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КС!$A$13:$GK$358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КС!$A:$C,КС!$4:$8</definedName>
  </definedNames>
  <calcPr calcId="145621"/>
</workbook>
</file>

<file path=xl/calcChain.xml><?xml version="1.0" encoding="utf-8"?>
<calcChain xmlns="http://schemas.openxmlformats.org/spreadsheetml/2006/main">
  <c r="BI358" i="1" l="1"/>
  <c r="GE357" i="1"/>
  <c r="GI357" i="1" s="1"/>
  <c r="GB357" i="1"/>
  <c r="GA357" i="1"/>
  <c r="FO357" i="1"/>
  <c r="FS357" i="1" s="1"/>
  <c r="FG357" i="1"/>
  <c r="EY357" i="1"/>
  <c r="FC357" i="1" s="1"/>
  <c r="EQ357" i="1"/>
  <c r="EU357" i="1" s="1"/>
  <c r="EI357" i="1"/>
  <c r="EM357" i="1" s="1"/>
  <c r="EA357" i="1"/>
  <c r="DI357" i="1"/>
  <c r="CS357" i="1"/>
  <c r="GE356" i="1"/>
  <c r="GI356" i="1" s="1"/>
  <c r="GB356" i="1"/>
  <c r="GA356" i="1"/>
  <c r="FO356" i="1"/>
  <c r="FG356" i="1"/>
  <c r="EY356" i="1"/>
  <c r="EU356" i="1"/>
  <c r="EQ356" i="1"/>
  <c r="EI356" i="1"/>
  <c r="EA356" i="1"/>
  <c r="DI356" i="1"/>
  <c r="CS356" i="1"/>
  <c r="GE355" i="1"/>
  <c r="GI355" i="1" s="1"/>
  <c r="GB355" i="1"/>
  <c r="GA355" i="1"/>
  <c r="FO355" i="1"/>
  <c r="FG355" i="1"/>
  <c r="EY355" i="1"/>
  <c r="EQ355" i="1"/>
  <c r="EU355" i="1" s="1"/>
  <c r="EI355" i="1"/>
  <c r="EM355" i="1" s="1"/>
  <c r="EA355" i="1"/>
  <c r="DI355" i="1"/>
  <c r="CS355" i="1"/>
  <c r="GE354" i="1"/>
  <c r="GI354" i="1" s="1"/>
  <c r="GB354" i="1"/>
  <c r="GA354" i="1"/>
  <c r="FO354" i="1"/>
  <c r="FS354" i="1" s="1"/>
  <c r="FK354" i="1"/>
  <c r="FG354" i="1"/>
  <c r="EY354" i="1"/>
  <c r="FC354" i="1" s="1"/>
  <c r="EQ354" i="1"/>
  <c r="EU354" i="1" s="1"/>
  <c r="EI354" i="1"/>
  <c r="EM354" i="1" s="1"/>
  <c r="EA354" i="1"/>
  <c r="DI354" i="1"/>
  <c r="CS354" i="1"/>
  <c r="GE353" i="1"/>
  <c r="GI353" i="1" s="1"/>
  <c r="GB353" i="1"/>
  <c r="GA353" i="1"/>
  <c r="FO353" i="1"/>
  <c r="FS353" i="1" s="1"/>
  <c r="FG353" i="1"/>
  <c r="FK353" i="1" s="1"/>
  <c r="EY353" i="1"/>
  <c r="FC353" i="1" s="1"/>
  <c r="EQ353" i="1"/>
  <c r="EU353" i="1" s="1"/>
  <c r="EI353" i="1"/>
  <c r="EM353" i="1" s="1"/>
  <c r="EA353" i="1"/>
  <c r="DI353" i="1"/>
  <c r="CS353" i="1"/>
  <c r="CI353" i="1"/>
  <c r="GE352" i="1"/>
  <c r="GI352" i="1" s="1"/>
  <c r="GB352" i="1"/>
  <c r="GA352" i="1"/>
  <c r="FO352" i="1"/>
  <c r="FG352" i="1"/>
  <c r="FK352" i="1" s="1"/>
  <c r="EY352" i="1"/>
  <c r="EQ352" i="1"/>
  <c r="EU352" i="1" s="1"/>
  <c r="EI352" i="1"/>
  <c r="EM352" i="1" s="1"/>
  <c r="EA352" i="1"/>
  <c r="DI352" i="1"/>
  <c r="CS352" i="1"/>
  <c r="GI351" i="1"/>
  <c r="GE351" i="1"/>
  <c r="GB351" i="1"/>
  <c r="GA351" i="1"/>
  <c r="FO351" i="1"/>
  <c r="FS351" i="1" s="1"/>
  <c r="FG351" i="1"/>
  <c r="EY351" i="1"/>
  <c r="EQ351" i="1"/>
  <c r="EU351" i="1" s="1"/>
  <c r="EM351" i="1"/>
  <c r="EI351" i="1"/>
  <c r="EA351" i="1"/>
  <c r="DI351" i="1"/>
  <c r="CS351" i="1"/>
  <c r="CI351" i="1"/>
  <c r="GE350" i="1"/>
  <c r="GI350" i="1" s="1"/>
  <c r="GB350" i="1"/>
  <c r="GA350" i="1"/>
  <c r="FO350" i="1"/>
  <c r="FS350" i="1" s="1"/>
  <c r="FG350" i="1"/>
  <c r="FK350" i="1" s="1"/>
  <c r="EY350" i="1"/>
  <c r="FC350" i="1" s="1"/>
  <c r="EQ350" i="1"/>
  <c r="EU350" i="1" s="1"/>
  <c r="EI350" i="1"/>
  <c r="EM350" i="1" s="1"/>
  <c r="EA350" i="1"/>
  <c r="DI350" i="1"/>
  <c r="CS350" i="1"/>
  <c r="GE349" i="1"/>
  <c r="GI349" i="1" s="1"/>
  <c r="GB349" i="1"/>
  <c r="GA349" i="1"/>
  <c r="FO349" i="1"/>
  <c r="FS349" i="1" s="1"/>
  <c r="FG349" i="1"/>
  <c r="FK349" i="1" s="1"/>
  <c r="EY349" i="1"/>
  <c r="FC349" i="1" s="1"/>
  <c r="EQ349" i="1"/>
  <c r="EU349" i="1" s="1"/>
  <c r="EI349" i="1"/>
  <c r="EM349" i="1" s="1"/>
  <c r="EA349" i="1"/>
  <c r="DI349" i="1"/>
  <c r="CS349" i="1"/>
  <c r="GC348" i="1"/>
  <c r="GE348" i="1" s="1"/>
  <c r="FX348" i="1"/>
  <c r="FW348" i="1"/>
  <c r="FU348" i="1"/>
  <c r="FY348" i="1" s="1"/>
  <c r="FZ348" i="1" s="1"/>
  <c r="FM348" i="1"/>
  <c r="FO348" i="1" s="1"/>
  <c r="FE348" i="1"/>
  <c r="FG348" i="1" s="1"/>
  <c r="FK348" i="1" s="1"/>
  <c r="EY348" i="1"/>
  <c r="EW348" i="1"/>
  <c r="EO348" i="1"/>
  <c r="EQ348" i="1" s="1"/>
  <c r="EG348" i="1"/>
  <c r="EI348" i="1" s="1"/>
  <c r="EM348" i="1" s="1"/>
  <c r="DY348" i="1"/>
  <c r="EA348" i="1" s="1"/>
  <c r="DQ348" i="1"/>
  <c r="DO348" i="1"/>
  <c r="DG348" i="1"/>
  <c r="DI348" i="1" s="1"/>
  <c r="DE348" i="1"/>
  <c r="DC348" i="1"/>
  <c r="DA348" i="1"/>
  <c r="CY348" i="1"/>
  <c r="CW348" i="1"/>
  <c r="CU348" i="1"/>
  <c r="CS348" i="1"/>
  <c r="CM348" i="1"/>
  <c r="CK348" i="1"/>
  <c r="CG348" i="1"/>
  <c r="CE348" i="1"/>
  <c r="CC348" i="1"/>
  <c r="CA348" i="1"/>
  <c r="BY348" i="1"/>
  <c r="BW348" i="1"/>
  <c r="BU348" i="1"/>
  <c r="BS348" i="1"/>
  <c r="BO348" i="1"/>
  <c r="BM348" i="1"/>
  <c r="BK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GE347" i="1"/>
  <c r="GI347" i="1" s="1"/>
  <c r="GB347" i="1"/>
  <c r="GA347" i="1"/>
  <c r="FO347" i="1"/>
  <c r="FS347" i="1" s="1"/>
  <c r="FK347" i="1"/>
  <c r="EY347" i="1"/>
  <c r="EU347" i="1"/>
  <c r="EM347" i="1"/>
  <c r="EA347" i="1"/>
  <c r="CS347" i="1"/>
  <c r="GE346" i="1"/>
  <c r="GI346" i="1" s="1"/>
  <c r="GB346" i="1"/>
  <c r="GA346" i="1"/>
  <c r="FO346" i="1"/>
  <c r="FS346" i="1" s="1"/>
  <c r="FK346" i="1"/>
  <c r="EY346" i="1"/>
  <c r="FC346" i="1" s="1"/>
  <c r="EU346" i="1"/>
  <c r="EM346" i="1"/>
  <c r="EA346" i="1"/>
  <c r="CS346" i="1"/>
  <c r="GI345" i="1"/>
  <c r="GB345" i="1"/>
  <c r="GA345" i="1"/>
  <c r="FS345" i="1"/>
  <c r="FK345" i="1"/>
  <c r="EY345" i="1"/>
  <c r="FC345" i="1" s="1"/>
  <c r="EU345" i="1"/>
  <c r="EN345" i="1"/>
  <c r="EM345" i="1"/>
  <c r="EC345" i="1"/>
  <c r="EE345" i="1" s="1"/>
  <c r="CS345" i="1"/>
  <c r="GJ344" i="1"/>
  <c r="GI344" i="1"/>
  <c r="GB344" i="1"/>
  <c r="GA344" i="1"/>
  <c r="FO344" i="1"/>
  <c r="FS344" i="1" s="1"/>
  <c r="FK344" i="1"/>
  <c r="EY344" i="1"/>
  <c r="FC344" i="1" s="1"/>
  <c r="EU344" i="1"/>
  <c r="EN344" i="1"/>
  <c r="EM344" i="1"/>
  <c r="CS344" i="1"/>
  <c r="GE343" i="1"/>
  <c r="GB343" i="1"/>
  <c r="GA343" i="1"/>
  <c r="FO343" i="1"/>
  <c r="FS343" i="1" s="1"/>
  <c r="FK343" i="1"/>
  <c r="EY343" i="1"/>
  <c r="EU343" i="1"/>
  <c r="EN343" i="1"/>
  <c r="EM343" i="1"/>
  <c r="CS343" i="1"/>
  <c r="GE342" i="1"/>
  <c r="GI342" i="1" s="1"/>
  <c r="GB342" i="1"/>
  <c r="GA342" i="1"/>
  <c r="FO342" i="1"/>
  <c r="FK342" i="1"/>
  <c r="EY342" i="1"/>
  <c r="FC342" i="1" s="1"/>
  <c r="EU342" i="1"/>
  <c r="EN342" i="1"/>
  <c r="EM342" i="1"/>
  <c r="EC342" i="1"/>
  <c r="EE342" i="1" s="1"/>
  <c r="CS342" i="1"/>
  <c r="GE341" i="1"/>
  <c r="GC341" i="1"/>
  <c r="GG341" i="1" s="1"/>
  <c r="GI341" i="1" s="1"/>
  <c r="FZ341" i="1"/>
  <c r="GB341" i="1" s="1"/>
  <c r="FX341" i="1"/>
  <c r="FW341" i="1"/>
  <c r="GA341" i="1" s="1"/>
  <c r="FU341" i="1"/>
  <c r="FO341" i="1"/>
  <c r="FM341" i="1"/>
  <c r="FG341" i="1"/>
  <c r="FE341" i="1"/>
  <c r="EW341" i="1"/>
  <c r="EY341" i="1" s="1"/>
  <c r="FC341" i="1" s="1"/>
  <c r="EQ341" i="1"/>
  <c r="EO341" i="1"/>
  <c r="ES341" i="1" s="1"/>
  <c r="EI341" i="1"/>
  <c r="EG341" i="1"/>
  <c r="EK341" i="1" s="1"/>
  <c r="EA341" i="1"/>
  <c r="DY341" i="1"/>
  <c r="EC341" i="1" s="1"/>
  <c r="DS341" i="1"/>
  <c r="DW341" i="1" s="1"/>
  <c r="DQ341" i="1"/>
  <c r="DO341" i="1"/>
  <c r="DI341" i="1"/>
  <c r="DM341" i="1" s="1"/>
  <c r="DG341" i="1"/>
  <c r="DE341" i="1"/>
  <c r="DC341" i="1"/>
  <c r="DA341" i="1"/>
  <c r="CY341" i="1"/>
  <c r="CW341" i="1"/>
  <c r="CU341" i="1"/>
  <c r="CO341" i="1"/>
  <c r="CS341" i="1" s="1"/>
  <c r="CM341" i="1"/>
  <c r="CK341" i="1"/>
  <c r="CI341" i="1"/>
  <c r="CG341" i="1"/>
  <c r="CE341" i="1"/>
  <c r="CC341" i="1"/>
  <c r="CA341" i="1"/>
  <c r="BY341" i="1"/>
  <c r="BW341" i="1"/>
  <c r="BU341" i="1"/>
  <c r="BS341" i="1"/>
  <c r="BO341" i="1"/>
  <c r="BM341" i="1"/>
  <c r="BK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GE340" i="1"/>
  <c r="GI340" i="1" s="1"/>
  <c r="GB340" i="1"/>
  <c r="GA340" i="1"/>
  <c r="FS340" i="1"/>
  <c r="FK340" i="1"/>
  <c r="FC340" i="1"/>
  <c r="EU340" i="1"/>
  <c r="EI340" i="1"/>
  <c r="EM340" i="1" s="1"/>
  <c r="EE340" i="1"/>
  <c r="DW340" i="1"/>
  <c r="DM340" i="1"/>
  <c r="CS340" i="1"/>
  <c r="GE339" i="1"/>
  <c r="GB339" i="1"/>
  <c r="GA339" i="1"/>
  <c r="FS339" i="1"/>
  <c r="FK339" i="1"/>
  <c r="FC339" i="1"/>
  <c r="EU339" i="1"/>
  <c r="EI339" i="1"/>
  <c r="EM339" i="1" s="1"/>
  <c r="EE339" i="1"/>
  <c r="DW339" i="1"/>
  <c r="DM339" i="1"/>
  <c r="CS339" i="1"/>
  <c r="GJ338" i="1"/>
  <c r="GI338" i="1"/>
  <c r="GB338" i="1"/>
  <c r="GA338" i="1"/>
  <c r="FS338" i="1"/>
  <c r="FL338" i="1"/>
  <c r="FK338" i="1"/>
  <c r="FC338" i="1"/>
  <c r="EU338" i="1"/>
  <c r="EI338" i="1"/>
  <c r="EF338" i="1"/>
  <c r="EE338" i="1"/>
  <c r="DW338" i="1"/>
  <c r="DN338" i="1"/>
  <c r="DM338" i="1"/>
  <c r="CS338" i="1"/>
  <c r="GE337" i="1"/>
  <c r="GI337" i="1" s="1"/>
  <c r="GB337" i="1"/>
  <c r="GA337" i="1"/>
  <c r="FK337" i="1"/>
  <c r="FC337" i="1"/>
  <c r="EU337" i="1"/>
  <c r="EI337" i="1"/>
  <c r="EM337" i="1" s="1"/>
  <c r="EF337" i="1"/>
  <c r="EE337" i="1"/>
  <c r="DW337" i="1"/>
  <c r="CS337" i="1"/>
  <c r="GE336" i="1"/>
  <c r="GB336" i="1"/>
  <c r="GA336" i="1"/>
  <c r="FK336" i="1"/>
  <c r="FC336" i="1"/>
  <c r="EU336" i="1"/>
  <c r="EI336" i="1"/>
  <c r="EM336" i="1" s="1"/>
  <c r="EF336" i="1"/>
  <c r="EE336" i="1"/>
  <c r="DW336" i="1"/>
  <c r="CS336" i="1"/>
  <c r="GE335" i="1"/>
  <c r="GI335" i="1" s="1"/>
  <c r="GB335" i="1"/>
  <c r="GA335" i="1"/>
  <c r="FK335" i="1"/>
  <c r="FC335" i="1"/>
  <c r="EU335" i="1"/>
  <c r="EI335" i="1"/>
  <c r="EM335" i="1" s="1"/>
  <c r="EF335" i="1"/>
  <c r="EE335" i="1"/>
  <c r="DW335" i="1"/>
  <c r="CS335" i="1"/>
  <c r="GE334" i="1"/>
  <c r="GI334" i="1" s="1"/>
  <c r="GB334" i="1"/>
  <c r="GA334" i="1"/>
  <c r="FK334" i="1"/>
  <c r="FC334" i="1"/>
  <c r="EU334" i="1"/>
  <c r="EI334" i="1"/>
  <c r="EF334" i="1"/>
  <c r="EE334" i="1"/>
  <c r="DW334" i="1"/>
  <c r="CS334" i="1"/>
  <c r="GJ333" i="1"/>
  <c r="GI333" i="1"/>
  <c r="GB333" i="1"/>
  <c r="GA333" i="1"/>
  <c r="FL333" i="1"/>
  <c r="FK333" i="1"/>
  <c r="FD333" i="1"/>
  <c r="FC333" i="1"/>
  <c r="EV333" i="1"/>
  <c r="EU333" i="1"/>
  <c r="EN333" i="1"/>
  <c r="EM333" i="1"/>
  <c r="EF333" i="1"/>
  <c r="EE333" i="1"/>
  <c r="DX333" i="1"/>
  <c r="DW333" i="1"/>
  <c r="DN333" i="1"/>
  <c r="CT333" i="1"/>
  <c r="CS333" i="1"/>
  <c r="GE332" i="1"/>
  <c r="GI332" i="1" s="1"/>
  <c r="GB332" i="1"/>
  <c r="GA332" i="1"/>
  <c r="FT332" i="1"/>
  <c r="FS332" i="1"/>
  <c r="FL332" i="1"/>
  <c r="FK332" i="1"/>
  <c r="FC332" i="1"/>
  <c r="EU332" i="1"/>
  <c r="EM332" i="1"/>
  <c r="EF332" i="1"/>
  <c r="EE332" i="1"/>
  <c r="DX332" i="1"/>
  <c r="DW332" i="1"/>
  <c r="DM332" i="1"/>
  <c r="CT332" i="1"/>
  <c r="CS332" i="1"/>
  <c r="GE331" i="1"/>
  <c r="GG331" i="1" s="1"/>
  <c r="GC331" i="1"/>
  <c r="FX331" i="1"/>
  <c r="FW331" i="1"/>
  <c r="FU331" i="1"/>
  <c r="FY331" i="1" s="1"/>
  <c r="FZ331" i="1" s="1"/>
  <c r="FO331" i="1"/>
  <c r="FM331" i="1"/>
  <c r="FQ331" i="1" s="1"/>
  <c r="FG331" i="1"/>
  <c r="FE331" i="1"/>
  <c r="EY331" i="1"/>
  <c r="FC331" i="1" s="1"/>
  <c r="EW331" i="1"/>
  <c r="EQ331" i="1"/>
  <c r="EU331" i="1" s="1"/>
  <c r="EO331" i="1"/>
  <c r="EI331" i="1"/>
  <c r="EG331" i="1"/>
  <c r="EK331" i="1" s="1"/>
  <c r="EA331" i="1"/>
  <c r="DY331" i="1"/>
  <c r="EC331" i="1" s="1"/>
  <c r="DS331" i="1"/>
  <c r="DW331" i="1" s="1"/>
  <c r="DQ331" i="1"/>
  <c r="DO331" i="1"/>
  <c r="DI331" i="1"/>
  <c r="DG331" i="1"/>
  <c r="DK331" i="1" s="1"/>
  <c r="DE331" i="1"/>
  <c r="DC331" i="1"/>
  <c r="DA331" i="1"/>
  <c r="CY331" i="1"/>
  <c r="CW331" i="1"/>
  <c r="CU331" i="1"/>
  <c r="CO331" i="1"/>
  <c r="CM331" i="1"/>
  <c r="CQ331" i="1" s="1"/>
  <c r="CK331" i="1"/>
  <c r="CI331" i="1"/>
  <c r="CG331" i="1"/>
  <c r="CE331" i="1"/>
  <c r="CC331" i="1"/>
  <c r="CA331" i="1"/>
  <c r="BY331" i="1"/>
  <c r="BW331" i="1"/>
  <c r="BU331" i="1"/>
  <c r="BS331" i="1"/>
  <c r="BO331" i="1"/>
  <c r="BM331" i="1"/>
  <c r="BK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GE330" i="1"/>
  <c r="GB330" i="1"/>
  <c r="GA330" i="1"/>
  <c r="FO330" i="1"/>
  <c r="FS330" i="1" s="1"/>
  <c r="FG330" i="1"/>
  <c r="FK330" i="1" s="1"/>
  <c r="FC330" i="1"/>
  <c r="EU330" i="1"/>
  <c r="EI330" i="1"/>
  <c r="EM330" i="1" s="1"/>
  <c r="EA330" i="1"/>
  <c r="EE330" i="1" s="1"/>
  <c r="DW330" i="1"/>
  <c r="DM330" i="1"/>
  <c r="CS330" i="1"/>
  <c r="GE329" i="1"/>
  <c r="GI329" i="1" s="1"/>
  <c r="GB329" i="1"/>
  <c r="GA329" i="1"/>
  <c r="FO329" i="1"/>
  <c r="FS329" i="1" s="1"/>
  <c r="FG329" i="1"/>
  <c r="FK329" i="1" s="1"/>
  <c r="FC329" i="1"/>
  <c r="EU329" i="1"/>
  <c r="EI329" i="1"/>
  <c r="EM329" i="1" s="1"/>
  <c r="EA329" i="1"/>
  <c r="EE329" i="1" s="1"/>
  <c r="DW329" i="1"/>
  <c r="DM329" i="1"/>
  <c r="CS329" i="1"/>
  <c r="GE328" i="1"/>
  <c r="GI328" i="1" s="1"/>
  <c r="GB328" i="1"/>
  <c r="GA328" i="1"/>
  <c r="FO328" i="1"/>
  <c r="FS328" i="1" s="1"/>
  <c r="FG328" i="1"/>
  <c r="FK328" i="1" s="1"/>
  <c r="FC328" i="1"/>
  <c r="EU328" i="1"/>
  <c r="EI328" i="1"/>
  <c r="EM328" i="1" s="1"/>
  <c r="EA328" i="1"/>
  <c r="EE328" i="1" s="1"/>
  <c r="DW328" i="1"/>
  <c r="DM328" i="1"/>
  <c r="CS328" i="1"/>
  <c r="GE327" i="1"/>
  <c r="GI327" i="1" s="1"/>
  <c r="GB327" i="1"/>
  <c r="GA327" i="1"/>
  <c r="FO327" i="1"/>
  <c r="FS327" i="1" s="1"/>
  <c r="FG327" i="1"/>
  <c r="FK327" i="1" s="1"/>
  <c r="FC327" i="1"/>
  <c r="EU327" i="1"/>
  <c r="EI327" i="1"/>
  <c r="EM327" i="1" s="1"/>
  <c r="EA327" i="1"/>
  <c r="DW327" i="1"/>
  <c r="DM327" i="1"/>
  <c r="CS327" i="1"/>
  <c r="GJ326" i="1"/>
  <c r="GI326" i="1"/>
  <c r="GB326" i="1"/>
  <c r="GA326" i="1"/>
  <c r="FS326" i="1"/>
  <c r="FK326" i="1"/>
  <c r="FC326" i="1"/>
  <c r="EV326" i="1"/>
  <c r="EU326" i="1"/>
  <c r="EM326" i="1"/>
  <c r="EE326" i="1"/>
  <c r="DX326" i="1"/>
  <c r="DW326" i="1"/>
  <c r="DN326" i="1"/>
  <c r="DM326" i="1"/>
  <c r="CT326" i="1"/>
  <c r="CS326" i="1"/>
  <c r="GE325" i="1"/>
  <c r="GC325" i="1"/>
  <c r="GG325" i="1" s="1"/>
  <c r="FX325" i="1"/>
  <c r="FW325" i="1"/>
  <c r="FU325" i="1"/>
  <c r="FY325" i="1" s="1"/>
  <c r="FZ325" i="1" s="1"/>
  <c r="FO325" i="1"/>
  <c r="FM325" i="1"/>
  <c r="FG325" i="1"/>
  <c r="FE325" i="1"/>
  <c r="FI325" i="1" s="1"/>
  <c r="EY325" i="1"/>
  <c r="EW325" i="1"/>
  <c r="FA325" i="1" s="1"/>
  <c r="EQ325" i="1"/>
  <c r="EU325" i="1" s="1"/>
  <c r="EO325" i="1"/>
  <c r="EI325" i="1"/>
  <c r="EM325" i="1" s="1"/>
  <c r="EG325" i="1"/>
  <c r="EA325" i="1"/>
  <c r="DY325" i="1"/>
  <c r="DS325" i="1"/>
  <c r="DQ325" i="1"/>
  <c r="DO325" i="1"/>
  <c r="DI325" i="1"/>
  <c r="DM325" i="1" s="1"/>
  <c r="DG325" i="1"/>
  <c r="DE325" i="1"/>
  <c r="DC325" i="1"/>
  <c r="DA325" i="1"/>
  <c r="CY325" i="1"/>
  <c r="CW325" i="1"/>
  <c r="CU325" i="1"/>
  <c r="CO325" i="1"/>
  <c r="CS325" i="1" s="1"/>
  <c r="CM325" i="1"/>
  <c r="CK325" i="1"/>
  <c r="CI325" i="1"/>
  <c r="CG325" i="1"/>
  <c r="CE325" i="1"/>
  <c r="CC325" i="1"/>
  <c r="CA325" i="1"/>
  <c r="BY325" i="1"/>
  <c r="BW325" i="1"/>
  <c r="BU325" i="1"/>
  <c r="BS325" i="1"/>
  <c r="BO325" i="1"/>
  <c r="BM325" i="1"/>
  <c r="BK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GI324" i="1"/>
  <c r="GB324" i="1"/>
  <c r="GA324" i="1"/>
  <c r="FS324" i="1"/>
  <c r="FK324" i="1"/>
  <c r="FC324" i="1"/>
  <c r="EV324" i="1"/>
  <c r="EU324" i="1"/>
  <c r="EM324" i="1"/>
  <c r="EE324" i="1"/>
  <c r="DW324" i="1"/>
  <c r="DM324" i="1"/>
  <c r="CS324" i="1"/>
  <c r="GI323" i="1"/>
  <c r="GB323" i="1"/>
  <c r="GA323" i="1"/>
  <c r="FS323" i="1"/>
  <c r="FK323" i="1"/>
  <c r="FC323" i="1"/>
  <c r="EV323" i="1"/>
  <c r="EU323" i="1"/>
  <c r="EN323" i="1"/>
  <c r="EM323" i="1"/>
  <c r="EE323" i="1"/>
  <c r="DX323" i="1"/>
  <c r="DW323" i="1"/>
  <c r="DM323" i="1"/>
  <c r="CS323" i="1"/>
  <c r="GI322" i="1"/>
  <c r="GB322" i="1"/>
  <c r="GA322" i="1"/>
  <c r="FK322" i="1"/>
  <c r="FC322" i="1"/>
  <c r="EV322" i="1"/>
  <c r="EU322" i="1"/>
  <c r="EN322" i="1"/>
  <c r="EM322" i="1"/>
  <c r="EE322" i="1"/>
  <c r="DX322" i="1"/>
  <c r="DW322" i="1"/>
  <c r="CS322" i="1"/>
  <c r="GI321" i="1"/>
  <c r="GB321" i="1"/>
  <c r="GA321" i="1"/>
  <c r="FK321" i="1"/>
  <c r="FC321" i="1"/>
  <c r="EV321" i="1"/>
  <c r="EU321" i="1"/>
  <c r="EN321" i="1"/>
  <c r="EM321" i="1"/>
  <c r="EF321" i="1"/>
  <c r="EE321" i="1"/>
  <c r="DX321" i="1"/>
  <c r="DW321" i="1"/>
  <c r="DN321" i="1"/>
  <c r="CS321" i="1"/>
  <c r="GI320" i="1"/>
  <c r="GB320" i="1"/>
  <c r="GA320" i="1"/>
  <c r="FK320" i="1"/>
  <c r="FC320" i="1"/>
  <c r="EV320" i="1"/>
  <c r="EU320" i="1"/>
  <c r="EN320" i="1"/>
  <c r="EM320" i="1"/>
  <c r="EF320" i="1"/>
  <c r="EE320" i="1"/>
  <c r="DX320" i="1"/>
  <c r="DW320" i="1"/>
  <c r="DN320" i="1"/>
  <c r="CS320" i="1"/>
  <c r="GJ319" i="1"/>
  <c r="GI319" i="1"/>
  <c r="GB319" i="1"/>
  <c r="GA319" i="1"/>
  <c r="FL319" i="1"/>
  <c r="FK319" i="1"/>
  <c r="FC319" i="1"/>
  <c r="EV319" i="1"/>
  <c r="EU319" i="1"/>
  <c r="EN319" i="1"/>
  <c r="EM319" i="1"/>
  <c r="EF319" i="1"/>
  <c r="EE319" i="1"/>
  <c r="DX319" i="1"/>
  <c r="DW319" i="1"/>
  <c r="DN319" i="1"/>
  <c r="CT319" i="1"/>
  <c r="CS319" i="1"/>
  <c r="GJ318" i="1"/>
  <c r="GI318" i="1"/>
  <c r="GB318" i="1"/>
  <c r="GA318" i="1"/>
  <c r="FK318" i="1"/>
  <c r="FD318" i="1"/>
  <c r="FC318" i="1"/>
  <c r="EV318" i="1"/>
  <c r="EU318" i="1"/>
  <c r="EN318" i="1"/>
  <c r="EM318" i="1"/>
  <c r="EE318" i="1"/>
  <c r="DW318" i="1"/>
  <c r="DN318" i="1"/>
  <c r="CT318" i="1"/>
  <c r="CS318" i="1"/>
  <c r="GE317" i="1"/>
  <c r="GC317" i="1"/>
  <c r="GG317" i="1" s="1"/>
  <c r="FX317" i="1"/>
  <c r="FW317" i="1"/>
  <c r="FU317" i="1"/>
  <c r="FY317" i="1" s="1"/>
  <c r="FZ317" i="1" s="1"/>
  <c r="FO317" i="1"/>
  <c r="FM317" i="1"/>
  <c r="FG317" i="1"/>
  <c r="FE317" i="1"/>
  <c r="FI317" i="1" s="1"/>
  <c r="EY317" i="1"/>
  <c r="EW317" i="1"/>
  <c r="FA317" i="1" s="1"/>
  <c r="ER317" i="1"/>
  <c r="EQ317" i="1"/>
  <c r="EO317" i="1"/>
  <c r="EM317" i="1"/>
  <c r="EI317" i="1"/>
  <c r="EG317" i="1"/>
  <c r="EA317" i="1"/>
  <c r="DY317" i="1"/>
  <c r="EC317" i="1" s="1"/>
  <c r="DS317" i="1"/>
  <c r="DQ317" i="1"/>
  <c r="DU317" i="1" s="1"/>
  <c r="DO317" i="1"/>
  <c r="DI317" i="1"/>
  <c r="DG317" i="1"/>
  <c r="DE317" i="1"/>
  <c r="DC317" i="1"/>
  <c r="DA317" i="1"/>
  <c r="CY317" i="1"/>
  <c r="CW317" i="1"/>
  <c r="CU317" i="1"/>
  <c r="CO317" i="1"/>
  <c r="CS317" i="1" s="1"/>
  <c r="CM317" i="1"/>
  <c r="CK317" i="1"/>
  <c r="CI317" i="1"/>
  <c r="CG317" i="1"/>
  <c r="CE317" i="1"/>
  <c r="CC317" i="1"/>
  <c r="CA317" i="1"/>
  <c r="BY317" i="1"/>
  <c r="BW317" i="1"/>
  <c r="BU317" i="1"/>
  <c r="BS317" i="1"/>
  <c r="BO317" i="1"/>
  <c r="BM317" i="1"/>
  <c r="BK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GI316" i="1"/>
  <c r="GB316" i="1"/>
  <c r="GA316" i="1"/>
  <c r="FO316" i="1"/>
  <c r="FK316" i="1"/>
  <c r="EY316" i="1"/>
  <c r="FC316" i="1" s="1"/>
  <c r="EU316" i="1"/>
  <c r="EM316" i="1"/>
  <c r="EE316" i="1"/>
  <c r="DW316" i="1"/>
  <c r="DM316" i="1"/>
  <c r="CS316" i="1"/>
  <c r="BM316" i="1"/>
  <c r="GI315" i="1"/>
  <c r="GB315" i="1"/>
  <c r="GA315" i="1"/>
  <c r="FO315" i="1"/>
  <c r="FK315" i="1"/>
  <c r="EY315" i="1"/>
  <c r="FC315" i="1" s="1"/>
  <c r="EV315" i="1"/>
  <c r="EU315" i="1"/>
  <c r="EM315" i="1"/>
  <c r="EE315" i="1"/>
  <c r="DW315" i="1"/>
  <c r="DN315" i="1"/>
  <c r="CS315" i="1"/>
  <c r="GI314" i="1"/>
  <c r="GB314" i="1"/>
  <c r="GA314" i="1"/>
  <c r="FO314" i="1"/>
  <c r="FS314" i="1" s="1"/>
  <c r="FK314" i="1"/>
  <c r="EY314" i="1"/>
  <c r="FC314" i="1" s="1"/>
  <c r="EV314" i="1"/>
  <c r="EU314" i="1"/>
  <c r="EN314" i="1"/>
  <c r="EM314" i="1"/>
  <c r="EF314" i="1"/>
  <c r="EE314" i="1"/>
  <c r="DW314" i="1"/>
  <c r="DN314" i="1"/>
  <c r="DM314" i="1"/>
  <c r="CS314" i="1"/>
  <c r="BM314" i="1"/>
  <c r="GI313" i="1"/>
  <c r="GB313" i="1"/>
  <c r="GA313" i="1"/>
  <c r="FS313" i="1"/>
  <c r="FK313" i="1"/>
  <c r="EY313" i="1"/>
  <c r="EV313" i="1"/>
  <c r="EU313" i="1"/>
  <c r="EN313" i="1"/>
  <c r="EM313" i="1"/>
  <c r="EE313" i="1"/>
  <c r="DW313" i="1"/>
  <c r="DN313" i="1"/>
  <c r="DM313" i="1"/>
  <c r="CS313" i="1"/>
  <c r="GI312" i="1"/>
  <c r="GB312" i="1"/>
  <c r="GA312" i="1"/>
  <c r="FL312" i="1"/>
  <c r="FK312" i="1"/>
  <c r="EY312" i="1"/>
  <c r="FC312" i="1" s="1"/>
  <c r="EV312" i="1"/>
  <c r="EU312" i="1"/>
  <c r="EN312" i="1"/>
  <c r="EM312" i="1"/>
  <c r="EF312" i="1"/>
  <c r="EE312" i="1"/>
  <c r="DX312" i="1"/>
  <c r="DW312" i="1"/>
  <c r="CS312" i="1"/>
  <c r="GI311" i="1"/>
  <c r="GB311" i="1"/>
  <c r="GA311" i="1"/>
  <c r="FL311" i="1"/>
  <c r="FK311" i="1"/>
  <c r="EY311" i="1"/>
  <c r="FC311" i="1" s="1"/>
  <c r="EV311" i="1"/>
  <c r="EU311" i="1"/>
  <c r="EN311" i="1"/>
  <c r="EM311" i="1"/>
  <c r="EF311" i="1"/>
  <c r="EE311" i="1"/>
  <c r="DX311" i="1"/>
  <c r="DW311" i="1"/>
  <c r="DN311" i="1"/>
  <c r="CS311" i="1"/>
  <c r="GI310" i="1"/>
  <c r="GB310" i="1"/>
  <c r="GA310" i="1"/>
  <c r="FL310" i="1"/>
  <c r="FK310" i="1"/>
  <c r="EY310" i="1"/>
  <c r="FC310" i="1" s="1"/>
  <c r="EV310" i="1"/>
  <c r="EU310" i="1"/>
  <c r="EN310" i="1"/>
  <c r="EM310" i="1"/>
  <c r="EF310" i="1"/>
  <c r="EE310" i="1"/>
  <c r="DX310" i="1"/>
  <c r="DW310" i="1"/>
  <c r="DN310" i="1"/>
  <c r="CS310" i="1"/>
  <c r="GI309" i="1"/>
  <c r="GB309" i="1"/>
  <c r="GA309" i="1"/>
  <c r="FL309" i="1"/>
  <c r="FK309" i="1"/>
  <c r="EY309" i="1"/>
  <c r="FC309" i="1" s="1"/>
  <c r="EV309" i="1"/>
  <c r="EU309" i="1"/>
  <c r="EN309" i="1"/>
  <c r="EM309" i="1"/>
  <c r="EF309" i="1"/>
  <c r="EE309" i="1"/>
  <c r="DX309" i="1"/>
  <c r="DW309" i="1"/>
  <c r="DN309" i="1"/>
  <c r="CT309" i="1"/>
  <c r="CS309" i="1"/>
  <c r="GI308" i="1"/>
  <c r="GB308" i="1"/>
  <c r="GA308" i="1"/>
  <c r="FO308" i="1"/>
  <c r="FK308" i="1"/>
  <c r="EY308" i="1"/>
  <c r="FC308" i="1" s="1"/>
  <c r="EV308" i="1"/>
  <c r="EU308" i="1"/>
  <c r="EN308" i="1"/>
  <c r="EM308" i="1"/>
  <c r="EE308" i="1"/>
  <c r="DX308" i="1"/>
  <c r="DW308" i="1"/>
  <c r="DN308" i="1"/>
  <c r="CT308" i="1"/>
  <c r="CS308" i="1"/>
  <c r="GJ307" i="1"/>
  <c r="GI307" i="1"/>
  <c r="GB307" i="1"/>
  <c r="GA307" i="1"/>
  <c r="FO307" i="1"/>
  <c r="FK307" i="1"/>
  <c r="EY307" i="1"/>
  <c r="FC307" i="1" s="1"/>
  <c r="EV307" i="1"/>
  <c r="EU307" i="1"/>
  <c r="EN307" i="1"/>
  <c r="EM307" i="1"/>
  <c r="EE307" i="1"/>
  <c r="DX307" i="1"/>
  <c r="DW307" i="1"/>
  <c r="DN307" i="1"/>
  <c r="CT307" i="1"/>
  <c r="CS307" i="1"/>
  <c r="GI306" i="1"/>
  <c r="GB306" i="1"/>
  <c r="GA306" i="1"/>
  <c r="FO306" i="1"/>
  <c r="FK306" i="1"/>
  <c r="EY306" i="1"/>
  <c r="FC306" i="1" s="1"/>
  <c r="EU306" i="1"/>
  <c r="EI306" i="1"/>
  <c r="EM306" i="1" s="1"/>
  <c r="EE306" i="1"/>
  <c r="DW306" i="1"/>
  <c r="DN306" i="1"/>
  <c r="CS306" i="1"/>
  <c r="GI305" i="1"/>
  <c r="GB305" i="1"/>
  <c r="GA305" i="1"/>
  <c r="FO305" i="1"/>
  <c r="FS305" i="1" s="1"/>
  <c r="FK305" i="1"/>
  <c r="EY305" i="1"/>
  <c r="FC305" i="1" s="1"/>
  <c r="EU305" i="1"/>
  <c r="EI305" i="1"/>
  <c r="EM305" i="1" s="1"/>
  <c r="EE305" i="1"/>
  <c r="DW305" i="1"/>
  <c r="DN305" i="1"/>
  <c r="DM305" i="1"/>
  <c r="CS305" i="1"/>
  <c r="GI304" i="1"/>
  <c r="GB304" i="1"/>
  <c r="GA304" i="1"/>
  <c r="FO304" i="1"/>
  <c r="FS304" i="1" s="1"/>
  <c r="FK304" i="1"/>
  <c r="EY304" i="1"/>
  <c r="FC304" i="1" s="1"/>
  <c r="EU304" i="1"/>
  <c r="EI304" i="1"/>
  <c r="EM304" i="1" s="1"/>
  <c r="EE304" i="1"/>
  <c r="DW304" i="1"/>
  <c r="DM304" i="1"/>
  <c r="CS304" i="1"/>
  <c r="GI303" i="1"/>
  <c r="GB303" i="1"/>
  <c r="GA303" i="1"/>
  <c r="FO303" i="1"/>
  <c r="FS303" i="1" s="1"/>
  <c r="FL303" i="1"/>
  <c r="FK303" i="1"/>
  <c r="EY303" i="1"/>
  <c r="FC303" i="1" s="1"/>
  <c r="EU303" i="1"/>
  <c r="EI303" i="1"/>
  <c r="EM303" i="1" s="1"/>
  <c r="EE303" i="1"/>
  <c r="DW303" i="1"/>
  <c r="DM303" i="1"/>
  <c r="CS303" i="1"/>
  <c r="GI302" i="1"/>
  <c r="GB302" i="1"/>
  <c r="GA302" i="1"/>
  <c r="FO302" i="1"/>
  <c r="FS302" i="1" s="1"/>
  <c r="FK302" i="1"/>
  <c r="EY302" i="1"/>
  <c r="FC302" i="1" s="1"/>
  <c r="EU302" i="1"/>
  <c r="EI302" i="1"/>
  <c r="EM302" i="1" s="1"/>
  <c r="EE302" i="1"/>
  <c r="DW302" i="1"/>
  <c r="DM302" i="1"/>
  <c r="CS302" i="1"/>
  <c r="GI301" i="1"/>
  <c r="GB301" i="1"/>
  <c r="GA301" i="1"/>
  <c r="FO301" i="1"/>
  <c r="FK301" i="1"/>
  <c r="EY301" i="1"/>
  <c r="FC301" i="1" s="1"/>
  <c r="EU301" i="1"/>
  <c r="EI301" i="1"/>
  <c r="EM301" i="1" s="1"/>
  <c r="EF301" i="1"/>
  <c r="EE301" i="1"/>
  <c r="DW301" i="1"/>
  <c r="CS301" i="1"/>
  <c r="GI300" i="1"/>
  <c r="GB300" i="1"/>
  <c r="GA300" i="1"/>
  <c r="FO300" i="1"/>
  <c r="FL300" i="1"/>
  <c r="FK300" i="1"/>
  <c r="EY300" i="1"/>
  <c r="FC300" i="1" s="1"/>
  <c r="EU300" i="1"/>
  <c r="EI300" i="1"/>
  <c r="EM300" i="1" s="1"/>
  <c r="EF300" i="1"/>
  <c r="EE300" i="1"/>
  <c r="DW300" i="1"/>
  <c r="CS300" i="1"/>
  <c r="GI299" i="1"/>
  <c r="GB299" i="1"/>
  <c r="GA299" i="1"/>
  <c r="FO299" i="1"/>
  <c r="FL299" i="1"/>
  <c r="FK299" i="1"/>
  <c r="EY299" i="1"/>
  <c r="FC299" i="1" s="1"/>
  <c r="EV299" i="1"/>
  <c r="EU299" i="1"/>
  <c r="EN299" i="1"/>
  <c r="EM299" i="1"/>
  <c r="EF299" i="1"/>
  <c r="EE299" i="1"/>
  <c r="DW299" i="1"/>
  <c r="CS299" i="1"/>
  <c r="GE298" i="1"/>
  <c r="GC298" i="1"/>
  <c r="GG298" i="1" s="1"/>
  <c r="FZ298" i="1"/>
  <c r="FX298" i="1"/>
  <c r="FW298" i="1"/>
  <c r="GA298" i="1" s="1"/>
  <c r="FU298" i="1"/>
  <c r="FO298" i="1"/>
  <c r="FM298" i="1"/>
  <c r="FQ298" i="1" s="1"/>
  <c r="FG298" i="1"/>
  <c r="FE298" i="1"/>
  <c r="EW298" i="1"/>
  <c r="EY298" i="1" s="1"/>
  <c r="FC298" i="1" s="1"/>
  <c r="EQ298" i="1"/>
  <c r="EO298" i="1"/>
  <c r="EG298" i="1"/>
  <c r="EA298" i="1"/>
  <c r="DY298" i="1"/>
  <c r="EC298" i="1" s="1"/>
  <c r="DS298" i="1"/>
  <c r="DQ298" i="1"/>
  <c r="DO298" i="1"/>
  <c r="DI298" i="1"/>
  <c r="DG298" i="1"/>
  <c r="DK298" i="1" s="1"/>
  <c r="DE298" i="1"/>
  <c r="DC298" i="1"/>
  <c r="DA298" i="1"/>
  <c r="CY298" i="1"/>
  <c r="CW298" i="1"/>
  <c r="CU298" i="1"/>
  <c r="CO298" i="1"/>
  <c r="CM298" i="1"/>
  <c r="CQ298" i="1" s="1"/>
  <c r="CK298" i="1"/>
  <c r="CI298" i="1"/>
  <c r="CG298" i="1"/>
  <c r="CE298" i="1"/>
  <c r="CC298" i="1"/>
  <c r="CA298" i="1"/>
  <c r="BY298" i="1"/>
  <c r="BW298" i="1"/>
  <c r="BU298" i="1"/>
  <c r="BS298" i="1"/>
  <c r="BO298" i="1"/>
  <c r="BM298" i="1"/>
  <c r="BK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GI297" i="1"/>
  <c r="GB297" i="1"/>
  <c r="GA297" i="1"/>
  <c r="FS297" i="1"/>
  <c r="FK297" i="1"/>
  <c r="FC297" i="1"/>
  <c r="EU297" i="1"/>
  <c r="EM297" i="1"/>
  <c r="EE297" i="1"/>
  <c r="DW297" i="1"/>
  <c r="DM297" i="1"/>
  <c r="CT297" i="1"/>
  <c r="CS297" i="1"/>
  <c r="GJ296" i="1"/>
  <c r="GI296" i="1"/>
  <c r="GB296" i="1"/>
  <c r="GA296" i="1"/>
  <c r="FK296" i="1"/>
  <c r="FC296" i="1"/>
  <c r="EV296" i="1"/>
  <c r="EU296" i="1"/>
  <c r="EN296" i="1"/>
  <c r="EM296" i="1"/>
  <c r="EF296" i="1"/>
  <c r="EE296" i="1"/>
  <c r="DX296" i="1"/>
  <c r="DW296" i="1"/>
  <c r="DN296" i="1"/>
  <c r="CT296" i="1"/>
  <c r="CS296" i="1"/>
  <c r="GJ295" i="1"/>
  <c r="GI295" i="1"/>
  <c r="GB295" i="1"/>
  <c r="GA295" i="1"/>
  <c r="FS295" i="1"/>
  <c r="FK295" i="1"/>
  <c r="FC295" i="1"/>
  <c r="EU295" i="1"/>
  <c r="EN295" i="1"/>
  <c r="EM295" i="1"/>
  <c r="EE295" i="1"/>
  <c r="DX295" i="1"/>
  <c r="DW295" i="1"/>
  <c r="DM295" i="1"/>
  <c r="CT295" i="1"/>
  <c r="CS295" i="1"/>
  <c r="GJ294" i="1"/>
  <c r="GI294" i="1"/>
  <c r="GB294" i="1"/>
  <c r="GA294" i="1"/>
  <c r="FK294" i="1"/>
  <c r="FD294" i="1"/>
  <c r="FC294" i="1"/>
  <c r="EU294" i="1"/>
  <c r="EN294" i="1"/>
  <c r="EM294" i="1"/>
  <c r="EF294" i="1"/>
  <c r="EE294" i="1"/>
  <c r="DX294" i="1"/>
  <c r="DW294" i="1"/>
  <c r="DN294" i="1"/>
  <c r="CT294" i="1"/>
  <c r="CS294" i="1"/>
  <c r="GJ293" i="1"/>
  <c r="GI293" i="1"/>
  <c r="GB293" i="1"/>
  <c r="GA293" i="1"/>
  <c r="FK293" i="1"/>
  <c r="FD293" i="1"/>
  <c r="FC293" i="1"/>
  <c r="EU293" i="1"/>
  <c r="EN293" i="1"/>
  <c r="EM293" i="1"/>
  <c r="EF293" i="1"/>
  <c r="EE293" i="1"/>
  <c r="DX293" i="1"/>
  <c r="DW293" i="1"/>
  <c r="DN293" i="1"/>
  <c r="CT293" i="1"/>
  <c r="CS293" i="1"/>
  <c r="GJ292" i="1"/>
  <c r="GI292" i="1"/>
  <c r="GB292" i="1"/>
  <c r="GA292" i="1"/>
  <c r="FK292" i="1"/>
  <c r="FD292" i="1"/>
  <c r="FC292" i="1"/>
  <c r="EV292" i="1"/>
  <c r="EU292" i="1"/>
  <c r="EN292" i="1"/>
  <c r="EM292" i="1"/>
  <c r="EF292" i="1"/>
  <c r="EE292" i="1"/>
  <c r="DX292" i="1"/>
  <c r="DW292" i="1"/>
  <c r="DN292" i="1"/>
  <c r="CT292" i="1"/>
  <c r="CS292" i="1"/>
  <c r="GJ291" i="1"/>
  <c r="GI291" i="1"/>
  <c r="GB291" i="1"/>
  <c r="GA291" i="1"/>
  <c r="FK291" i="1"/>
  <c r="FD291" i="1"/>
  <c r="FC291" i="1"/>
  <c r="EV291" i="1"/>
  <c r="EU291" i="1"/>
  <c r="EN291" i="1"/>
  <c r="EM291" i="1"/>
  <c r="EF291" i="1"/>
  <c r="EE291" i="1"/>
  <c r="DX291" i="1"/>
  <c r="DW291" i="1"/>
  <c r="DN291" i="1"/>
  <c r="CT291" i="1"/>
  <c r="CS291" i="1"/>
  <c r="GJ290" i="1"/>
  <c r="GI290" i="1"/>
  <c r="GB290" i="1"/>
  <c r="GA290" i="1"/>
  <c r="FL290" i="1"/>
  <c r="FK290" i="1"/>
  <c r="FD290" i="1"/>
  <c r="FC290" i="1"/>
  <c r="EV290" i="1"/>
  <c r="EU290" i="1"/>
  <c r="EN290" i="1"/>
  <c r="EM290" i="1"/>
  <c r="EF290" i="1"/>
  <c r="EE290" i="1"/>
  <c r="DX290" i="1"/>
  <c r="DW290" i="1"/>
  <c r="DN290" i="1"/>
  <c r="CT290" i="1"/>
  <c r="CS290" i="1"/>
  <c r="BM290" i="1"/>
  <c r="GI289" i="1"/>
  <c r="GB289" i="1"/>
  <c r="GA289" i="1"/>
  <c r="FK289" i="1"/>
  <c r="FC289" i="1"/>
  <c r="EU289" i="1"/>
  <c r="EM289" i="1"/>
  <c r="EE289" i="1"/>
  <c r="DW289" i="1"/>
  <c r="CT289" i="1"/>
  <c r="CS289" i="1"/>
  <c r="GE288" i="1"/>
  <c r="GI288" i="1" s="1"/>
  <c r="GB288" i="1"/>
  <c r="GA288" i="1"/>
  <c r="FS288" i="1"/>
  <c r="FK288" i="1"/>
  <c r="FC288" i="1"/>
  <c r="EU288" i="1"/>
  <c r="EM288" i="1"/>
  <c r="EE288" i="1"/>
  <c r="DW288" i="1"/>
  <c r="DM288" i="1"/>
  <c r="CS288" i="1"/>
  <c r="GE287" i="1"/>
  <c r="GI287" i="1" s="1"/>
  <c r="GB287" i="1"/>
  <c r="GA287" i="1"/>
  <c r="FS287" i="1"/>
  <c r="FK287" i="1"/>
  <c r="FC287" i="1"/>
  <c r="EU287" i="1"/>
  <c r="EM287" i="1"/>
  <c r="EE287" i="1"/>
  <c r="DW287" i="1"/>
  <c r="DM287" i="1"/>
  <c r="CS287" i="1"/>
  <c r="GE286" i="1"/>
  <c r="GI286" i="1" s="1"/>
  <c r="GB286" i="1"/>
  <c r="GA286" i="1"/>
  <c r="FS286" i="1"/>
  <c r="FK286" i="1"/>
  <c r="FC286" i="1"/>
  <c r="EU286" i="1"/>
  <c r="EM286" i="1"/>
  <c r="EE286" i="1"/>
  <c r="DW286" i="1"/>
  <c r="DM286" i="1"/>
  <c r="CS286" i="1"/>
  <c r="GE285" i="1"/>
  <c r="GI285" i="1" s="1"/>
  <c r="GB285" i="1"/>
  <c r="GA285" i="1"/>
  <c r="FS285" i="1"/>
  <c r="FK285" i="1"/>
  <c r="FC285" i="1"/>
  <c r="EU285" i="1"/>
  <c r="EM285" i="1"/>
  <c r="EE285" i="1"/>
  <c r="DW285" i="1"/>
  <c r="DM285" i="1"/>
  <c r="CS285" i="1"/>
  <c r="GE284" i="1"/>
  <c r="GI284" i="1" s="1"/>
  <c r="GB284" i="1"/>
  <c r="GA284" i="1"/>
  <c r="FS284" i="1"/>
  <c r="FK284" i="1"/>
  <c r="FC284" i="1"/>
  <c r="EU284" i="1"/>
  <c r="EM284" i="1"/>
  <c r="EE284" i="1"/>
  <c r="DW284" i="1"/>
  <c r="DM284" i="1"/>
  <c r="CS284" i="1"/>
  <c r="GE283" i="1"/>
  <c r="GI283" i="1" s="1"/>
  <c r="GB283" i="1"/>
  <c r="GA283" i="1"/>
  <c r="FL283" i="1"/>
  <c r="FK283" i="1"/>
  <c r="FD283" i="1"/>
  <c r="FC283" i="1"/>
  <c r="EU283" i="1"/>
  <c r="EN283" i="1"/>
  <c r="EM283" i="1"/>
  <c r="EE283" i="1"/>
  <c r="DW283" i="1"/>
  <c r="CS283" i="1"/>
  <c r="GE282" i="1"/>
  <c r="GI282" i="1" s="1"/>
  <c r="GB282" i="1"/>
  <c r="GA282" i="1"/>
  <c r="FL282" i="1"/>
  <c r="FK282" i="1"/>
  <c r="FD282" i="1"/>
  <c r="FC282" i="1"/>
  <c r="EU282" i="1"/>
  <c r="EN282" i="1"/>
  <c r="EM282" i="1"/>
  <c r="EE282" i="1"/>
  <c r="DW282" i="1"/>
  <c r="CS282" i="1"/>
  <c r="GJ281" i="1"/>
  <c r="GI281" i="1"/>
  <c r="GB281" i="1"/>
  <c r="GA281" i="1"/>
  <c r="FL281" i="1"/>
  <c r="FK281" i="1"/>
  <c r="FD281" i="1"/>
  <c r="FC281" i="1"/>
  <c r="EU281" i="1"/>
  <c r="EN281" i="1"/>
  <c r="EM281" i="1"/>
  <c r="EF281" i="1"/>
  <c r="EE281" i="1"/>
  <c r="DX281" i="1"/>
  <c r="DW281" i="1"/>
  <c r="DN281" i="1"/>
  <c r="CT281" i="1"/>
  <c r="CS281" i="1"/>
  <c r="GJ280" i="1"/>
  <c r="GI280" i="1"/>
  <c r="GB280" i="1"/>
  <c r="GA280" i="1"/>
  <c r="FK280" i="1"/>
  <c r="FC280" i="1"/>
  <c r="EU280" i="1"/>
  <c r="EM280" i="1"/>
  <c r="EF280" i="1"/>
  <c r="EE280" i="1"/>
  <c r="DX280" i="1"/>
  <c r="DW280" i="1"/>
  <c r="CT280" i="1"/>
  <c r="CS280" i="1"/>
  <c r="GI279" i="1"/>
  <c r="GB279" i="1"/>
  <c r="GA279" i="1"/>
  <c r="FK279" i="1"/>
  <c r="FC279" i="1"/>
  <c r="EV279" i="1"/>
  <c r="EU279" i="1"/>
  <c r="EM279" i="1"/>
  <c r="EF279" i="1"/>
  <c r="EE279" i="1"/>
  <c r="DW279" i="1"/>
  <c r="CT279" i="1"/>
  <c r="CS279" i="1"/>
  <c r="GE278" i="1"/>
  <c r="GC278" i="1"/>
  <c r="GG278" i="1" s="1"/>
  <c r="FX278" i="1"/>
  <c r="FW278" i="1"/>
  <c r="FU278" i="1"/>
  <c r="FY278" i="1" s="1"/>
  <c r="FO278" i="1"/>
  <c r="FM278" i="1"/>
  <c r="FG278" i="1"/>
  <c r="FE278" i="1"/>
  <c r="FI278" i="1" s="1"/>
  <c r="EY278" i="1"/>
  <c r="FC278" i="1" s="1"/>
  <c r="EW278" i="1"/>
  <c r="EQ278" i="1"/>
  <c r="EO278" i="1"/>
  <c r="EM278" i="1"/>
  <c r="EI278" i="1"/>
  <c r="EG278" i="1"/>
  <c r="EA278" i="1"/>
  <c r="EC278" i="1" s="1"/>
  <c r="DY278" i="1"/>
  <c r="DS278" i="1"/>
  <c r="DW278" i="1" s="1"/>
  <c r="DQ278" i="1"/>
  <c r="DO278" i="1"/>
  <c r="DI278" i="1"/>
  <c r="DM278" i="1" s="1"/>
  <c r="DG278" i="1"/>
  <c r="DE278" i="1"/>
  <c r="DC278" i="1"/>
  <c r="DA278" i="1"/>
  <c r="CY278" i="1"/>
  <c r="CW278" i="1"/>
  <c r="CU278" i="1"/>
  <c r="CO278" i="1"/>
  <c r="CM278" i="1"/>
  <c r="CQ278" i="1" s="1"/>
  <c r="CK278" i="1"/>
  <c r="CI278" i="1"/>
  <c r="CG278" i="1"/>
  <c r="CE278" i="1"/>
  <c r="CC278" i="1"/>
  <c r="CA278" i="1"/>
  <c r="BY278" i="1"/>
  <c r="BW278" i="1"/>
  <c r="BU278" i="1"/>
  <c r="BS278" i="1"/>
  <c r="BO278" i="1"/>
  <c r="BM278" i="1"/>
  <c r="BK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GI277" i="1"/>
  <c r="GE277" i="1"/>
  <c r="GA277" i="1"/>
  <c r="FS277" i="1"/>
  <c r="FK277" i="1"/>
  <c r="EY277" i="1"/>
  <c r="FC277" i="1" s="1"/>
  <c r="EU277" i="1"/>
  <c r="EM277" i="1"/>
  <c r="EE277" i="1"/>
  <c r="DW277" i="1"/>
  <c r="DM277" i="1"/>
  <c r="CS277" i="1"/>
  <c r="GE276" i="1"/>
  <c r="GB276" i="1"/>
  <c r="GA276" i="1"/>
  <c r="FS276" i="1"/>
  <c r="FK276" i="1"/>
  <c r="EY276" i="1"/>
  <c r="FC276" i="1" s="1"/>
  <c r="EU276" i="1"/>
  <c r="EM276" i="1"/>
  <c r="EE276" i="1"/>
  <c r="DW276" i="1"/>
  <c r="DM276" i="1"/>
  <c r="CS276" i="1"/>
  <c r="GE275" i="1"/>
  <c r="GI275" i="1" s="1"/>
  <c r="GB275" i="1"/>
  <c r="GA275" i="1"/>
  <c r="FS275" i="1"/>
  <c r="FK275" i="1"/>
  <c r="EY275" i="1"/>
  <c r="FC275" i="1" s="1"/>
  <c r="EU275" i="1"/>
  <c r="EM275" i="1"/>
  <c r="EE275" i="1"/>
  <c r="DW275" i="1"/>
  <c r="DM275" i="1"/>
  <c r="CS275" i="1"/>
  <c r="GE274" i="1"/>
  <c r="GI274" i="1" s="1"/>
  <c r="GB274" i="1"/>
  <c r="GA274" i="1"/>
  <c r="FS274" i="1"/>
  <c r="FK274" i="1"/>
  <c r="EY274" i="1"/>
  <c r="FC274" i="1" s="1"/>
  <c r="EU274" i="1"/>
  <c r="EM274" i="1"/>
  <c r="EE274" i="1"/>
  <c r="DW274" i="1"/>
  <c r="DM274" i="1"/>
  <c r="CS274" i="1"/>
  <c r="GE273" i="1"/>
  <c r="GI273" i="1" s="1"/>
  <c r="GB273" i="1"/>
  <c r="GA273" i="1"/>
  <c r="FS273" i="1"/>
  <c r="FK273" i="1"/>
  <c r="EY273" i="1"/>
  <c r="FC273" i="1" s="1"/>
  <c r="EU273" i="1"/>
  <c r="EM273" i="1"/>
  <c r="EE273" i="1"/>
  <c r="DW273" i="1"/>
  <c r="DM273" i="1"/>
  <c r="CS273" i="1"/>
  <c r="GE272" i="1"/>
  <c r="GI272" i="1" s="1"/>
  <c r="GB272" i="1"/>
  <c r="GA272" i="1"/>
  <c r="FS272" i="1"/>
  <c r="FK272" i="1"/>
  <c r="EY272" i="1"/>
  <c r="FC272" i="1" s="1"/>
  <c r="EU272" i="1"/>
  <c r="EN272" i="1"/>
  <c r="EM272" i="1"/>
  <c r="EF272" i="1"/>
  <c r="EE272" i="1"/>
  <c r="DW272" i="1"/>
  <c r="DM272" i="1"/>
  <c r="CS272" i="1"/>
  <c r="GE271" i="1"/>
  <c r="GI271" i="1" s="1"/>
  <c r="GB271" i="1"/>
  <c r="GA271" i="1"/>
  <c r="FS271" i="1"/>
  <c r="FK271" i="1"/>
  <c r="EY271" i="1"/>
  <c r="EU271" i="1"/>
  <c r="EN271" i="1"/>
  <c r="EM271" i="1"/>
  <c r="EE271" i="1"/>
  <c r="DW271" i="1"/>
  <c r="DM271" i="1"/>
  <c r="CS271" i="1"/>
  <c r="GE270" i="1"/>
  <c r="GB270" i="1"/>
  <c r="GA270" i="1"/>
  <c r="FK270" i="1"/>
  <c r="EY270" i="1"/>
  <c r="FC270" i="1" s="1"/>
  <c r="EU270" i="1"/>
  <c r="EN270" i="1"/>
  <c r="EM270" i="1"/>
  <c r="EE270" i="1"/>
  <c r="DW270" i="1"/>
  <c r="CS270" i="1"/>
  <c r="GE269" i="1"/>
  <c r="GI269" i="1" s="1"/>
  <c r="GB269" i="1"/>
  <c r="GA269" i="1"/>
  <c r="FK269" i="1"/>
  <c r="EY269" i="1"/>
  <c r="FC269" i="1" s="1"/>
  <c r="EU269" i="1"/>
  <c r="EN269" i="1"/>
  <c r="EM269" i="1"/>
  <c r="EE269" i="1"/>
  <c r="DW269" i="1"/>
  <c r="CS269" i="1"/>
  <c r="GE268" i="1"/>
  <c r="GI268" i="1" s="1"/>
  <c r="GB268" i="1"/>
  <c r="GA268" i="1"/>
  <c r="FK268" i="1"/>
  <c r="EY268" i="1"/>
  <c r="EV268" i="1"/>
  <c r="EU268" i="1"/>
  <c r="EN268" i="1"/>
  <c r="EM268" i="1"/>
  <c r="EF268" i="1"/>
  <c r="EE268" i="1"/>
  <c r="DX268" i="1"/>
  <c r="DW268" i="1"/>
  <c r="CS268" i="1"/>
  <c r="GJ267" i="1"/>
  <c r="GI267" i="1"/>
  <c r="GB267" i="1"/>
  <c r="GA267" i="1"/>
  <c r="FL267" i="1"/>
  <c r="FK267" i="1"/>
  <c r="FC267" i="1"/>
  <c r="EV267" i="1"/>
  <c r="EU267" i="1"/>
  <c r="EM267" i="1"/>
  <c r="EF267" i="1"/>
  <c r="EE267" i="1"/>
  <c r="DW267" i="1"/>
  <c r="DN267" i="1"/>
  <c r="CT267" i="1"/>
  <c r="CS267" i="1"/>
  <c r="GJ266" i="1"/>
  <c r="GI266" i="1"/>
  <c r="GA266" i="1"/>
  <c r="FT266" i="1"/>
  <c r="FS266" i="1"/>
  <c r="FK266" i="1"/>
  <c r="FC266" i="1"/>
  <c r="EV266" i="1"/>
  <c r="EU266" i="1"/>
  <c r="EM266" i="1"/>
  <c r="EE266" i="1"/>
  <c r="DX266" i="1"/>
  <c r="DW266" i="1"/>
  <c r="DN266" i="1"/>
  <c r="DM266" i="1"/>
  <c r="CT266" i="1"/>
  <c r="CS266" i="1"/>
  <c r="GI265" i="1"/>
  <c r="GB265" i="1"/>
  <c r="GA265" i="1"/>
  <c r="FS265" i="1"/>
  <c r="FK265" i="1"/>
  <c r="EY265" i="1"/>
  <c r="FC265" i="1" s="1"/>
  <c r="EU265" i="1"/>
  <c r="EM265" i="1"/>
  <c r="EE265" i="1"/>
  <c r="DW265" i="1"/>
  <c r="DM265" i="1"/>
  <c r="CS265" i="1"/>
  <c r="GE264" i="1"/>
  <c r="GI264" i="1" s="1"/>
  <c r="GC264" i="1"/>
  <c r="FW264" i="1"/>
  <c r="FU264" i="1"/>
  <c r="FY264" i="1" s="1"/>
  <c r="FZ264" i="1" s="1"/>
  <c r="FO264" i="1"/>
  <c r="FM264" i="1"/>
  <c r="FG264" i="1"/>
  <c r="FE264" i="1"/>
  <c r="FI264" i="1" s="1"/>
  <c r="EY264" i="1"/>
  <c r="EW264" i="1"/>
  <c r="EQ264" i="1"/>
  <c r="EO264" i="1"/>
  <c r="ES264" i="1" s="1"/>
  <c r="EI264" i="1"/>
  <c r="EG264" i="1"/>
  <c r="EA264" i="1"/>
  <c r="DY264" i="1"/>
  <c r="EC264" i="1" s="1"/>
  <c r="DW264" i="1"/>
  <c r="DS264" i="1"/>
  <c r="DQ264" i="1"/>
  <c r="DO264" i="1"/>
  <c r="DI264" i="1"/>
  <c r="DG264" i="1"/>
  <c r="DE264" i="1"/>
  <c r="DC264" i="1"/>
  <c r="DA264" i="1"/>
  <c r="CY264" i="1"/>
  <c r="CW264" i="1"/>
  <c r="CU264" i="1"/>
  <c r="CO264" i="1"/>
  <c r="CS264" i="1" s="1"/>
  <c r="CM264" i="1"/>
  <c r="CK264" i="1"/>
  <c r="CI264" i="1"/>
  <c r="CG264" i="1"/>
  <c r="CE264" i="1"/>
  <c r="CC264" i="1"/>
  <c r="CA264" i="1"/>
  <c r="BY264" i="1"/>
  <c r="BW264" i="1"/>
  <c r="BU264" i="1"/>
  <c r="BS264" i="1"/>
  <c r="BO264" i="1"/>
  <c r="BM264" i="1"/>
  <c r="BK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GI263" i="1"/>
  <c r="GB263" i="1"/>
  <c r="GA263" i="1"/>
  <c r="FS263" i="1"/>
  <c r="FK263" i="1"/>
  <c r="FC263" i="1"/>
  <c r="EU263" i="1"/>
  <c r="EM263" i="1"/>
  <c r="EE263" i="1"/>
  <c r="DX263" i="1"/>
  <c r="DW263" i="1"/>
  <c r="DM263" i="1"/>
  <c r="CS263" i="1"/>
  <c r="GI262" i="1"/>
  <c r="GB262" i="1"/>
  <c r="GA262" i="1"/>
  <c r="FS262" i="1"/>
  <c r="FK262" i="1"/>
  <c r="FC262" i="1"/>
  <c r="EU262" i="1"/>
  <c r="EM262" i="1"/>
  <c r="EE262" i="1"/>
  <c r="DX262" i="1"/>
  <c r="DW262" i="1"/>
  <c r="DM262" i="1"/>
  <c r="CS262" i="1"/>
  <c r="GJ261" i="1"/>
  <c r="GI261" i="1"/>
  <c r="GB261" i="1"/>
  <c r="GA261" i="1"/>
  <c r="FK261" i="1"/>
  <c r="FC261" i="1"/>
  <c r="EV261" i="1"/>
  <c r="EU261" i="1"/>
  <c r="EN261" i="1"/>
  <c r="EM261" i="1"/>
  <c r="EF261" i="1"/>
  <c r="EE261" i="1"/>
  <c r="DX261" i="1"/>
  <c r="DW261" i="1"/>
  <c r="DN261" i="1"/>
  <c r="CS261" i="1"/>
  <c r="GJ260" i="1"/>
  <c r="GI260" i="1"/>
  <c r="GB260" i="1"/>
  <c r="GA260" i="1"/>
  <c r="FK260" i="1"/>
  <c r="FC260" i="1"/>
  <c r="EV260" i="1"/>
  <c r="EU260" i="1"/>
  <c r="EN260" i="1"/>
  <c r="EM260" i="1"/>
  <c r="EF260" i="1"/>
  <c r="EE260" i="1"/>
  <c r="DX260" i="1"/>
  <c r="DW260" i="1"/>
  <c r="CS260" i="1"/>
  <c r="GI259" i="1"/>
  <c r="GB259" i="1"/>
  <c r="GA259" i="1"/>
  <c r="FS259" i="1"/>
  <c r="FL259" i="1"/>
  <c r="FK259" i="1"/>
  <c r="FC259" i="1"/>
  <c r="EV259" i="1"/>
  <c r="EU259" i="1"/>
  <c r="EN259" i="1"/>
  <c r="EM259" i="1"/>
  <c r="EF259" i="1"/>
  <c r="EE259" i="1"/>
  <c r="DX259" i="1"/>
  <c r="DW259" i="1"/>
  <c r="DM259" i="1"/>
  <c r="CT259" i="1"/>
  <c r="CS259" i="1"/>
  <c r="GI258" i="1"/>
  <c r="GB258" i="1"/>
  <c r="GA258" i="1"/>
  <c r="FS258" i="1"/>
  <c r="FL258" i="1"/>
  <c r="FK258" i="1"/>
  <c r="FC258" i="1"/>
  <c r="EU258" i="1"/>
  <c r="EN258" i="1"/>
  <c r="EM258" i="1"/>
  <c r="EE258" i="1"/>
  <c r="DW258" i="1"/>
  <c r="DM258" i="1"/>
  <c r="CT258" i="1"/>
  <c r="CS258" i="1"/>
  <c r="GI257" i="1"/>
  <c r="GB257" i="1"/>
  <c r="GA257" i="1"/>
  <c r="FL257" i="1"/>
  <c r="FK257" i="1"/>
  <c r="FC257" i="1"/>
  <c r="EU257" i="1"/>
  <c r="EN257" i="1"/>
  <c r="EM257" i="1"/>
  <c r="EE257" i="1"/>
  <c r="DW257" i="1"/>
  <c r="CT257" i="1"/>
  <c r="CS257" i="1"/>
  <c r="GJ256" i="1"/>
  <c r="GI256" i="1"/>
  <c r="GB256" i="1"/>
  <c r="GA256" i="1"/>
  <c r="FL256" i="1"/>
  <c r="FK256" i="1"/>
  <c r="FD256" i="1"/>
  <c r="FC256" i="1"/>
  <c r="EV256" i="1"/>
  <c r="EU256" i="1"/>
  <c r="EN256" i="1"/>
  <c r="EM256" i="1"/>
  <c r="EF256" i="1"/>
  <c r="EE256" i="1"/>
  <c r="DX256" i="1"/>
  <c r="DW256" i="1"/>
  <c r="DN256" i="1"/>
  <c r="CT256" i="1"/>
  <c r="CS256" i="1"/>
  <c r="GJ255" i="1"/>
  <c r="GI255" i="1"/>
  <c r="GB255" i="1"/>
  <c r="GA255" i="1"/>
  <c r="FL255" i="1"/>
  <c r="FK255" i="1"/>
  <c r="FD255" i="1"/>
  <c r="FC255" i="1"/>
  <c r="EV255" i="1"/>
  <c r="EU255" i="1"/>
  <c r="EN255" i="1"/>
  <c r="EM255" i="1"/>
  <c r="EF255" i="1"/>
  <c r="EE255" i="1"/>
  <c r="DX255" i="1"/>
  <c r="DW255" i="1"/>
  <c r="CT255" i="1"/>
  <c r="CS255" i="1"/>
  <c r="GJ254" i="1"/>
  <c r="GI254" i="1"/>
  <c r="GB254" i="1"/>
  <c r="GA254" i="1"/>
  <c r="FL254" i="1"/>
  <c r="FK254" i="1"/>
  <c r="FD254" i="1"/>
  <c r="FC254" i="1"/>
  <c r="EV254" i="1"/>
  <c r="EU254" i="1"/>
  <c r="EN254" i="1"/>
  <c r="EM254" i="1"/>
  <c r="EF254" i="1"/>
  <c r="EE254" i="1"/>
  <c r="DX254" i="1"/>
  <c r="DW254" i="1"/>
  <c r="CT254" i="1"/>
  <c r="CS254" i="1"/>
  <c r="GJ253" i="1"/>
  <c r="GI253" i="1"/>
  <c r="GB253" i="1"/>
  <c r="GA253" i="1"/>
  <c r="FL253" i="1"/>
  <c r="FK253" i="1"/>
  <c r="FC253" i="1"/>
  <c r="EV253" i="1"/>
  <c r="EU253" i="1"/>
  <c r="EN253" i="1"/>
  <c r="EM253" i="1"/>
  <c r="EF253" i="1"/>
  <c r="EE253" i="1"/>
  <c r="DX253" i="1"/>
  <c r="DW253" i="1"/>
  <c r="CT253" i="1"/>
  <c r="CS253" i="1"/>
  <c r="GJ252" i="1"/>
  <c r="GI252" i="1"/>
  <c r="GB252" i="1"/>
  <c r="GA252" i="1"/>
  <c r="FL252" i="1"/>
  <c r="FK252" i="1"/>
  <c r="FC252" i="1"/>
  <c r="EV252" i="1"/>
  <c r="EU252" i="1"/>
  <c r="EN252" i="1"/>
  <c r="EM252" i="1"/>
  <c r="EF252" i="1"/>
  <c r="EE252" i="1"/>
  <c r="DX252" i="1"/>
  <c r="DW252" i="1"/>
  <c r="CT252" i="1"/>
  <c r="CS252" i="1"/>
  <c r="GI251" i="1"/>
  <c r="GB251" i="1"/>
  <c r="GA251" i="1"/>
  <c r="FS251" i="1"/>
  <c r="FK251" i="1"/>
  <c r="FC251" i="1"/>
  <c r="EU251" i="1"/>
  <c r="EM251" i="1"/>
  <c r="EE251" i="1"/>
  <c r="DW251" i="1"/>
  <c r="DM251" i="1"/>
  <c r="CS251" i="1"/>
  <c r="GE250" i="1"/>
  <c r="GC250" i="1"/>
  <c r="GG250" i="1" s="1"/>
  <c r="FX250" i="1"/>
  <c r="FW250" i="1"/>
  <c r="FU250" i="1"/>
  <c r="FY250" i="1" s="1"/>
  <c r="FZ250" i="1" s="1"/>
  <c r="FO250" i="1"/>
  <c r="FS250" i="1" s="1"/>
  <c r="FM250" i="1"/>
  <c r="FG250" i="1"/>
  <c r="FE250" i="1"/>
  <c r="FI250" i="1" s="1"/>
  <c r="EY250" i="1"/>
  <c r="EW250" i="1"/>
  <c r="EQ250" i="1"/>
  <c r="EO250" i="1"/>
  <c r="ES250" i="1" s="1"/>
  <c r="EI250" i="1"/>
  <c r="EG250" i="1"/>
  <c r="EA250" i="1"/>
  <c r="DY250" i="1"/>
  <c r="EC250" i="1" s="1"/>
  <c r="DS250" i="1"/>
  <c r="DQ250" i="1"/>
  <c r="DU250" i="1" s="1"/>
  <c r="DO250" i="1"/>
  <c r="DI250" i="1"/>
  <c r="DG250" i="1"/>
  <c r="DK250" i="1" s="1"/>
  <c r="DE250" i="1"/>
  <c r="DC250" i="1"/>
  <c r="DA250" i="1"/>
  <c r="CY250" i="1"/>
  <c r="CW250" i="1"/>
  <c r="CU250" i="1"/>
  <c r="CO250" i="1"/>
  <c r="CM250" i="1"/>
  <c r="CQ250" i="1" s="1"/>
  <c r="CK250" i="1"/>
  <c r="CI250" i="1"/>
  <c r="CG250" i="1"/>
  <c r="CE250" i="1"/>
  <c r="CC250" i="1"/>
  <c r="CA250" i="1"/>
  <c r="BY250" i="1"/>
  <c r="BW250" i="1"/>
  <c r="BU250" i="1"/>
  <c r="BS250" i="1"/>
  <c r="BO250" i="1"/>
  <c r="BM250" i="1"/>
  <c r="BK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GE249" i="1"/>
  <c r="GI249" i="1" s="1"/>
  <c r="GB249" i="1"/>
  <c r="GA249" i="1"/>
  <c r="FG249" i="1"/>
  <c r="FK249" i="1" s="1"/>
  <c r="EY249" i="1"/>
  <c r="FC249" i="1" s="1"/>
  <c r="EU249" i="1"/>
  <c r="EM249" i="1"/>
  <c r="EE249" i="1"/>
  <c r="DW249" i="1"/>
  <c r="DI249" i="1"/>
  <c r="CS249" i="1"/>
  <c r="GE248" i="1"/>
  <c r="GI248" i="1" s="1"/>
  <c r="GB248" i="1"/>
  <c r="GA248" i="1"/>
  <c r="FG248" i="1"/>
  <c r="FK248" i="1" s="1"/>
  <c r="EY248" i="1"/>
  <c r="EU248" i="1"/>
  <c r="EM248" i="1"/>
  <c r="EE248" i="1"/>
  <c r="DW248" i="1"/>
  <c r="DI248" i="1"/>
  <c r="CS248" i="1"/>
  <c r="GJ247" i="1"/>
  <c r="GI247" i="1"/>
  <c r="GB247" i="1"/>
  <c r="GA247" i="1"/>
  <c r="FL247" i="1"/>
  <c r="FK247" i="1"/>
  <c r="EY247" i="1"/>
  <c r="FC247" i="1" s="1"/>
  <c r="EV247" i="1"/>
  <c r="EU247" i="1"/>
  <c r="EM247" i="1"/>
  <c r="EE247" i="1"/>
  <c r="DX247" i="1"/>
  <c r="DW247" i="1"/>
  <c r="DN247" i="1"/>
  <c r="CS247" i="1"/>
  <c r="GE246" i="1"/>
  <c r="GB246" i="1"/>
  <c r="GA246" i="1"/>
  <c r="FK246" i="1"/>
  <c r="FG246" i="1"/>
  <c r="EY246" i="1"/>
  <c r="FC246" i="1" s="1"/>
  <c r="EV246" i="1"/>
  <c r="EU246" i="1"/>
  <c r="EM246" i="1"/>
  <c r="EE246" i="1"/>
  <c r="DW246" i="1"/>
  <c r="DN246" i="1"/>
  <c r="CS246" i="1"/>
  <c r="GE245" i="1"/>
  <c r="GI245" i="1" s="1"/>
  <c r="GB245" i="1"/>
  <c r="GA245" i="1"/>
  <c r="FG245" i="1"/>
  <c r="FK245" i="1" s="1"/>
  <c r="EY245" i="1"/>
  <c r="FC245" i="1" s="1"/>
  <c r="EV245" i="1"/>
  <c r="EU245" i="1"/>
  <c r="EM245" i="1"/>
  <c r="EE245" i="1"/>
  <c r="DW245" i="1"/>
  <c r="DN245" i="1"/>
  <c r="CS245" i="1"/>
  <c r="GC244" i="1"/>
  <c r="FX244" i="1"/>
  <c r="FW244" i="1"/>
  <c r="FU244" i="1"/>
  <c r="FY244" i="1" s="1"/>
  <c r="FZ244" i="1" s="1"/>
  <c r="FO244" i="1"/>
  <c r="FS244" i="1" s="1"/>
  <c r="FM244" i="1"/>
  <c r="FG244" i="1"/>
  <c r="FE244" i="1"/>
  <c r="FI244" i="1" s="1"/>
  <c r="EY244" i="1"/>
  <c r="EW244" i="1"/>
  <c r="EQ244" i="1"/>
  <c r="EO244" i="1"/>
  <c r="ES244" i="1" s="1"/>
  <c r="EI244" i="1"/>
  <c r="EG244" i="1"/>
  <c r="EK244" i="1" s="1"/>
  <c r="EA244" i="1"/>
  <c r="DY244" i="1"/>
  <c r="EC244" i="1" s="1"/>
  <c r="DS244" i="1"/>
  <c r="DW244" i="1" s="1"/>
  <c r="DQ244" i="1"/>
  <c r="DO244" i="1"/>
  <c r="DI244" i="1"/>
  <c r="DG244" i="1"/>
  <c r="DE244" i="1"/>
  <c r="DC244" i="1"/>
  <c r="DA244" i="1"/>
  <c r="CY244" i="1"/>
  <c r="CW244" i="1"/>
  <c r="CU244" i="1"/>
  <c r="CO244" i="1"/>
  <c r="CM244" i="1"/>
  <c r="CQ244" i="1" s="1"/>
  <c r="CK244" i="1"/>
  <c r="CI244" i="1"/>
  <c r="CG244" i="1"/>
  <c r="CE244" i="1"/>
  <c r="CC244" i="1"/>
  <c r="CA244" i="1"/>
  <c r="BY244" i="1"/>
  <c r="BW244" i="1"/>
  <c r="BU244" i="1"/>
  <c r="BS244" i="1"/>
  <c r="BO244" i="1"/>
  <c r="BM244" i="1"/>
  <c r="BK244" i="1"/>
  <c r="BG244" i="1"/>
  <c r="BE244" i="1"/>
  <c r="BC244" i="1"/>
  <c r="BA244" i="1"/>
  <c r="AY244" i="1"/>
  <c r="AW244" i="1"/>
  <c r="AU244" i="1"/>
  <c r="AS244" i="1"/>
  <c r="AQ244" i="1"/>
  <c r="AO244" i="1"/>
  <c r="AM244" i="1"/>
  <c r="AK244" i="1"/>
  <c r="AI244" i="1"/>
  <c r="AG244" i="1"/>
  <c r="AE244" i="1"/>
  <c r="AC244" i="1"/>
  <c r="AA244" i="1"/>
  <c r="Y244" i="1"/>
  <c r="W244" i="1"/>
  <c r="U244" i="1"/>
  <c r="S244" i="1"/>
  <c r="Q244" i="1"/>
  <c r="GI243" i="1"/>
  <c r="GB243" i="1"/>
  <c r="GA243" i="1"/>
  <c r="FK243" i="1"/>
  <c r="FC243" i="1"/>
  <c r="EU243" i="1"/>
  <c r="EE243" i="1"/>
  <c r="DW243" i="1"/>
  <c r="CS243" i="1"/>
  <c r="GJ242" i="1"/>
  <c r="GI242" i="1"/>
  <c r="GB242" i="1"/>
  <c r="GA242" i="1"/>
  <c r="FL242" i="1"/>
  <c r="FK242" i="1"/>
  <c r="FD242" i="1"/>
  <c r="FC242" i="1"/>
  <c r="EV242" i="1"/>
  <c r="EU242" i="1"/>
  <c r="EN242" i="1"/>
  <c r="EF242" i="1"/>
  <c r="EE242" i="1"/>
  <c r="DX242" i="1"/>
  <c r="DW242" i="1"/>
  <c r="DN242" i="1"/>
  <c r="CT242" i="1"/>
  <c r="CS242" i="1"/>
  <c r="BM242" i="1"/>
  <c r="GJ241" i="1"/>
  <c r="GI241" i="1"/>
  <c r="GB241" i="1"/>
  <c r="GA241" i="1"/>
  <c r="FL241" i="1"/>
  <c r="FK241" i="1"/>
  <c r="FD241" i="1"/>
  <c r="FC241" i="1"/>
  <c r="EV241" i="1"/>
  <c r="EU241" i="1"/>
  <c r="EN241" i="1"/>
  <c r="EF241" i="1"/>
  <c r="EE241" i="1"/>
  <c r="DX241" i="1"/>
  <c r="DW241" i="1"/>
  <c r="DN241" i="1"/>
  <c r="CT241" i="1"/>
  <c r="CS241" i="1"/>
  <c r="AS241" i="1"/>
  <c r="GI240" i="1"/>
  <c r="GB240" i="1"/>
  <c r="GA240" i="1"/>
  <c r="FL240" i="1"/>
  <c r="FK240" i="1"/>
  <c r="FD240" i="1"/>
  <c r="FC240" i="1"/>
  <c r="EV240" i="1"/>
  <c r="EU240" i="1"/>
  <c r="EN240" i="1"/>
  <c r="EF240" i="1"/>
  <c r="EE240" i="1"/>
  <c r="DX240" i="1"/>
  <c r="DW240" i="1"/>
  <c r="DN240" i="1"/>
  <c r="CT240" i="1"/>
  <c r="CS240" i="1"/>
  <c r="AS240" i="1"/>
  <c r="GI239" i="1"/>
  <c r="GB239" i="1"/>
  <c r="GA239" i="1"/>
  <c r="FL239" i="1"/>
  <c r="FK239" i="1"/>
  <c r="FD239" i="1"/>
  <c r="FC239" i="1"/>
  <c r="EV239" i="1"/>
  <c r="EU239" i="1"/>
  <c r="EN239" i="1"/>
  <c r="EF239" i="1"/>
  <c r="EE239" i="1"/>
  <c r="DX239" i="1"/>
  <c r="DW239" i="1"/>
  <c r="DN239" i="1"/>
  <c r="CT239" i="1"/>
  <c r="CS239" i="1"/>
  <c r="GJ238" i="1"/>
  <c r="GI238" i="1"/>
  <c r="GB238" i="1"/>
  <c r="GA238" i="1"/>
  <c r="FL238" i="1"/>
  <c r="FK238" i="1"/>
  <c r="FD238" i="1"/>
  <c r="FC238" i="1"/>
  <c r="EV238" i="1"/>
  <c r="EU238" i="1"/>
  <c r="EN238" i="1"/>
  <c r="EF238" i="1"/>
  <c r="EE238" i="1"/>
  <c r="DX238" i="1"/>
  <c r="DW238" i="1"/>
  <c r="DN238" i="1"/>
  <c r="CT238" i="1"/>
  <c r="CS238" i="1"/>
  <c r="AS238" i="1"/>
  <c r="GJ237" i="1"/>
  <c r="GI237" i="1"/>
  <c r="GB237" i="1"/>
  <c r="GA237" i="1"/>
  <c r="FL237" i="1"/>
  <c r="FK237" i="1"/>
  <c r="FD237" i="1"/>
  <c r="FC237" i="1"/>
  <c r="EV237" i="1"/>
  <c r="EU237" i="1"/>
  <c r="EN237" i="1"/>
  <c r="EF237" i="1"/>
  <c r="EE237" i="1"/>
  <c r="DX237" i="1"/>
  <c r="DW237" i="1"/>
  <c r="DN237" i="1"/>
  <c r="CT237" i="1"/>
  <c r="CS237" i="1"/>
  <c r="AQ237" i="1"/>
  <c r="GI236" i="1"/>
  <c r="GB236" i="1"/>
  <c r="GA236" i="1"/>
  <c r="FL236" i="1"/>
  <c r="FK236" i="1"/>
  <c r="FC236" i="1"/>
  <c r="EV236" i="1"/>
  <c r="EU236" i="1"/>
  <c r="EN236" i="1"/>
  <c r="EF236" i="1"/>
  <c r="EE236" i="1"/>
  <c r="DW236" i="1"/>
  <c r="CT236" i="1"/>
  <c r="CS236" i="1"/>
  <c r="GI235" i="1"/>
  <c r="GB235" i="1"/>
  <c r="GA235" i="1"/>
  <c r="FL235" i="1"/>
  <c r="FK235" i="1"/>
  <c r="FC235" i="1"/>
  <c r="EV235" i="1"/>
  <c r="EU235" i="1"/>
  <c r="EN235" i="1"/>
  <c r="EF235" i="1"/>
  <c r="EE235" i="1"/>
  <c r="DW235" i="1"/>
  <c r="DN235" i="1"/>
  <c r="CT235" i="1"/>
  <c r="CS235" i="1"/>
  <c r="GI234" i="1"/>
  <c r="GB234" i="1"/>
  <c r="GA234" i="1"/>
  <c r="FL234" i="1"/>
  <c r="FK234" i="1"/>
  <c r="FC234" i="1"/>
  <c r="EU234" i="1"/>
  <c r="EN234" i="1"/>
  <c r="EE234" i="1"/>
  <c r="DW234" i="1"/>
  <c r="CS234" i="1"/>
  <c r="GJ233" i="1"/>
  <c r="GI233" i="1"/>
  <c r="GB233" i="1"/>
  <c r="GA233" i="1"/>
  <c r="FL233" i="1"/>
  <c r="FK233" i="1"/>
  <c r="FD233" i="1"/>
  <c r="FC233" i="1"/>
  <c r="EV233" i="1"/>
  <c r="EU233" i="1"/>
  <c r="EN233" i="1"/>
  <c r="EF233" i="1"/>
  <c r="EE233" i="1"/>
  <c r="DX233" i="1"/>
  <c r="DW233" i="1"/>
  <c r="DN233" i="1"/>
  <c r="CT233" i="1"/>
  <c r="CS233" i="1"/>
  <c r="GJ232" i="1"/>
  <c r="GI232" i="1"/>
  <c r="GB232" i="1"/>
  <c r="GA232" i="1"/>
  <c r="FL232" i="1"/>
  <c r="FK232" i="1"/>
  <c r="FD232" i="1"/>
  <c r="FC232" i="1"/>
  <c r="EV232" i="1"/>
  <c r="EU232" i="1"/>
  <c r="EN232" i="1"/>
  <c r="EF232" i="1"/>
  <c r="EE232" i="1"/>
  <c r="DX232" i="1"/>
  <c r="DW232" i="1"/>
  <c r="DN232" i="1"/>
  <c r="CT232" i="1"/>
  <c r="CS232" i="1"/>
  <c r="GJ231" i="1"/>
  <c r="GI231" i="1"/>
  <c r="GB231" i="1"/>
  <c r="GA231" i="1"/>
  <c r="FL231" i="1"/>
  <c r="FK231" i="1"/>
  <c r="FD231" i="1"/>
  <c r="FC231" i="1"/>
  <c r="EV231" i="1"/>
  <c r="EU231" i="1"/>
  <c r="EN231" i="1"/>
  <c r="EF231" i="1"/>
  <c r="EE231" i="1"/>
  <c r="DX231" i="1"/>
  <c r="DW231" i="1"/>
  <c r="DN231" i="1"/>
  <c r="CT231" i="1"/>
  <c r="CS231" i="1"/>
  <c r="GJ230" i="1"/>
  <c r="GI230" i="1"/>
  <c r="GB230" i="1"/>
  <c r="GA230" i="1"/>
  <c r="FL230" i="1"/>
  <c r="FK230" i="1"/>
  <c r="FD230" i="1"/>
  <c r="FC230" i="1"/>
  <c r="EV230" i="1"/>
  <c r="EU230" i="1"/>
  <c r="EN230" i="1"/>
  <c r="EF230" i="1"/>
  <c r="EE230" i="1"/>
  <c r="DX230" i="1"/>
  <c r="DW230" i="1"/>
  <c r="DN230" i="1"/>
  <c r="CT230" i="1"/>
  <c r="CS230" i="1"/>
  <c r="GI229" i="1"/>
  <c r="GB229" i="1"/>
  <c r="GA229" i="1"/>
  <c r="FL229" i="1"/>
  <c r="FK229" i="1"/>
  <c r="FD229" i="1"/>
  <c r="FC229" i="1"/>
  <c r="EV229" i="1"/>
  <c r="EU229" i="1"/>
  <c r="EN229" i="1"/>
  <c r="EF229" i="1"/>
  <c r="EE229" i="1"/>
  <c r="DX229" i="1"/>
  <c r="DW229" i="1"/>
  <c r="DN229" i="1"/>
  <c r="CT229" i="1"/>
  <c r="CS229" i="1"/>
  <c r="GJ228" i="1"/>
  <c r="GI228" i="1"/>
  <c r="GB228" i="1"/>
  <c r="GA228" i="1"/>
  <c r="FL228" i="1"/>
  <c r="FK228" i="1"/>
  <c r="FD228" i="1"/>
  <c r="FC228" i="1"/>
  <c r="EV228" i="1"/>
  <c r="EU228" i="1"/>
  <c r="EN228" i="1"/>
  <c r="EF228" i="1"/>
  <c r="EE228" i="1"/>
  <c r="DX228" i="1"/>
  <c r="DW228" i="1"/>
  <c r="DN228" i="1"/>
  <c r="CT228" i="1"/>
  <c r="CS228" i="1"/>
  <c r="GE227" i="1"/>
  <c r="GI227" i="1" s="1"/>
  <c r="GC227" i="1"/>
  <c r="FX227" i="1"/>
  <c r="FW227" i="1"/>
  <c r="FU227" i="1"/>
  <c r="FY227" i="1" s="1"/>
  <c r="FZ227" i="1" s="1"/>
  <c r="FO227" i="1"/>
  <c r="FS227" i="1" s="1"/>
  <c r="FM227" i="1"/>
  <c r="FG227" i="1"/>
  <c r="FK227" i="1" s="1"/>
  <c r="FE227" i="1"/>
  <c r="EY227" i="1"/>
  <c r="FC227" i="1" s="1"/>
  <c r="EW227" i="1"/>
  <c r="EQ227" i="1"/>
  <c r="EU227" i="1" s="1"/>
  <c r="EO227" i="1"/>
  <c r="EI227" i="1"/>
  <c r="EM227" i="1" s="1"/>
  <c r="EG227" i="1"/>
  <c r="EA227" i="1"/>
  <c r="EE227" i="1" s="1"/>
  <c r="DY227" i="1"/>
  <c r="DW227" i="1"/>
  <c r="DS227" i="1"/>
  <c r="DQ227" i="1"/>
  <c r="DO227" i="1"/>
  <c r="DI227" i="1"/>
  <c r="DM227" i="1" s="1"/>
  <c r="DG227" i="1"/>
  <c r="DE227" i="1"/>
  <c r="DC227" i="1"/>
  <c r="DA227" i="1"/>
  <c r="CY227" i="1"/>
  <c r="CW227" i="1"/>
  <c r="CU227" i="1"/>
  <c r="CS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O227" i="1"/>
  <c r="BM227" i="1"/>
  <c r="BK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GJ226" i="1"/>
  <c r="GI226" i="1"/>
  <c r="GA226" i="1"/>
  <c r="FT226" i="1"/>
  <c r="FS226" i="1"/>
  <c r="FG226" i="1"/>
  <c r="EY226" i="1"/>
  <c r="FC226" i="1" s="1"/>
  <c r="EQ226" i="1"/>
  <c r="EU226" i="1" s="1"/>
  <c r="EE226" i="1"/>
  <c r="DX226" i="1"/>
  <c r="DW226" i="1"/>
  <c r="DN226" i="1"/>
  <c r="DM226" i="1"/>
  <c r="CS226" i="1"/>
  <c r="GF225" i="1"/>
  <c r="GE225" i="1"/>
  <c r="GC225" i="1"/>
  <c r="GG225" i="1" s="1"/>
  <c r="FW225" i="1"/>
  <c r="FU225" i="1"/>
  <c r="FP225" i="1"/>
  <c r="FO225" i="1"/>
  <c r="FM225" i="1"/>
  <c r="FQ225" i="1" s="1"/>
  <c r="FE225" i="1"/>
  <c r="EW225" i="1"/>
  <c r="EY225" i="1" s="1"/>
  <c r="EO225" i="1"/>
  <c r="EQ225" i="1" s="1"/>
  <c r="EI225" i="1"/>
  <c r="EG225" i="1"/>
  <c r="EK225" i="1" s="1"/>
  <c r="EA225" i="1"/>
  <c r="DY225" i="1"/>
  <c r="EC225" i="1" s="1"/>
  <c r="DT225" i="1"/>
  <c r="DS225" i="1"/>
  <c r="DQ225" i="1"/>
  <c r="DO225" i="1"/>
  <c r="DJ225" i="1"/>
  <c r="DI225" i="1"/>
  <c r="DM225" i="1" s="1"/>
  <c r="DG225" i="1"/>
  <c r="DE225" i="1"/>
  <c r="DC225" i="1"/>
  <c r="DA225" i="1"/>
  <c r="CY225" i="1"/>
  <c r="CW225" i="1"/>
  <c r="CU225" i="1"/>
  <c r="CO225" i="1"/>
  <c r="CS225" i="1" s="1"/>
  <c r="CM225" i="1"/>
  <c r="CK225" i="1"/>
  <c r="CI225" i="1"/>
  <c r="CG225" i="1"/>
  <c r="CE225" i="1"/>
  <c r="CC225" i="1"/>
  <c r="CA225" i="1"/>
  <c r="BY225" i="1"/>
  <c r="BW225" i="1"/>
  <c r="BU225" i="1"/>
  <c r="BS225" i="1"/>
  <c r="BO225" i="1"/>
  <c r="BM225" i="1"/>
  <c r="BK225" i="1"/>
  <c r="BG225" i="1"/>
  <c r="BE225" i="1"/>
  <c r="BC225" i="1"/>
  <c r="BA225" i="1"/>
  <c r="AY225" i="1"/>
  <c r="AW225" i="1"/>
  <c r="AU225" i="1"/>
  <c r="AS225" i="1"/>
  <c r="AQ225" i="1"/>
  <c r="AO225" i="1"/>
  <c r="AM225" i="1"/>
  <c r="AK225" i="1"/>
  <c r="AI225" i="1"/>
  <c r="AG225" i="1"/>
  <c r="AE225" i="1"/>
  <c r="AC225" i="1"/>
  <c r="AA225" i="1"/>
  <c r="Y225" i="1"/>
  <c r="W225" i="1"/>
  <c r="U225" i="1"/>
  <c r="S225" i="1"/>
  <c r="Q225" i="1"/>
  <c r="GI224" i="1"/>
  <c r="GB224" i="1"/>
  <c r="GA224" i="1"/>
  <c r="FO224" i="1"/>
  <c r="FG224" i="1"/>
  <c r="FK224" i="1" s="1"/>
  <c r="EY224" i="1"/>
  <c r="FC224" i="1" s="1"/>
  <c r="EU224" i="1"/>
  <c r="EI224" i="1"/>
  <c r="EE224" i="1"/>
  <c r="DW224" i="1"/>
  <c r="CS224" i="1"/>
  <c r="GI223" i="1"/>
  <c r="GB223" i="1"/>
  <c r="GA223" i="1"/>
  <c r="FO223" i="1"/>
  <c r="FG223" i="1"/>
  <c r="FC223" i="1"/>
  <c r="EY223" i="1"/>
  <c r="EU223" i="1"/>
  <c r="EI223" i="1"/>
  <c r="EM223" i="1" s="1"/>
  <c r="EE223" i="1"/>
  <c r="DW223" i="1"/>
  <c r="CS223" i="1"/>
  <c r="GI222" i="1"/>
  <c r="GB222" i="1"/>
  <c r="GA222" i="1"/>
  <c r="FO222" i="1"/>
  <c r="FK222" i="1"/>
  <c r="FG222" i="1"/>
  <c r="EY222" i="1"/>
  <c r="FC222" i="1" s="1"/>
  <c r="EU222" i="1"/>
  <c r="EI222" i="1"/>
  <c r="EE222" i="1"/>
  <c r="DW222" i="1"/>
  <c r="CS222" i="1"/>
  <c r="GI221" i="1"/>
  <c r="GB221" i="1"/>
  <c r="GA221" i="1"/>
  <c r="FO221" i="1"/>
  <c r="FG221" i="1"/>
  <c r="EY221" i="1"/>
  <c r="FC221" i="1" s="1"/>
  <c r="EU221" i="1"/>
  <c r="EM221" i="1"/>
  <c r="EI221" i="1"/>
  <c r="EE221" i="1"/>
  <c r="DW221" i="1"/>
  <c r="CS221" i="1"/>
  <c r="GI220" i="1"/>
  <c r="GB220" i="1"/>
  <c r="GA220" i="1"/>
  <c r="FO220" i="1"/>
  <c r="FG220" i="1"/>
  <c r="FK220" i="1" s="1"/>
  <c r="EY220" i="1"/>
  <c r="FC220" i="1" s="1"/>
  <c r="EU220" i="1"/>
  <c r="EI220" i="1"/>
  <c r="EE220" i="1"/>
  <c r="DW220" i="1"/>
  <c r="CS220" i="1"/>
  <c r="GI219" i="1"/>
  <c r="GB219" i="1"/>
  <c r="GA219" i="1"/>
  <c r="FS219" i="1"/>
  <c r="FO219" i="1"/>
  <c r="FG219" i="1"/>
  <c r="EY219" i="1"/>
  <c r="FC219" i="1" s="1"/>
  <c r="EU219" i="1"/>
  <c r="EI219" i="1"/>
  <c r="EM219" i="1" s="1"/>
  <c r="EE219" i="1"/>
  <c r="DW219" i="1"/>
  <c r="DM219" i="1"/>
  <c r="CS219" i="1"/>
  <c r="GI218" i="1"/>
  <c r="GB218" i="1"/>
  <c r="GA218" i="1"/>
  <c r="FO218" i="1"/>
  <c r="FG218" i="1"/>
  <c r="FK218" i="1" s="1"/>
  <c r="EY218" i="1"/>
  <c r="FC218" i="1" s="1"/>
  <c r="EU218" i="1"/>
  <c r="EI218" i="1"/>
  <c r="EM218" i="1" s="1"/>
  <c r="EE218" i="1"/>
  <c r="DW218" i="1"/>
  <c r="CS218" i="1"/>
  <c r="GI217" i="1"/>
  <c r="GB217" i="1"/>
  <c r="GA217" i="1"/>
  <c r="FO217" i="1"/>
  <c r="FG217" i="1"/>
  <c r="FK217" i="1" s="1"/>
  <c r="EY217" i="1"/>
  <c r="FC217" i="1" s="1"/>
  <c r="EU217" i="1"/>
  <c r="EI217" i="1"/>
  <c r="EM217" i="1" s="1"/>
  <c r="EE217" i="1"/>
  <c r="DW217" i="1"/>
  <c r="CS217" i="1"/>
  <c r="GI216" i="1"/>
  <c r="GB216" i="1"/>
  <c r="GA216" i="1"/>
  <c r="FO216" i="1"/>
  <c r="FK216" i="1"/>
  <c r="FG216" i="1"/>
  <c r="EY216" i="1"/>
  <c r="FC216" i="1" s="1"/>
  <c r="EU216" i="1"/>
  <c r="EI216" i="1"/>
  <c r="EM216" i="1" s="1"/>
  <c r="EE216" i="1"/>
  <c r="DW216" i="1"/>
  <c r="CS216" i="1"/>
  <c r="GJ215" i="1"/>
  <c r="GI215" i="1"/>
  <c r="GB215" i="1"/>
  <c r="GA215" i="1"/>
  <c r="FL215" i="1"/>
  <c r="FK215" i="1"/>
  <c r="EY215" i="1"/>
  <c r="FC215" i="1" s="1"/>
  <c r="EV215" i="1"/>
  <c r="EU215" i="1"/>
  <c r="EN215" i="1"/>
  <c r="EM215" i="1"/>
  <c r="EF215" i="1"/>
  <c r="EE215" i="1"/>
  <c r="DX215" i="1"/>
  <c r="DW215" i="1"/>
  <c r="DN215" i="1"/>
  <c r="CT215" i="1"/>
  <c r="CS215" i="1"/>
  <c r="GI214" i="1"/>
  <c r="GB214" i="1"/>
  <c r="GA214" i="1"/>
  <c r="FO214" i="1"/>
  <c r="FO212" i="1" s="1"/>
  <c r="FL214" i="1"/>
  <c r="FK214" i="1"/>
  <c r="EY214" i="1"/>
  <c r="FC214" i="1" s="1"/>
  <c r="EV214" i="1"/>
  <c r="EU214" i="1"/>
  <c r="EN214" i="1"/>
  <c r="EM214" i="1"/>
  <c r="EF214" i="1"/>
  <c r="EE214" i="1"/>
  <c r="DX214" i="1"/>
  <c r="DW214" i="1"/>
  <c r="DN214" i="1"/>
  <c r="CT214" i="1"/>
  <c r="CS214" i="1"/>
  <c r="GJ213" i="1"/>
  <c r="GI213" i="1"/>
  <c r="GB213" i="1"/>
  <c r="GA213" i="1"/>
  <c r="FL213" i="1"/>
  <c r="FK213" i="1"/>
  <c r="FD213" i="1"/>
  <c r="FC213" i="1"/>
  <c r="EV213" i="1"/>
  <c r="EU213" i="1"/>
  <c r="EN213" i="1"/>
  <c r="EM213" i="1"/>
  <c r="EF213" i="1"/>
  <c r="EE213" i="1"/>
  <c r="DX213" i="1"/>
  <c r="DW213" i="1"/>
  <c r="DN213" i="1"/>
  <c r="CT213" i="1"/>
  <c r="CS213" i="1"/>
  <c r="GE212" i="1"/>
  <c r="GC212" i="1"/>
  <c r="FZ212" i="1"/>
  <c r="FX212" i="1"/>
  <c r="GB212" i="1" s="1"/>
  <c r="FW212" i="1"/>
  <c r="GA212" i="1" s="1"/>
  <c r="FU212" i="1"/>
  <c r="FM212" i="1"/>
  <c r="FQ212" i="1" s="1"/>
  <c r="FE212" i="1"/>
  <c r="EW212" i="1"/>
  <c r="EQ212" i="1"/>
  <c r="EO212" i="1"/>
  <c r="ES212" i="1" s="1"/>
  <c r="EG212" i="1"/>
  <c r="EA212" i="1"/>
  <c r="DY212" i="1"/>
  <c r="EC212" i="1" s="1"/>
  <c r="DS212" i="1"/>
  <c r="DW212" i="1" s="1"/>
  <c r="DQ212" i="1"/>
  <c r="DO212" i="1"/>
  <c r="DI212" i="1"/>
  <c r="DG212" i="1"/>
  <c r="DK212" i="1" s="1"/>
  <c r="DE212" i="1"/>
  <c r="DC212" i="1"/>
  <c r="DA212" i="1"/>
  <c r="CY212" i="1"/>
  <c r="CW212" i="1"/>
  <c r="CU212" i="1"/>
  <c r="CO212" i="1"/>
  <c r="CM212" i="1"/>
  <c r="CQ212" i="1" s="1"/>
  <c r="CK212" i="1"/>
  <c r="CI212" i="1"/>
  <c r="CG212" i="1"/>
  <c r="CE212" i="1"/>
  <c r="CC212" i="1"/>
  <c r="CA212" i="1"/>
  <c r="BY212" i="1"/>
  <c r="BW212" i="1"/>
  <c r="BU212" i="1"/>
  <c r="BS212" i="1"/>
  <c r="BO212" i="1"/>
  <c r="BM212" i="1"/>
  <c r="BK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GI211" i="1"/>
  <c r="GB211" i="1"/>
  <c r="GA211" i="1"/>
  <c r="FO211" i="1"/>
  <c r="FL211" i="1"/>
  <c r="FK211" i="1"/>
  <c r="EY211" i="1"/>
  <c r="EU211" i="1"/>
  <c r="EI211" i="1"/>
  <c r="EM211" i="1" s="1"/>
  <c r="EE211" i="1"/>
  <c r="DW211" i="1"/>
  <c r="CS211" i="1"/>
  <c r="GI210" i="1"/>
  <c r="GB210" i="1"/>
  <c r="GA210" i="1"/>
  <c r="FO210" i="1"/>
  <c r="FL210" i="1"/>
  <c r="FK210" i="1"/>
  <c r="EY210" i="1"/>
  <c r="EU210" i="1"/>
  <c r="EM210" i="1"/>
  <c r="EE210" i="1"/>
  <c r="DW210" i="1"/>
  <c r="CS210" i="1"/>
  <c r="GI209" i="1"/>
  <c r="GB209" i="1"/>
  <c r="GA209" i="1"/>
  <c r="FL209" i="1"/>
  <c r="FK209" i="1"/>
  <c r="FC209" i="1"/>
  <c r="EV209" i="1"/>
  <c r="EU209" i="1"/>
  <c r="EN209" i="1"/>
  <c r="EM209" i="1"/>
  <c r="EF209" i="1"/>
  <c r="EE209" i="1"/>
  <c r="DX209" i="1"/>
  <c r="DW209" i="1"/>
  <c r="DN209" i="1"/>
  <c r="CT209" i="1"/>
  <c r="CS209" i="1"/>
  <c r="AS209" i="1"/>
  <c r="AS207" i="1" s="1"/>
  <c r="GI208" i="1"/>
  <c r="GB208" i="1"/>
  <c r="GA208" i="1"/>
  <c r="FO208" i="1"/>
  <c r="FK208" i="1"/>
  <c r="EY208" i="1"/>
  <c r="FC208" i="1" s="1"/>
  <c r="EU208" i="1"/>
  <c r="EI208" i="1"/>
  <c r="EE208" i="1"/>
  <c r="DX208" i="1"/>
  <c r="DW208" i="1"/>
  <c r="CS208" i="1"/>
  <c r="GE207" i="1"/>
  <c r="GC207" i="1"/>
  <c r="GG207" i="1" s="1"/>
  <c r="FX207" i="1"/>
  <c r="FW207" i="1"/>
  <c r="FU207" i="1"/>
  <c r="FY207" i="1" s="1"/>
  <c r="FZ207" i="1" s="1"/>
  <c r="FO207" i="1"/>
  <c r="FM207" i="1"/>
  <c r="FG207" i="1"/>
  <c r="FE207" i="1"/>
  <c r="FI207" i="1" s="1"/>
  <c r="EY207" i="1"/>
  <c r="EW207" i="1"/>
  <c r="EQ207" i="1"/>
  <c r="EO207" i="1"/>
  <c r="ES207" i="1" s="1"/>
  <c r="EI207" i="1"/>
  <c r="EM207" i="1" s="1"/>
  <c r="EG207" i="1"/>
  <c r="EA207" i="1"/>
  <c r="DY207" i="1"/>
  <c r="EC207" i="1" s="1"/>
  <c r="DS207" i="1"/>
  <c r="DW207" i="1" s="1"/>
  <c r="DQ207" i="1"/>
  <c r="DO207" i="1"/>
  <c r="DI207" i="1"/>
  <c r="DG207" i="1"/>
  <c r="DE207" i="1"/>
  <c r="DC207" i="1"/>
  <c r="DA207" i="1"/>
  <c r="CY207" i="1"/>
  <c r="CW207" i="1"/>
  <c r="CU207" i="1"/>
  <c r="CO207" i="1"/>
  <c r="CS207" i="1" s="1"/>
  <c r="CM207" i="1"/>
  <c r="CK207" i="1"/>
  <c r="CI207" i="1"/>
  <c r="CG207" i="1"/>
  <c r="CE207" i="1"/>
  <c r="CC207" i="1"/>
  <c r="CA207" i="1"/>
  <c r="BY207" i="1"/>
  <c r="BW207" i="1"/>
  <c r="BU207" i="1"/>
  <c r="BS207" i="1"/>
  <c r="BO207" i="1"/>
  <c r="BM207" i="1"/>
  <c r="BK207" i="1"/>
  <c r="BG207" i="1"/>
  <c r="BE207" i="1"/>
  <c r="BC207" i="1"/>
  <c r="BA207" i="1"/>
  <c r="AY207" i="1"/>
  <c r="AW207" i="1"/>
  <c r="AU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GI206" i="1"/>
  <c r="GB206" i="1"/>
  <c r="GA206" i="1"/>
  <c r="FL206" i="1"/>
  <c r="FK206" i="1"/>
  <c r="EY206" i="1"/>
  <c r="EV206" i="1"/>
  <c r="EU206" i="1"/>
  <c r="EN206" i="1"/>
  <c r="EM206" i="1"/>
  <c r="EF206" i="1"/>
  <c r="EE206" i="1"/>
  <c r="DW206" i="1"/>
  <c r="DN206" i="1"/>
  <c r="CT206" i="1"/>
  <c r="CS206" i="1"/>
  <c r="GI205" i="1"/>
  <c r="GB205" i="1"/>
  <c r="GA205" i="1"/>
  <c r="FL205" i="1"/>
  <c r="FK205" i="1"/>
  <c r="EY205" i="1"/>
  <c r="FC205" i="1" s="1"/>
  <c r="EV205" i="1"/>
  <c r="EU205" i="1"/>
  <c r="EN205" i="1"/>
  <c r="EM205" i="1"/>
  <c r="EF205" i="1"/>
  <c r="EE205" i="1"/>
  <c r="DW205" i="1"/>
  <c r="DN205" i="1"/>
  <c r="CT205" i="1"/>
  <c r="CS205" i="1"/>
  <c r="AS205" i="1"/>
  <c r="GJ204" i="1"/>
  <c r="GI204" i="1"/>
  <c r="GB204" i="1"/>
  <c r="GA204" i="1"/>
  <c r="FL204" i="1"/>
  <c r="FK204" i="1"/>
  <c r="FD204" i="1"/>
  <c r="FC204" i="1"/>
  <c r="EV204" i="1"/>
  <c r="EU204" i="1"/>
  <c r="EN204" i="1"/>
  <c r="EM204" i="1"/>
  <c r="EF204" i="1"/>
  <c r="EE204" i="1"/>
  <c r="DX204" i="1"/>
  <c r="DW204" i="1"/>
  <c r="DN204" i="1"/>
  <c r="CT204" i="1"/>
  <c r="CS204" i="1"/>
  <c r="AS204" i="1"/>
  <c r="GI203" i="1"/>
  <c r="GB203" i="1"/>
  <c r="GA203" i="1"/>
  <c r="FO203" i="1"/>
  <c r="FK203" i="1"/>
  <c r="EY203" i="1"/>
  <c r="FC203" i="1" s="1"/>
  <c r="EV203" i="1"/>
  <c r="EU203" i="1"/>
  <c r="EI203" i="1"/>
  <c r="EM203" i="1" s="1"/>
  <c r="EE203" i="1"/>
  <c r="DW203" i="1"/>
  <c r="CT203" i="1"/>
  <c r="CS203" i="1"/>
  <c r="GI202" i="1"/>
  <c r="GB202" i="1"/>
  <c r="GA202" i="1"/>
  <c r="FO202" i="1"/>
  <c r="FK202" i="1"/>
  <c r="EY202" i="1"/>
  <c r="FC202" i="1" s="1"/>
  <c r="EV202" i="1"/>
  <c r="EU202" i="1"/>
  <c r="EI202" i="1"/>
  <c r="EM202" i="1" s="1"/>
  <c r="EE202" i="1"/>
  <c r="DW202" i="1"/>
  <c r="CT202" i="1"/>
  <c r="CS202" i="1"/>
  <c r="GI201" i="1"/>
  <c r="GB201" i="1"/>
  <c r="GA201" i="1"/>
  <c r="FO201" i="1"/>
  <c r="FK201" i="1"/>
  <c r="EY201" i="1"/>
  <c r="FC201" i="1" s="1"/>
  <c r="EV201" i="1"/>
  <c r="EU201" i="1"/>
  <c r="EI201" i="1"/>
  <c r="EM201" i="1" s="1"/>
  <c r="EE201" i="1"/>
  <c r="DW201" i="1"/>
  <c r="CT201" i="1"/>
  <c r="CS201" i="1"/>
  <c r="GE200" i="1"/>
  <c r="GC200" i="1"/>
  <c r="GG200" i="1" s="1"/>
  <c r="FX200" i="1"/>
  <c r="FW200" i="1"/>
  <c r="FU200" i="1"/>
  <c r="FY200" i="1" s="1"/>
  <c r="FZ200" i="1" s="1"/>
  <c r="FO200" i="1"/>
  <c r="FM200" i="1"/>
  <c r="FQ200" i="1" s="1"/>
  <c r="FG200" i="1"/>
  <c r="FK200" i="1" s="1"/>
  <c r="FE200" i="1"/>
  <c r="EY200" i="1"/>
  <c r="EW200" i="1"/>
  <c r="FA200" i="1" s="1"/>
  <c r="ER200" i="1"/>
  <c r="EQ200" i="1"/>
  <c r="EO200" i="1"/>
  <c r="ES200" i="1" s="1"/>
  <c r="EI200" i="1"/>
  <c r="EM200" i="1" s="1"/>
  <c r="EG200" i="1"/>
  <c r="EA200" i="1"/>
  <c r="EE200" i="1" s="1"/>
  <c r="DY200" i="1"/>
  <c r="DS200" i="1"/>
  <c r="DW200" i="1" s="1"/>
  <c r="DQ200" i="1"/>
  <c r="DO200" i="1"/>
  <c r="DI200" i="1"/>
  <c r="DG200" i="1"/>
  <c r="DE200" i="1"/>
  <c r="DC200" i="1"/>
  <c r="DA200" i="1"/>
  <c r="CY200" i="1"/>
  <c r="CW200" i="1"/>
  <c r="CU200" i="1"/>
  <c r="CP200" i="1"/>
  <c r="CO200" i="1"/>
  <c r="CS200" i="1" s="1"/>
  <c r="CM200" i="1"/>
  <c r="CK200" i="1"/>
  <c r="CI200" i="1"/>
  <c r="CG200" i="1"/>
  <c r="CE200" i="1"/>
  <c r="CC200" i="1"/>
  <c r="CA200" i="1"/>
  <c r="BY200" i="1"/>
  <c r="BW200" i="1"/>
  <c r="BU200" i="1"/>
  <c r="BS200" i="1"/>
  <c r="BO200" i="1"/>
  <c r="BM200" i="1"/>
  <c r="BK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GI199" i="1"/>
  <c r="GB199" i="1"/>
  <c r="GA199" i="1"/>
  <c r="FO199" i="1"/>
  <c r="FG199" i="1"/>
  <c r="FK199" i="1" s="1"/>
  <c r="EY199" i="1"/>
  <c r="FC199" i="1" s="1"/>
  <c r="EQ199" i="1"/>
  <c r="EU199" i="1" s="1"/>
  <c r="EI199" i="1"/>
  <c r="EM199" i="1" s="1"/>
  <c r="EE199" i="1"/>
  <c r="DW199" i="1"/>
  <c r="CS199" i="1"/>
  <c r="GI198" i="1"/>
  <c r="GB198" i="1"/>
  <c r="GA198" i="1"/>
  <c r="FO198" i="1"/>
  <c r="FG198" i="1"/>
  <c r="FK198" i="1" s="1"/>
  <c r="EY198" i="1"/>
  <c r="FC198" i="1" s="1"/>
  <c r="EQ198" i="1"/>
  <c r="EU198" i="1" s="1"/>
  <c r="EI198" i="1"/>
  <c r="EM198" i="1" s="1"/>
  <c r="EE198" i="1"/>
  <c r="DW198" i="1"/>
  <c r="DN198" i="1"/>
  <c r="CS198" i="1"/>
  <c r="GJ197" i="1"/>
  <c r="GG197" i="1"/>
  <c r="GI197" i="1" s="1"/>
  <c r="GB197" i="1"/>
  <c r="GA197" i="1"/>
  <c r="FL197" i="1"/>
  <c r="FK197" i="1"/>
  <c r="FC197" i="1"/>
  <c r="EU197" i="1"/>
  <c r="EN197" i="1"/>
  <c r="EI197" i="1"/>
  <c r="EM197" i="1" s="1"/>
  <c r="EF197" i="1"/>
  <c r="EE197" i="1"/>
  <c r="DX197" i="1"/>
  <c r="DW197" i="1"/>
  <c r="DN197" i="1"/>
  <c r="CT197" i="1"/>
  <c r="CS197" i="1"/>
  <c r="GG196" i="1"/>
  <c r="GI196" i="1" s="1"/>
  <c r="GB196" i="1"/>
  <c r="GA196" i="1"/>
  <c r="FO196" i="1"/>
  <c r="FG196" i="1"/>
  <c r="FK196" i="1" s="1"/>
  <c r="EY196" i="1"/>
  <c r="FC196" i="1" s="1"/>
  <c r="EQ196" i="1"/>
  <c r="EU196" i="1" s="1"/>
  <c r="EI196" i="1"/>
  <c r="EM196" i="1" s="1"/>
  <c r="EE196" i="1"/>
  <c r="DW196" i="1"/>
  <c r="CS196" i="1"/>
  <c r="GE195" i="1"/>
  <c r="GC195" i="1"/>
  <c r="GG195" i="1" s="1"/>
  <c r="FZ195" i="1"/>
  <c r="FX195" i="1"/>
  <c r="FW195" i="1"/>
  <c r="GA195" i="1" s="1"/>
  <c r="FU195" i="1"/>
  <c r="FO195" i="1"/>
  <c r="FM195" i="1"/>
  <c r="FG195" i="1"/>
  <c r="FE195" i="1"/>
  <c r="FI195" i="1" s="1"/>
  <c r="EY195" i="1"/>
  <c r="FC195" i="1" s="1"/>
  <c r="EW195" i="1"/>
  <c r="EQ195" i="1"/>
  <c r="EO195" i="1"/>
  <c r="ES195" i="1" s="1"/>
  <c r="EI195" i="1"/>
  <c r="EG195" i="1"/>
  <c r="EA195" i="1"/>
  <c r="DY195" i="1"/>
  <c r="EC195" i="1" s="1"/>
  <c r="DS195" i="1"/>
  <c r="DQ195" i="1"/>
  <c r="DO195" i="1"/>
  <c r="DI195" i="1"/>
  <c r="DG195" i="1"/>
  <c r="DK195" i="1" s="1"/>
  <c r="DE195" i="1"/>
  <c r="DC195" i="1"/>
  <c r="DA195" i="1"/>
  <c r="CY195" i="1"/>
  <c r="CW195" i="1"/>
  <c r="CU195" i="1"/>
  <c r="CO195" i="1"/>
  <c r="CM195" i="1"/>
  <c r="CQ195" i="1" s="1"/>
  <c r="CK195" i="1"/>
  <c r="CI195" i="1"/>
  <c r="CG195" i="1"/>
  <c r="CE195" i="1"/>
  <c r="CC195" i="1"/>
  <c r="CA195" i="1"/>
  <c r="BY195" i="1"/>
  <c r="BW195" i="1"/>
  <c r="BU195" i="1"/>
  <c r="BS195" i="1"/>
  <c r="BO195" i="1"/>
  <c r="BM195" i="1"/>
  <c r="BK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GI194" i="1"/>
  <c r="GB194" i="1"/>
  <c r="GA194" i="1"/>
  <c r="FO194" i="1"/>
  <c r="FS194" i="1" s="1"/>
  <c r="FG194" i="1"/>
  <c r="FK194" i="1" s="1"/>
  <c r="FC194" i="1"/>
  <c r="EV194" i="1"/>
  <c r="EU194" i="1"/>
  <c r="EI194" i="1"/>
  <c r="EM194" i="1" s="1"/>
  <c r="EA194" i="1"/>
  <c r="EE194" i="1" s="1"/>
  <c r="DW194" i="1"/>
  <c r="DM194" i="1"/>
  <c r="CS194" i="1"/>
  <c r="GJ193" i="1"/>
  <c r="GI193" i="1"/>
  <c r="GB193" i="1"/>
  <c r="GA193" i="1"/>
  <c r="FS193" i="1"/>
  <c r="FK193" i="1"/>
  <c r="EY193" i="1"/>
  <c r="FC193" i="1" s="1"/>
  <c r="EQ193" i="1"/>
  <c r="EU193" i="1" s="1"/>
  <c r="EM193" i="1"/>
  <c r="EA193" i="1"/>
  <c r="EE193" i="1" s="1"/>
  <c r="DW193" i="1"/>
  <c r="DI193" i="1"/>
  <c r="DM193" i="1" s="1"/>
  <c r="CT193" i="1"/>
  <c r="CS193" i="1"/>
  <c r="BQ193" i="1"/>
  <c r="D193" i="1"/>
  <c r="GI192" i="1"/>
  <c r="GB192" i="1"/>
  <c r="GA192" i="1"/>
  <c r="FO192" i="1"/>
  <c r="FS192" i="1" s="1"/>
  <c r="FG192" i="1"/>
  <c r="FK192" i="1" s="1"/>
  <c r="EY192" i="1"/>
  <c r="FC192" i="1" s="1"/>
  <c r="EQ192" i="1"/>
  <c r="EU192" i="1" s="1"/>
  <c r="EI192" i="1"/>
  <c r="EM192" i="1" s="1"/>
  <c r="EA192" i="1"/>
  <c r="EE192" i="1" s="1"/>
  <c r="DW192" i="1"/>
  <c r="DI192" i="1"/>
  <c r="DM192" i="1" s="1"/>
  <c r="CS192" i="1"/>
  <c r="BM192" i="1"/>
  <c r="GI191" i="1"/>
  <c r="GB191" i="1"/>
  <c r="GA191" i="1"/>
  <c r="FO191" i="1"/>
  <c r="FS191" i="1" s="1"/>
  <c r="FG191" i="1"/>
  <c r="FK191" i="1" s="1"/>
  <c r="EY191" i="1"/>
  <c r="FC191" i="1" s="1"/>
  <c r="EQ191" i="1"/>
  <c r="EU191" i="1" s="1"/>
  <c r="EI191" i="1"/>
  <c r="EM191" i="1" s="1"/>
  <c r="EA191" i="1"/>
  <c r="EE191" i="1" s="1"/>
  <c r="DW191" i="1"/>
  <c r="DI191" i="1"/>
  <c r="DM191" i="1" s="1"/>
  <c r="CS191" i="1"/>
  <c r="BQ191" i="1"/>
  <c r="BM191" i="1"/>
  <c r="GI190" i="1"/>
  <c r="GB190" i="1"/>
  <c r="GA190" i="1"/>
  <c r="FO190" i="1"/>
  <c r="FS190" i="1" s="1"/>
  <c r="FG190" i="1"/>
  <c r="FK190" i="1" s="1"/>
  <c r="EY190" i="1"/>
  <c r="FC190" i="1" s="1"/>
  <c r="EQ190" i="1"/>
  <c r="EU190" i="1" s="1"/>
  <c r="EI190" i="1"/>
  <c r="EM190" i="1" s="1"/>
  <c r="EA190" i="1"/>
  <c r="EE190" i="1" s="1"/>
  <c r="DW190" i="1"/>
  <c r="DI190" i="1"/>
  <c r="DM190" i="1" s="1"/>
  <c r="CS190" i="1"/>
  <c r="BQ190" i="1"/>
  <c r="BM190" i="1"/>
  <c r="GI189" i="1"/>
  <c r="GB189" i="1"/>
  <c r="GA189" i="1"/>
  <c r="FO189" i="1"/>
  <c r="FS189" i="1" s="1"/>
  <c r="FG189" i="1"/>
  <c r="FK189" i="1" s="1"/>
  <c r="EY189" i="1"/>
  <c r="FC189" i="1" s="1"/>
  <c r="EQ189" i="1"/>
  <c r="EU189" i="1" s="1"/>
  <c r="EI189" i="1"/>
  <c r="EM189" i="1" s="1"/>
  <c r="EA189" i="1"/>
  <c r="EE189" i="1" s="1"/>
  <c r="DW189" i="1"/>
  <c r="DI189" i="1"/>
  <c r="DM189" i="1" s="1"/>
  <c r="CS189" i="1"/>
  <c r="BQ189" i="1"/>
  <c r="GI188" i="1"/>
  <c r="GB188" i="1"/>
  <c r="GA188" i="1"/>
  <c r="FO188" i="1"/>
  <c r="FS188" i="1" s="1"/>
  <c r="FG188" i="1"/>
  <c r="FK188" i="1" s="1"/>
  <c r="EY188" i="1"/>
  <c r="FC188" i="1" s="1"/>
  <c r="EQ188" i="1"/>
  <c r="EU188" i="1" s="1"/>
  <c r="EI188" i="1"/>
  <c r="EM188" i="1" s="1"/>
  <c r="EA188" i="1"/>
  <c r="EE188" i="1" s="1"/>
  <c r="DW188" i="1"/>
  <c r="DI188" i="1"/>
  <c r="DM188" i="1" s="1"/>
  <c r="CS188" i="1"/>
  <c r="BQ188" i="1"/>
  <c r="BM188" i="1"/>
  <c r="GI187" i="1"/>
  <c r="GB187" i="1"/>
  <c r="GA187" i="1"/>
  <c r="FO187" i="1"/>
  <c r="FS187" i="1" s="1"/>
  <c r="FG187" i="1"/>
  <c r="EY187" i="1"/>
  <c r="FC187" i="1" s="1"/>
  <c r="EQ187" i="1"/>
  <c r="EU187" i="1" s="1"/>
  <c r="EI187" i="1"/>
  <c r="EM187" i="1" s="1"/>
  <c r="EA187" i="1"/>
  <c r="EE187" i="1" s="1"/>
  <c r="DW187" i="1"/>
  <c r="DI187" i="1"/>
  <c r="DM187" i="1" s="1"/>
  <c r="CS187" i="1"/>
  <c r="BQ187" i="1"/>
  <c r="BM187" i="1"/>
  <c r="GE186" i="1"/>
  <c r="GC186" i="1"/>
  <c r="GG186" i="1" s="1"/>
  <c r="FZ186" i="1"/>
  <c r="FX186" i="1"/>
  <c r="GB186" i="1" s="1"/>
  <c r="FW186" i="1"/>
  <c r="GA186" i="1" s="1"/>
  <c r="FU186" i="1"/>
  <c r="FM186" i="1"/>
  <c r="FE186" i="1"/>
  <c r="EW186" i="1"/>
  <c r="EQ186" i="1"/>
  <c r="EU186" i="1" s="1"/>
  <c r="EO186" i="1"/>
  <c r="EI186" i="1"/>
  <c r="EM186" i="1" s="1"/>
  <c r="EG186" i="1"/>
  <c r="DY186" i="1"/>
  <c r="EA186" i="1" s="1"/>
  <c r="DS186" i="1"/>
  <c r="DW186" i="1" s="1"/>
  <c r="DQ186" i="1"/>
  <c r="DO186" i="1"/>
  <c r="DI186" i="1"/>
  <c r="DG186" i="1"/>
  <c r="DK186" i="1" s="1"/>
  <c r="DE186" i="1"/>
  <c r="DC186" i="1"/>
  <c r="DA186" i="1"/>
  <c r="CY186" i="1"/>
  <c r="CW186" i="1"/>
  <c r="CU186" i="1"/>
  <c r="CO186" i="1"/>
  <c r="CM186" i="1"/>
  <c r="CQ186" i="1" s="1"/>
  <c r="CK186" i="1"/>
  <c r="CI186" i="1"/>
  <c r="CG186" i="1"/>
  <c r="CE186" i="1"/>
  <c r="CC186" i="1"/>
  <c r="CA186" i="1"/>
  <c r="BY186" i="1"/>
  <c r="BW186" i="1"/>
  <c r="BU186" i="1"/>
  <c r="BS186" i="1"/>
  <c r="BO186" i="1"/>
  <c r="BM186" i="1"/>
  <c r="BK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GE185" i="1"/>
  <c r="GI185" i="1" s="1"/>
  <c r="GA185" i="1"/>
  <c r="FO185" i="1"/>
  <c r="FS185" i="1" s="1"/>
  <c r="FK185" i="1"/>
  <c r="FG185" i="1"/>
  <c r="EY185" i="1"/>
  <c r="FC185" i="1" s="1"/>
  <c r="EQ185" i="1"/>
  <c r="EU185" i="1" s="1"/>
  <c r="EM185" i="1"/>
  <c r="EA185" i="1"/>
  <c r="DW185" i="1"/>
  <c r="DM185" i="1"/>
  <c r="CS185" i="1"/>
  <c r="GE184" i="1"/>
  <c r="GI184" i="1" s="1"/>
  <c r="GB184" i="1"/>
  <c r="GA184" i="1"/>
  <c r="FS184" i="1"/>
  <c r="FK184" i="1"/>
  <c r="FC184" i="1"/>
  <c r="EQ184" i="1"/>
  <c r="EU184" i="1" s="1"/>
  <c r="EM184" i="1"/>
  <c r="EE184" i="1"/>
  <c r="DW184" i="1"/>
  <c r="DM184" i="1"/>
  <c r="CS184" i="1"/>
  <c r="GE183" i="1"/>
  <c r="GI183" i="1" s="1"/>
  <c r="GB183" i="1"/>
  <c r="GA183" i="1"/>
  <c r="FK183" i="1"/>
  <c r="FC183" i="1"/>
  <c r="EQ183" i="1"/>
  <c r="EU183" i="1" s="1"/>
  <c r="EM183" i="1"/>
  <c r="EE183" i="1"/>
  <c r="DW183" i="1"/>
  <c r="CS183" i="1"/>
  <c r="GE182" i="1"/>
  <c r="GI182" i="1" s="1"/>
  <c r="GB182" i="1"/>
  <c r="GA182" i="1"/>
  <c r="FK182" i="1"/>
  <c r="FC182" i="1"/>
  <c r="EQ182" i="1"/>
  <c r="EU182" i="1" s="1"/>
  <c r="EM182" i="1"/>
  <c r="EE182" i="1"/>
  <c r="DW182" i="1"/>
  <c r="CS182" i="1"/>
  <c r="GE181" i="1"/>
  <c r="GI181" i="1" s="1"/>
  <c r="GB181" i="1"/>
  <c r="GA181" i="1"/>
  <c r="FK181" i="1"/>
  <c r="FC181" i="1"/>
  <c r="EQ181" i="1"/>
  <c r="EU181" i="1" s="1"/>
  <c r="EN181" i="1"/>
  <c r="EM181" i="1"/>
  <c r="EE181" i="1"/>
  <c r="DX181" i="1"/>
  <c r="DW181" i="1"/>
  <c r="CT181" i="1"/>
  <c r="CS181" i="1"/>
  <c r="GI180" i="1"/>
  <c r="GB180" i="1"/>
  <c r="GA180" i="1"/>
  <c r="FK180" i="1"/>
  <c r="FC180" i="1"/>
  <c r="EQ180" i="1"/>
  <c r="EU180" i="1" s="1"/>
  <c r="EM180" i="1"/>
  <c r="EE180" i="1"/>
  <c r="DW180" i="1"/>
  <c r="CS180" i="1"/>
  <c r="GJ179" i="1"/>
  <c r="GI179" i="1"/>
  <c r="GB179" i="1"/>
  <c r="GA179" i="1"/>
  <c r="FL179" i="1"/>
  <c r="FK179" i="1"/>
  <c r="FD179" i="1"/>
  <c r="FC179" i="1"/>
  <c r="EV179" i="1"/>
  <c r="EU179" i="1"/>
  <c r="EN179" i="1"/>
  <c r="EM179" i="1"/>
  <c r="EE179" i="1"/>
  <c r="DX179" i="1"/>
  <c r="DW179" i="1"/>
  <c r="CT179" i="1"/>
  <c r="CS179" i="1"/>
  <c r="GJ178" i="1"/>
  <c r="GI178" i="1"/>
  <c r="GB178" i="1"/>
  <c r="GA178" i="1"/>
  <c r="FL178" i="1"/>
  <c r="FK178" i="1"/>
  <c r="FC178" i="1"/>
  <c r="EV178" i="1"/>
  <c r="EU178" i="1"/>
  <c r="EN178" i="1"/>
  <c r="EM178" i="1"/>
  <c r="EE178" i="1"/>
  <c r="DX178" i="1"/>
  <c r="DW178" i="1"/>
  <c r="CT178" i="1"/>
  <c r="CS178" i="1"/>
  <c r="GJ177" i="1"/>
  <c r="GI177" i="1"/>
  <c r="GB177" i="1"/>
  <c r="GA177" i="1"/>
  <c r="FL177" i="1"/>
  <c r="FK177" i="1"/>
  <c r="FC177" i="1"/>
  <c r="EV177" i="1"/>
  <c r="EU177" i="1"/>
  <c r="EN177" i="1"/>
  <c r="EM177" i="1"/>
  <c r="EF177" i="1"/>
  <c r="EE177" i="1"/>
  <c r="DX177" i="1"/>
  <c r="DW177" i="1"/>
  <c r="DN177" i="1"/>
  <c r="CT177" i="1"/>
  <c r="CS177" i="1"/>
  <c r="GI176" i="1"/>
  <c r="GB176" i="1"/>
  <c r="GA176" i="1"/>
  <c r="FS176" i="1"/>
  <c r="FK176" i="1"/>
  <c r="FC176" i="1"/>
  <c r="EU176" i="1"/>
  <c r="EM176" i="1"/>
  <c r="EE176" i="1"/>
  <c r="DW176" i="1"/>
  <c r="DM176" i="1"/>
  <c r="CS176" i="1"/>
  <c r="GE175" i="1"/>
  <c r="GI175" i="1" s="1"/>
  <c r="GC175" i="1"/>
  <c r="FW175" i="1"/>
  <c r="FU175" i="1"/>
  <c r="FY175" i="1" s="1"/>
  <c r="FZ175" i="1" s="1"/>
  <c r="FQ175" i="1"/>
  <c r="FO175" i="1"/>
  <c r="FS175" i="1" s="1"/>
  <c r="FM175" i="1"/>
  <c r="FG175" i="1"/>
  <c r="FE175" i="1"/>
  <c r="EY175" i="1"/>
  <c r="FC175" i="1" s="1"/>
  <c r="EW175" i="1"/>
  <c r="EQ175" i="1"/>
  <c r="EO175" i="1"/>
  <c r="EI175" i="1"/>
  <c r="EG175" i="1"/>
  <c r="EA175" i="1"/>
  <c r="EE175" i="1" s="1"/>
  <c r="DY175" i="1"/>
  <c r="DS175" i="1"/>
  <c r="DQ175" i="1"/>
  <c r="DU175" i="1" s="1"/>
  <c r="DO175" i="1"/>
  <c r="DI175" i="1"/>
  <c r="DG175" i="1"/>
  <c r="DK175" i="1" s="1"/>
  <c r="DE175" i="1"/>
  <c r="DC175" i="1"/>
  <c r="DA175" i="1"/>
  <c r="CY175" i="1"/>
  <c r="CW175" i="1"/>
  <c r="CU175" i="1"/>
  <c r="CO175" i="1"/>
  <c r="CM175" i="1"/>
  <c r="CQ175" i="1" s="1"/>
  <c r="CK175" i="1"/>
  <c r="CI175" i="1"/>
  <c r="CG175" i="1"/>
  <c r="CE175" i="1"/>
  <c r="CC175" i="1"/>
  <c r="CA175" i="1"/>
  <c r="BY175" i="1"/>
  <c r="BW175" i="1"/>
  <c r="BU175" i="1"/>
  <c r="BS175" i="1"/>
  <c r="BQ175" i="1"/>
  <c r="BQ358" i="1" s="1"/>
  <c r="BO175" i="1"/>
  <c r="BM175" i="1"/>
  <c r="BK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GE174" i="1"/>
  <c r="GI174" i="1" s="1"/>
  <c r="GB174" i="1"/>
  <c r="GA174" i="1"/>
  <c r="FO174" i="1"/>
  <c r="FS174" i="1" s="1"/>
  <c r="FG174" i="1"/>
  <c r="FK174" i="1" s="1"/>
  <c r="EY174" i="1"/>
  <c r="FC174" i="1" s="1"/>
  <c r="EQ174" i="1"/>
  <c r="EU174" i="1" s="1"/>
  <c r="EM174" i="1"/>
  <c r="EA174" i="1"/>
  <c r="EE174" i="1" s="1"/>
  <c r="DW174" i="1"/>
  <c r="DM174" i="1"/>
  <c r="CS174" i="1"/>
  <c r="GE173" i="1"/>
  <c r="GI173" i="1" s="1"/>
  <c r="GB173" i="1"/>
  <c r="GA173" i="1"/>
  <c r="FO173" i="1"/>
  <c r="FS173" i="1" s="1"/>
  <c r="FG173" i="1"/>
  <c r="FK173" i="1" s="1"/>
  <c r="EY173" i="1"/>
  <c r="FC173" i="1" s="1"/>
  <c r="EQ173" i="1"/>
  <c r="EU173" i="1" s="1"/>
  <c r="EM173" i="1"/>
  <c r="EA173" i="1"/>
  <c r="EE173" i="1" s="1"/>
  <c r="DW173" i="1"/>
  <c r="DM173" i="1"/>
  <c r="CS173" i="1"/>
  <c r="GE172" i="1"/>
  <c r="GB172" i="1"/>
  <c r="GA172" i="1"/>
  <c r="FO172" i="1"/>
  <c r="FS172" i="1" s="1"/>
  <c r="FG172" i="1"/>
  <c r="FK172" i="1" s="1"/>
  <c r="EY172" i="1"/>
  <c r="FC172" i="1" s="1"/>
  <c r="EU172" i="1"/>
  <c r="EQ172" i="1"/>
  <c r="EM172" i="1"/>
  <c r="EA172" i="1"/>
  <c r="EE172" i="1" s="1"/>
  <c r="DW172" i="1"/>
  <c r="DM172" i="1"/>
  <c r="CS172" i="1"/>
  <c r="GI171" i="1"/>
  <c r="GE171" i="1"/>
  <c r="GB171" i="1"/>
  <c r="GA171" i="1"/>
  <c r="FO171" i="1"/>
  <c r="FS171" i="1" s="1"/>
  <c r="FG171" i="1"/>
  <c r="FK171" i="1" s="1"/>
  <c r="EY171" i="1"/>
  <c r="EQ171" i="1"/>
  <c r="EU171" i="1" s="1"/>
  <c r="EM171" i="1"/>
  <c r="EA171" i="1"/>
  <c r="EE171" i="1" s="1"/>
  <c r="DW171" i="1"/>
  <c r="DM171" i="1"/>
  <c r="CS171" i="1"/>
  <c r="AW171" i="1"/>
  <c r="GE170" i="1"/>
  <c r="GI170" i="1" s="1"/>
  <c r="GB170" i="1"/>
  <c r="GA170" i="1"/>
  <c r="FO170" i="1"/>
  <c r="FS170" i="1" s="1"/>
  <c r="FG170" i="1"/>
  <c r="FK170" i="1" s="1"/>
  <c r="EY170" i="1"/>
  <c r="FC170" i="1" s="1"/>
  <c r="EQ170" i="1"/>
  <c r="EU170" i="1" s="1"/>
  <c r="EM170" i="1"/>
  <c r="EA170" i="1"/>
  <c r="EE170" i="1" s="1"/>
  <c r="DW170" i="1"/>
  <c r="DM170" i="1"/>
  <c r="CS170" i="1"/>
  <c r="AW170" i="1"/>
  <c r="GI169" i="1"/>
  <c r="GE169" i="1"/>
  <c r="GB169" i="1"/>
  <c r="GA169" i="1"/>
  <c r="FO169" i="1"/>
  <c r="FG169" i="1"/>
  <c r="FK169" i="1" s="1"/>
  <c r="EY169" i="1"/>
  <c r="FC169" i="1" s="1"/>
  <c r="EQ169" i="1"/>
  <c r="EU169" i="1" s="1"/>
  <c r="EM169" i="1"/>
  <c r="EA169" i="1"/>
  <c r="EE169" i="1" s="1"/>
  <c r="DW169" i="1"/>
  <c r="CS169" i="1"/>
  <c r="AW169" i="1"/>
  <c r="GE168" i="1"/>
  <c r="GB168" i="1"/>
  <c r="GA168" i="1"/>
  <c r="FO168" i="1"/>
  <c r="FK168" i="1"/>
  <c r="FG168" i="1"/>
  <c r="EY168" i="1"/>
  <c r="EQ168" i="1"/>
  <c r="EU168" i="1" s="1"/>
  <c r="EM168" i="1"/>
  <c r="EA168" i="1"/>
  <c r="EE168" i="1" s="1"/>
  <c r="DW168" i="1"/>
  <c r="CS168" i="1"/>
  <c r="GE167" i="1"/>
  <c r="GB167" i="1"/>
  <c r="GA167" i="1"/>
  <c r="FO167" i="1"/>
  <c r="FG167" i="1"/>
  <c r="FK167" i="1" s="1"/>
  <c r="EY167" i="1"/>
  <c r="EQ167" i="1"/>
  <c r="EU167" i="1" s="1"/>
  <c r="EM167" i="1"/>
  <c r="EA167" i="1"/>
  <c r="EE167" i="1" s="1"/>
  <c r="DW167" i="1"/>
  <c r="CS167" i="1"/>
  <c r="GE166" i="1"/>
  <c r="GB166" i="1"/>
  <c r="GA166" i="1"/>
  <c r="FO166" i="1"/>
  <c r="FG166" i="1"/>
  <c r="FK166" i="1" s="1"/>
  <c r="EY166" i="1"/>
  <c r="EQ166" i="1"/>
  <c r="EU166" i="1" s="1"/>
  <c r="EM166" i="1"/>
  <c r="EA166" i="1"/>
  <c r="EE166" i="1" s="1"/>
  <c r="DW166" i="1"/>
  <c r="CS166" i="1"/>
  <c r="GE165" i="1"/>
  <c r="GB165" i="1"/>
  <c r="GA165" i="1"/>
  <c r="FO165" i="1"/>
  <c r="FG165" i="1"/>
  <c r="FK165" i="1" s="1"/>
  <c r="EY165" i="1"/>
  <c r="EQ165" i="1"/>
  <c r="EU165" i="1" s="1"/>
  <c r="EM165" i="1"/>
  <c r="EE165" i="1"/>
  <c r="EA165" i="1"/>
  <c r="DW165" i="1"/>
  <c r="CS165" i="1"/>
  <c r="GE164" i="1"/>
  <c r="GB164" i="1"/>
  <c r="GA164" i="1"/>
  <c r="FO164" i="1"/>
  <c r="FK164" i="1"/>
  <c r="FG164" i="1"/>
  <c r="EY164" i="1"/>
  <c r="EQ164" i="1"/>
  <c r="EU164" i="1" s="1"/>
  <c r="EM164" i="1"/>
  <c r="EA164" i="1"/>
  <c r="EE164" i="1" s="1"/>
  <c r="DW164" i="1"/>
  <c r="CS164" i="1"/>
  <c r="GE163" i="1"/>
  <c r="GB163" i="1"/>
  <c r="GA163" i="1"/>
  <c r="FO163" i="1"/>
  <c r="FG163" i="1"/>
  <c r="FK163" i="1" s="1"/>
  <c r="EY163" i="1"/>
  <c r="EQ163" i="1"/>
  <c r="EU163" i="1" s="1"/>
  <c r="EM163" i="1"/>
  <c r="EA163" i="1"/>
  <c r="EE163" i="1" s="1"/>
  <c r="DW163" i="1"/>
  <c r="DN163" i="1"/>
  <c r="CS163" i="1"/>
  <c r="GE162" i="1"/>
  <c r="GI162" i="1" s="1"/>
  <c r="GB162" i="1"/>
  <c r="GA162" i="1"/>
  <c r="FO162" i="1"/>
  <c r="FK162" i="1"/>
  <c r="FG162" i="1"/>
  <c r="EY162" i="1"/>
  <c r="FC162" i="1" s="1"/>
  <c r="EQ162" i="1"/>
  <c r="EM162" i="1"/>
  <c r="EA162" i="1"/>
  <c r="EE162" i="1" s="1"/>
  <c r="DW162" i="1"/>
  <c r="DN162" i="1"/>
  <c r="CO162" i="1"/>
  <c r="CS162" i="1" s="1"/>
  <c r="GJ161" i="1"/>
  <c r="GI161" i="1"/>
  <c r="GB161" i="1"/>
  <c r="GA161" i="1"/>
  <c r="FL161" i="1"/>
  <c r="FK161" i="1"/>
  <c r="EY161" i="1"/>
  <c r="FC161" i="1" s="1"/>
  <c r="EV161" i="1"/>
  <c r="EU161" i="1"/>
  <c r="EN161" i="1"/>
  <c r="EM161" i="1"/>
  <c r="EF161" i="1"/>
  <c r="EE161" i="1"/>
  <c r="DX161" i="1"/>
  <c r="DW161" i="1"/>
  <c r="DN161" i="1"/>
  <c r="CT161" i="1"/>
  <c r="CS161" i="1"/>
  <c r="GE160" i="1"/>
  <c r="GI160" i="1" s="1"/>
  <c r="GB160" i="1"/>
  <c r="GA160" i="1"/>
  <c r="FO160" i="1"/>
  <c r="FG160" i="1"/>
  <c r="EY160" i="1"/>
  <c r="FC160" i="1" s="1"/>
  <c r="EU160" i="1"/>
  <c r="EQ160" i="1"/>
  <c r="EN160" i="1"/>
  <c r="EM160" i="1"/>
  <c r="EE160" i="1"/>
  <c r="EA160" i="1"/>
  <c r="DW160" i="1"/>
  <c r="CS160" i="1"/>
  <c r="GE159" i="1"/>
  <c r="GB159" i="1"/>
  <c r="GA159" i="1"/>
  <c r="FO159" i="1"/>
  <c r="FG159" i="1"/>
  <c r="FK159" i="1" s="1"/>
  <c r="EY159" i="1"/>
  <c r="EU159" i="1"/>
  <c r="EN159" i="1"/>
  <c r="EM159" i="1"/>
  <c r="EA159" i="1"/>
  <c r="DW159" i="1"/>
  <c r="CS159" i="1"/>
  <c r="GE158" i="1"/>
  <c r="GI158" i="1" s="1"/>
  <c r="GB158" i="1"/>
  <c r="GA158" i="1"/>
  <c r="FO158" i="1"/>
  <c r="FG158" i="1"/>
  <c r="FK158" i="1" s="1"/>
  <c r="EY158" i="1"/>
  <c r="FC158" i="1" s="1"/>
  <c r="EQ158" i="1"/>
  <c r="EU158" i="1" s="1"/>
  <c r="EM158" i="1"/>
  <c r="EF158" i="1"/>
  <c r="EE158" i="1"/>
  <c r="DW158" i="1"/>
  <c r="CS158" i="1"/>
  <c r="GE157" i="1"/>
  <c r="GB157" i="1"/>
  <c r="GA157" i="1"/>
  <c r="FO157" i="1"/>
  <c r="FG157" i="1"/>
  <c r="FK157" i="1" s="1"/>
  <c r="EY157" i="1"/>
  <c r="EQ157" i="1"/>
  <c r="EU157" i="1" s="1"/>
  <c r="EM157" i="1"/>
  <c r="EA157" i="1"/>
  <c r="EE157" i="1" s="1"/>
  <c r="DW157" i="1"/>
  <c r="CS157" i="1"/>
  <c r="GE156" i="1"/>
  <c r="GB156" i="1"/>
  <c r="GA156" i="1"/>
  <c r="FO156" i="1"/>
  <c r="FG156" i="1"/>
  <c r="FK156" i="1" s="1"/>
  <c r="EY156" i="1"/>
  <c r="EQ156" i="1"/>
  <c r="EU156" i="1" s="1"/>
  <c r="EM156" i="1"/>
  <c r="EA156" i="1"/>
  <c r="EE156" i="1" s="1"/>
  <c r="DW156" i="1"/>
  <c r="CS156" i="1"/>
  <c r="GE155" i="1"/>
  <c r="GB155" i="1"/>
  <c r="GA155" i="1"/>
  <c r="FO155" i="1"/>
  <c r="FG155" i="1"/>
  <c r="FK155" i="1" s="1"/>
  <c r="EY155" i="1"/>
  <c r="EQ155" i="1"/>
  <c r="EU155" i="1" s="1"/>
  <c r="EM155" i="1"/>
  <c r="EA155" i="1"/>
  <c r="EE155" i="1" s="1"/>
  <c r="DW155" i="1"/>
  <c r="CS155" i="1"/>
  <c r="GE154" i="1"/>
  <c r="GB154" i="1"/>
  <c r="GA154" i="1"/>
  <c r="FO154" i="1"/>
  <c r="FG154" i="1"/>
  <c r="FK154" i="1" s="1"/>
  <c r="EY154" i="1"/>
  <c r="EQ154" i="1"/>
  <c r="EU154" i="1" s="1"/>
  <c r="EM154" i="1"/>
  <c r="EA154" i="1"/>
  <c r="EE154" i="1" s="1"/>
  <c r="DW154" i="1"/>
  <c r="CS154" i="1"/>
  <c r="GE153" i="1"/>
  <c r="GB153" i="1"/>
  <c r="GA153" i="1"/>
  <c r="FO153" i="1"/>
  <c r="FG153" i="1"/>
  <c r="FK153" i="1" s="1"/>
  <c r="EY153" i="1"/>
  <c r="EQ153" i="1"/>
  <c r="EU153" i="1" s="1"/>
  <c r="EM153" i="1"/>
  <c r="EE153" i="1"/>
  <c r="DW153" i="1"/>
  <c r="CS153" i="1"/>
  <c r="GI152" i="1"/>
  <c r="GE152" i="1"/>
  <c r="GB152" i="1"/>
  <c r="GA152" i="1"/>
  <c r="FO152" i="1"/>
  <c r="FG152" i="1"/>
  <c r="FK152" i="1" s="1"/>
  <c r="EY152" i="1"/>
  <c r="FC152" i="1" s="1"/>
  <c r="EQ152" i="1"/>
  <c r="EM152" i="1"/>
  <c r="EA152" i="1"/>
  <c r="EE152" i="1" s="1"/>
  <c r="DW152" i="1"/>
  <c r="CS152" i="1"/>
  <c r="GE151" i="1"/>
  <c r="GI151" i="1" s="1"/>
  <c r="GB151" i="1"/>
  <c r="GA151" i="1"/>
  <c r="FO151" i="1"/>
  <c r="FK151" i="1"/>
  <c r="FG151" i="1"/>
  <c r="EY151" i="1"/>
  <c r="FC151" i="1" s="1"/>
  <c r="EQ151" i="1"/>
  <c r="EM151" i="1"/>
  <c r="EA151" i="1"/>
  <c r="EE151" i="1" s="1"/>
  <c r="DW151" i="1"/>
  <c r="CS151" i="1"/>
  <c r="GE150" i="1"/>
  <c r="GI150" i="1" s="1"/>
  <c r="GB150" i="1"/>
  <c r="GA150" i="1"/>
  <c r="FO150" i="1"/>
  <c r="FG150" i="1"/>
  <c r="FK150" i="1" s="1"/>
  <c r="FC150" i="1"/>
  <c r="EY150" i="1"/>
  <c r="EQ150" i="1"/>
  <c r="EM150" i="1"/>
  <c r="EA150" i="1"/>
  <c r="EE150" i="1" s="1"/>
  <c r="DW150" i="1"/>
  <c r="CS150" i="1"/>
  <c r="GE149" i="1"/>
  <c r="GI149" i="1" s="1"/>
  <c r="GB149" i="1"/>
  <c r="GA149" i="1"/>
  <c r="FO149" i="1"/>
  <c r="FK149" i="1"/>
  <c r="EY149" i="1"/>
  <c r="FC149" i="1" s="1"/>
  <c r="EQ149" i="1"/>
  <c r="EU149" i="1" s="1"/>
  <c r="EM149" i="1"/>
  <c r="EF149" i="1"/>
  <c r="EE149" i="1"/>
  <c r="DW149" i="1"/>
  <c r="CS149" i="1"/>
  <c r="GE148" i="1"/>
  <c r="GB148" i="1"/>
  <c r="GA148" i="1"/>
  <c r="FO148" i="1"/>
  <c r="FK148" i="1"/>
  <c r="EY148" i="1"/>
  <c r="FC148" i="1" s="1"/>
  <c r="EQ148" i="1"/>
  <c r="EM148" i="1"/>
  <c r="EA148" i="1"/>
  <c r="EE148" i="1" s="1"/>
  <c r="DW148" i="1"/>
  <c r="CS148" i="1"/>
  <c r="GE147" i="1"/>
  <c r="GI147" i="1" s="1"/>
  <c r="GB147" i="1"/>
  <c r="GA147" i="1"/>
  <c r="FO147" i="1"/>
  <c r="FG147" i="1"/>
  <c r="FK147" i="1" s="1"/>
  <c r="EY147" i="1"/>
  <c r="FC147" i="1" s="1"/>
  <c r="EQ147" i="1"/>
  <c r="EM147" i="1"/>
  <c r="EA147" i="1"/>
  <c r="EE147" i="1" s="1"/>
  <c r="DW147" i="1"/>
  <c r="CS147" i="1"/>
  <c r="GE146" i="1"/>
  <c r="GI146" i="1" s="1"/>
  <c r="GB146" i="1"/>
  <c r="GA146" i="1"/>
  <c r="FO146" i="1"/>
  <c r="FS146" i="1" s="1"/>
  <c r="FG146" i="1"/>
  <c r="FK146" i="1" s="1"/>
  <c r="EY146" i="1"/>
  <c r="FC146" i="1" s="1"/>
  <c r="EQ146" i="1"/>
  <c r="EU146" i="1" s="1"/>
  <c r="EM146" i="1"/>
  <c r="EA146" i="1"/>
  <c r="EE146" i="1" s="1"/>
  <c r="DW146" i="1"/>
  <c r="DM146" i="1"/>
  <c r="CS146" i="1"/>
  <c r="GE145" i="1"/>
  <c r="GI145" i="1" s="1"/>
  <c r="GC145" i="1"/>
  <c r="FX145" i="1"/>
  <c r="FW145" i="1"/>
  <c r="FU145" i="1"/>
  <c r="FY145" i="1" s="1"/>
  <c r="FZ145" i="1" s="1"/>
  <c r="FO145" i="1"/>
  <c r="FM145" i="1"/>
  <c r="FG145" i="1"/>
  <c r="FE145" i="1"/>
  <c r="FI145" i="1" s="1"/>
  <c r="EW145" i="1"/>
  <c r="EY145" i="1" s="1"/>
  <c r="FC145" i="1" s="1"/>
  <c r="EO145" i="1"/>
  <c r="EI145" i="1"/>
  <c r="EM145" i="1" s="1"/>
  <c r="EG145" i="1"/>
  <c r="DY145" i="1"/>
  <c r="DS145" i="1"/>
  <c r="DQ145" i="1"/>
  <c r="DU145" i="1" s="1"/>
  <c r="DO145" i="1"/>
  <c r="DM145" i="1"/>
  <c r="DI145" i="1"/>
  <c r="DG145" i="1"/>
  <c r="DE145" i="1"/>
  <c r="DC145" i="1"/>
  <c r="DA145" i="1"/>
  <c r="CY145" i="1"/>
  <c r="CW145" i="1"/>
  <c r="CU145" i="1"/>
  <c r="CO145" i="1"/>
  <c r="CS145" i="1" s="1"/>
  <c r="CM145" i="1"/>
  <c r="CK145" i="1"/>
  <c r="CI145" i="1"/>
  <c r="CG145" i="1"/>
  <c r="CE145" i="1"/>
  <c r="CC145" i="1"/>
  <c r="CA145" i="1"/>
  <c r="BY145" i="1"/>
  <c r="BW145" i="1"/>
  <c r="BU145" i="1"/>
  <c r="BS145" i="1"/>
  <c r="BO145" i="1"/>
  <c r="BM145" i="1"/>
  <c r="BK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GJ144" i="1"/>
  <c r="GI144" i="1"/>
  <c r="GB144" i="1"/>
  <c r="GA144" i="1"/>
  <c r="FK144" i="1"/>
  <c r="EY144" i="1"/>
  <c r="FC144" i="1" s="1"/>
  <c r="EU144" i="1"/>
  <c r="EM144" i="1"/>
  <c r="EE144" i="1"/>
  <c r="DW144" i="1"/>
  <c r="DI144" i="1"/>
  <c r="CS144" i="1"/>
  <c r="GE143" i="1"/>
  <c r="GA143" i="1"/>
  <c r="FO143" i="1"/>
  <c r="FG143" i="1"/>
  <c r="EY143" i="1"/>
  <c r="FC143" i="1" s="1"/>
  <c r="EU143" i="1"/>
  <c r="EM143" i="1"/>
  <c r="EA143" i="1"/>
  <c r="EE143" i="1" s="1"/>
  <c r="DW143" i="1"/>
  <c r="DI143" i="1"/>
  <c r="CS143" i="1"/>
  <c r="GE142" i="1"/>
  <c r="GI142" i="1" s="1"/>
  <c r="GA142" i="1"/>
  <c r="FK142" i="1"/>
  <c r="EY142" i="1"/>
  <c r="EV142" i="1"/>
  <c r="EU142" i="1"/>
  <c r="EN142" i="1"/>
  <c r="EM142" i="1"/>
  <c r="EE142" i="1"/>
  <c r="DW142" i="1"/>
  <c r="CS142" i="1"/>
  <c r="AS142" i="1"/>
  <c r="GC141" i="1"/>
  <c r="FZ141" i="1"/>
  <c r="FW141" i="1"/>
  <c r="GA141" i="1" s="1"/>
  <c r="FU141" i="1"/>
  <c r="FM141" i="1"/>
  <c r="FE141" i="1"/>
  <c r="EW141" i="1"/>
  <c r="EY141" i="1" s="1"/>
  <c r="EQ141" i="1"/>
  <c r="EU141" i="1" s="1"/>
  <c r="EO141" i="1"/>
  <c r="EI141" i="1"/>
  <c r="EG141" i="1"/>
  <c r="EK141" i="1" s="1"/>
  <c r="EA141" i="1"/>
  <c r="DY141" i="1"/>
  <c r="DW141" i="1"/>
  <c r="DQ141" i="1"/>
  <c r="DO141" i="1"/>
  <c r="DI141" i="1"/>
  <c r="DG141" i="1"/>
  <c r="DK141" i="1" s="1"/>
  <c r="DE141" i="1"/>
  <c r="DC141" i="1"/>
  <c r="DA141" i="1"/>
  <c r="CY141" i="1"/>
  <c r="CW141" i="1"/>
  <c r="CU141" i="1"/>
  <c r="CS141" i="1"/>
  <c r="CM141" i="1"/>
  <c r="CK141" i="1"/>
  <c r="CI141" i="1"/>
  <c r="CG141" i="1"/>
  <c r="CE141" i="1"/>
  <c r="CC141" i="1"/>
  <c r="CA141" i="1"/>
  <c r="BY141" i="1"/>
  <c r="BW141" i="1"/>
  <c r="BU141" i="1"/>
  <c r="BS141" i="1"/>
  <c r="BO141" i="1"/>
  <c r="BM141" i="1"/>
  <c r="BK141" i="1"/>
  <c r="BG141" i="1"/>
  <c r="BE141" i="1"/>
  <c r="BC141" i="1"/>
  <c r="BA141" i="1"/>
  <c r="AY141" i="1"/>
  <c r="AW141" i="1"/>
  <c r="AU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GE140" i="1"/>
  <c r="GI140" i="1" s="1"/>
  <c r="GB140" i="1"/>
  <c r="GA140" i="1"/>
  <c r="FO140" i="1"/>
  <c r="FS140" i="1" s="1"/>
  <c r="FL140" i="1"/>
  <c r="FK140" i="1"/>
  <c r="EY140" i="1"/>
  <c r="FC140" i="1" s="1"/>
  <c r="EV140" i="1"/>
  <c r="EU140" i="1"/>
  <c r="EM140" i="1"/>
  <c r="EE140" i="1"/>
  <c r="DW140" i="1"/>
  <c r="CS140" i="1"/>
  <c r="GE139" i="1"/>
  <c r="GI139" i="1" s="1"/>
  <c r="GB139" i="1"/>
  <c r="GA139" i="1"/>
  <c r="FO139" i="1"/>
  <c r="FS139" i="1" s="1"/>
  <c r="FG139" i="1"/>
  <c r="EY139" i="1"/>
  <c r="FC139" i="1" s="1"/>
  <c r="EV139" i="1"/>
  <c r="EU139" i="1"/>
  <c r="EM139" i="1"/>
  <c r="EE139" i="1"/>
  <c r="DW139" i="1"/>
  <c r="CS139" i="1"/>
  <c r="GE138" i="1"/>
  <c r="GI138" i="1" s="1"/>
  <c r="GB138" i="1"/>
  <c r="GA138" i="1"/>
  <c r="FO138" i="1"/>
  <c r="FS138" i="1" s="1"/>
  <c r="FG138" i="1"/>
  <c r="FK138" i="1" s="1"/>
  <c r="EY138" i="1"/>
  <c r="FC138" i="1" s="1"/>
  <c r="EV138" i="1"/>
  <c r="EU138" i="1"/>
  <c r="EN138" i="1"/>
  <c r="EM138" i="1"/>
  <c r="EE138" i="1"/>
  <c r="DW138" i="1"/>
  <c r="CS138" i="1"/>
  <c r="GE137" i="1"/>
  <c r="GI137" i="1" s="1"/>
  <c r="GB137" i="1"/>
  <c r="GA137" i="1"/>
  <c r="FO137" i="1"/>
  <c r="FG137" i="1"/>
  <c r="FK137" i="1" s="1"/>
  <c r="EY137" i="1"/>
  <c r="FC137" i="1" s="1"/>
  <c r="EU137" i="1"/>
  <c r="EN137" i="1"/>
  <c r="EM137" i="1"/>
  <c r="EE137" i="1"/>
  <c r="DW137" i="1"/>
  <c r="DM137" i="1"/>
  <c r="CS137" i="1"/>
  <c r="GE136" i="1"/>
  <c r="GI136" i="1" s="1"/>
  <c r="GB136" i="1"/>
  <c r="GA136" i="1"/>
  <c r="FO136" i="1"/>
  <c r="FS136" i="1" s="1"/>
  <c r="FG136" i="1"/>
  <c r="FK136" i="1" s="1"/>
  <c r="EY136" i="1"/>
  <c r="FC136" i="1" s="1"/>
  <c r="EU136" i="1"/>
  <c r="EM136" i="1"/>
  <c r="EF136" i="1"/>
  <c r="EE136" i="1"/>
  <c r="DW136" i="1"/>
  <c r="DM136" i="1"/>
  <c r="CS136" i="1"/>
  <c r="GE135" i="1"/>
  <c r="GI135" i="1" s="1"/>
  <c r="GB135" i="1"/>
  <c r="GA135" i="1"/>
  <c r="FO135" i="1"/>
  <c r="FS135" i="1" s="1"/>
  <c r="FG135" i="1"/>
  <c r="FK135" i="1" s="1"/>
  <c r="EY135" i="1"/>
  <c r="FC135" i="1" s="1"/>
  <c r="EU135" i="1"/>
  <c r="EM135" i="1"/>
  <c r="EF135" i="1"/>
  <c r="EE135" i="1"/>
  <c r="DW135" i="1"/>
  <c r="DM135" i="1"/>
  <c r="CS135" i="1"/>
  <c r="GE134" i="1"/>
  <c r="GI134" i="1" s="1"/>
  <c r="GB134" i="1"/>
  <c r="GA134" i="1"/>
  <c r="FO134" i="1"/>
  <c r="FS134" i="1" s="1"/>
  <c r="FG134" i="1"/>
  <c r="FK134" i="1" s="1"/>
  <c r="EY134" i="1"/>
  <c r="FC134" i="1" s="1"/>
  <c r="EU134" i="1"/>
  <c r="EM134" i="1"/>
  <c r="EF134" i="1"/>
  <c r="EE134" i="1"/>
  <c r="DW134" i="1"/>
  <c r="DM134" i="1"/>
  <c r="CS134" i="1"/>
  <c r="GC133" i="1"/>
  <c r="FX133" i="1"/>
  <c r="GB133" i="1" s="1"/>
  <c r="FW133" i="1"/>
  <c r="FU133" i="1"/>
  <c r="FY133" i="1" s="1"/>
  <c r="FZ133" i="1" s="1"/>
  <c r="FO133" i="1"/>
  <c r="FS133" i="1" s="1"/>
  <c r="FM133" i="1"/>
  <c r="FG133" i="1"/>
  <c r="FK133" i="1" s="1"/>
  <c r="FE133" i="1"/>
  <c r="EW133" i="1"/>
  <c r="EY133" i="1" s="1"/>
  <c r="EQ133" i="1"/>
  <c r="EO133" i="1"/>
  <c r="ES133" i="1" s="1"/>
  <c r="EI133" i="1"/>
  <c r="EM133" i="1" s="1"/>
  <c r="EG133" i="1"/>
  <c r="EA133" i="1"/>
  <c r="EE133" i="1" s="1"/>
  <c r="DY133" i="1"/>
  <c r="DQ133" i="1"/>
  <c r="DS133" i="1" s="1"/>
  <c r="DO133" i="1"/>
  <c r="DK133" i="1"/>
  <c r="DI133" i="1"/>
  <c r="DG133" i="1"/>
  <c r="DE133" i="1"/>
  <c r="DC133" i="1"/>
  <c r="DA133" i="1"/>
  <c r="CY133" i="1"/>
  <c r="CW133" i="1"/>
  <c r="CU133" i="1"/>
  <c r="CS133" i="1"/>
  <c r="CM133" i="1"/>
  <c r="CK133" i="1"/>
  <c r="CI133" i="1"/>
  <c r="CG133" i="1"/>
  <c r="CE133" i="1"/>
  <c r="CC133" i="1"/>
  <c r="CA133" i="1"/>
  <c r="BY133" i="1"/>
  <c r="BW133" i="1"/>
  <c r="BU133" i="1"/>
  <c r="BS133" i="1"/>
  <c r="BO133" i="1"/>
  <c r="BM133" i="1"/>
  <c r="BK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GI132" i="1"/>
  <c r="GB132" i="1"/>
  <c r="GA132" i="1"/>
  <c r="FK132" i="1"/>
  <c r="FC132" i="1"/>
  <c r="EU132" i="1"/>
  <c r="EM132" i="1"/>
  <c r="EE132" i="1"/>
  <c r="DW132" i="1"/>
  <c r="CT132" i="1"/>
  <c r="CS132" i="1"/>
  <c r="GI131" i="1"/>
  <c r="GB131" i="1"/>
  <c r="GA131" i="1"/>
  <c r="FK131" i="1"/>
  <c r="FC131" i="1"/>
  <c r="EU131" i="1"/>
  <c r="EM131" i="1"/>
  <c r="EE131" i="1"/>
  <c r="DW131" i="1"/>
  <c r="CT131" i="1"/>
  <c r="CS131" i="1"/>
  <c r="GI130" i="1"/>
  <c r="GB130" i="1"/>
  <c r="GA130" i="1"/>
  <c r="FK130" i="1"/>
  <c r="FC130" i="1"/>
  <c r="EU130" i="1"/>
  <c r="EM130" i="1"/>
  <c r="EE130" i="1"/>
  <c r="DW130" i="1"/>
  <c r="CT130" i="1"/>
  <c r="CS130" i="1"/>
  <c r="GI129" i="1"/>
  <c r="GB129" i="1"/>
  <c r="GA129" i="1"/>
  <c r="FK129" i="1"/>
  <c r="FC129" i="1"/>
  <c r="EU129" i="1"/>
  <c r="EM129" i="1"/>
  <c r="EE129" i="1"/>
  <c r="DW129" i="1"/>
  <c r="CT129" i="1"/>
  <c r="CS129" i="1"/>
  <c r="GI128" i="1"/>
  <c r="GB128" i="1"/>
  <c r="GA128" i="1"/>
  <c r="FK128" i="1"/>
  <c r="FC128" i="1"/>
  <c r="EU128" i="1"/>
  <c r="EM128" i="1"/>
  <c r="EE128" i="1"/>
  <c r="DX128" i="1"/>
  <c r="DW128" i="1"/>
  <c r="DN128" i="1"/>
  <c r="CT128" i="1"/>
  <c r="CS128" i="1"/>
  <c r="GI127" i="1"/>
  <c r="GB127" i="1"/>
  <c r="GA127" i="1"/>
  <c r="FK127" i="1"/>
  <c r="FC127" i="1"/>
  <c r="EU127" i="1"/>
  <c r="EM127" i="1"/>
  <c r="EF127" i="1"/>
  <c r="EE127" i="1"/>
  <c r="DX127" i="1"/>
  <c r="DW127" i="1"/>
  <c r="DN127" i="1"/>
  <c r="CT127" i="1"/>
  <c r="CS127" i="1"/>
  <c r="GJ126" i="1"/>
  <c r="GI126" i="1"/>
  <c r="GB126" i="1"/>
  <c r="GA126" i="1"/>
  <c r="FK126" i="1"/>
  <c r="FC126" i="1"/>
  <c r="EV126" i="1"/>
  <c r="EU126" i="1"/>
  <c r="EN126" i="1"/>
  <c r="EM126" i="1"/>
  <c r="EF126" i="1"/>
  <c r="EE126" i="1"/>
  <c r="DW126" i="1"/>
  <c r="DN126" i="1"/>
  <c r="CT126" i="1"/>
  <c r="CS126" i="1"/>
  <c r="GJ125" i="1"/>
  <c r="GI125" i="1"/>
  <c r="GB125" i="1"/>
  <c r="GA125" i="1"/>
  <c r="FL125" i="1"/>
  <c r="FK125" i="1"/>
  <c r="FC125" i="1"/>
  <c r="EV125" i="1"/>
  <c r="EU125" i="1"/>
  <c r="EN125" i="1"/>
  <c r="EM125" i="1"/>
  <c r="EF125" i="1"/>
  <c r="EE125" i="1"/>
  <c r="DX125" i="1"/>
  <c r="DW125" i="1"/>
  <c r="DN125" i="1"/>
  <c r="CT125" i="1"/>
  <c r="CS125" i="1"/>
  <c r="GJ124" i="1"/>
  <c r="GI124" i="1"/>
  <c r="GB124" i="1"/>
  <c r="GA124" i="1"/>
  <c r="FL124" i="1"/>
  <c r="FK124" i="1"/>
  <c r="FC124" i="1"/>
  <c r="EV124" i="1"/>
  <c r="EU124" i="1"/>
  <c r="EN124" i="1"/>
  <c r="EM124" i="1"/>
  <c r="EF124" i="1"/>
  <c r="EE124" i="1"/>
  <c r="DX124" i="1"/>
  <c r="DW124" i="1"/>
  <c r="DN124" i="1"/>
  <c r="CT124" i="1"/>
  <c r="CS124" i="1"/>
  <c r="GJ123" i="1"/>
  <c r="GI123" i="1"/>
  <c r="GB123" i="1"/>
  <c r="GA123" i="1"/>
  <c r="FL123" i="1"/>
  <c r="FK123" i="1"/>
  <c r="FD123" i="1"/>
  <c r="FC123" i="1"/>
  <c r="EV123" i="1"/>
  <c r="EU123" i="1"/>
  <c r="EN123" i="1"/>
  <c r="EM123" i="1"/>
  <c r="EF123" i="1"/>
  <c r="EE123" i="1"/>
  <c r="DX123" i="1"/>
  <c r="DW123" i="1"/>
  <c r="DN123" i="1"/>
  <c r="CT123" i="1"/>
  <c r="CS123" i="1"/>
  <c r="GI122" i="1"/>
  <c r="GB122" i="1"/>
  <c r="GA122" i="1"/>
  <c r="FK122" i="1"/>
  <c r="FC122" i="1"/>
  <c r="EV122" i="1"/>
  <c r="EU122" i="1"/>
  <c r="EM122" i="1"/>
  <c r="EF122" i="1"/>
  <c r="EE122" i="1"/>
  <c r="DX122" i="1"/>
  <c r="DW122" i="1"/>
  <c r="DN122" i="1"/>
  <c r="CT122" i="1"/>
  <c r="CS122" i="1"/>
  <c r="GI121" i="1"/>
  <c r="GB121" i="1"/>
  <c r="GA121" i="1"/>
  <c r="FK121" i="1"/>
  <c r="FC121" i="1"/>
  <c r="EV121" i="1"/>
  <c r="EU121" i="1"/>
  <c r="EM121" i="1"/>
  <c r="EF121" i="1"/>
  <c r="EE121" i="1"/>
  <c r="DX121" i="1"/>
  <c r="DW121" i="1"/>
  <c r="DN121" i="1"/>
  <c r="CT121" i="1"/>
  <c r="CS121" i="1"/>
  <c r="AS121" i="1"/>
  <c r="GE120" i="1"/>
  <c r="GC120" i="1"/>
  <c r="GG120" i="1" s="1"/>
  <c r="FX120" i="1"/>
  <c r="FW120" i="1"/>
  <c r="FU120" i="1"/>
  <c r="FY120" i="1" s="1"/>
  <c r="FZ120" i="1" s="1"/>
  <c r="FO120" i="1"/>
  <c r="FS120" i="1" s="1"/>
  <c r="FM120" i="1"/>
  <c r="FG120" i="1"/>
  <c r="FE120" i="1"/>
  <c r="FI120" i="1" s="1"/>
  <c r="EY120" i="1"/>
  <c r="EW120" i="1"/>
  <c r="EQ120" i="1"/>
  <c r="EO120" i="1"/>
  <c r="ES120" i="1" s="1"/>
  <c r="EI120" i="1"/>
  <c r="EG120" i="1"/>
  <c r="EA120" i="1"/>
  <c r="EE120" i="1" s="1"/>
  <c r="DY120" i="1"/>
  <c r="DS120" i="1"/>
  <c r="DW120" i="1" s="1"/>
  <c r="DQ120" i="1"/>
  <c r="DO120" i="1"/>
  <c r="DI120" i="1"/>
  <c r="DG120" i="1"/>
  <c r="DE120" i="1"/>
  <c r="DC120" i="1"/>
  <c r="DA120" i="1"/>
  <c r="CY120" i="1"/>
  <c r="CW120" i="1"/>
  <c r="CU120" i="1"/>
  <c r="CP120" i="1"/>
  <c r="CO120" i="1"/>
  <c r="CS120" i="1" s="1"/>
  <c r="CM120" i="1"/>
  <c r="CK120" i="1"/>
  <c r="CI120" i="1"/>
  <c r="CG120" i="1"/>
  <c r="CE120" i="1"/>
  <c r="CC120" i="1"/>
  <c r="CA120" i="1"/>
  <c r="BY120" i="1"/>
  <c r="BW120" i="1"/>
  <c r="BU120" i="1"/>
  <c r="BS120" i="1"/>
  <c r="BO120" i="1"/>
  <c r="BM120" i="1"/>
  <c r="BK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GJ119" i="1"/>
  <c r="GI119" i="1"/>
  <c r="GB119" i="1"/>
  <c r="GA119" i="1"/>
  <c r="FL119" i="1"/>
  <c r="FK119" i="1"/>
  <c r="FD119" i="1"/>
  <c r="FC119" i="1"/>
  <c r="EV119" i="1"/>
  <c r="EU119" i="1"/>
  <c r="EN119" i="1"/>
  <c r="EM119" i="1"/>
  <c r="EF119" i="1"/>
  <c r="EE119" i="1"/>
  <c r="DX119" i="1"/>
  <c r="DW119" i="1"/>
  <c r="DN119" i="1"/>
  <c r="CT119" i="1"/>
  <c r="CS119" i="1"/>
  <c r="GJ118" i="1"/>
  <c r="GI118" i="1"/>
  <c r="GB118" i="1"/>
  <c r="GA118" i="1"/>
  <c r="FS118" i="1"/>
  <c r="FK118" i="1"/>
  <c r="FC118" i="1"/>
  <c r="EV118" i="1"/>
  <c r="EU118" i="1"/>
  <c r="EN118" i="1"/>
  <c r="EM118" i="1"/>
  <c r="EE118" i="1"/>
  <c r="DW118" i="1"/>
  <c r="DN118" i="1"/>
  <c r="DM118" i="1"/>
  <c r="CS118" i="1"/>
  <c r="GJ117" i="1"/>
  <c r="GI117" i="1"/>
  <c r="GB117" i="1"/>
  <c r="GA117" i="1"/>
  <c r="FK117" i="1"/>
  <c r="FD117" i="1"/>
  <c r="FC117" i="1"/>
  <c r="EV117" i="1"/>
  <c r="EU117" i="1"/>
  <c r="EN117" i="1"/>
  <c r="EM117" i="1"/>
  <c r="EE117" i="1"/>
  <c r="DW117" i="1"/>
  <c r="DN117" i="1"/>
  <c r="CS117" i="1"/>
  <c r="GJ116" i="1"/>
  <c r="GI116" i="1"/>
  <c r="GB116" i="1"/>
  <c r="GA116" i="1"/>
  <c r="FL116" i="1"/>
  <c r="FK116" i="1"/>
  <c r="FD116" i="1"/>
  <c r="FC116" i="1"/>
  <c r="EV116" i="1"/>
  <c r="EU116" i="1"/>
  <c r="EN116" i="1"/>
  <c r="EM116" i="1"/>
  <c r="EF116" i="1"/>
  <c r="EE116" i="1"/>
  <c r="DX116" i="1"/>
  <c r="DW116" i="1"/>
  <c r="DN116" i="1"/>
  <c r="CT116" i="1"/>
  <c r="CS116" i="1"/>
  <c r="AS116" i="1"/>
  <c r="GJ115" i="1"/>
  <c r="GI115" i="1"/>
  <c r="GB115" i="1"/>
  <c r="GA115" i="1"/>
  <c r="FL115" i="1"/>
  <c r="FK115" i="1"/>
  <c r="FD115" i="1"/>
  <c r="FC115" i="1"/>
  <c r="EV115" i="1"/>
  <c r="EU115" i="1"/>
  <c r="EN115" i="1"/>
  <c r="EM115" i="1"/>
  <c r="EF115" i="1"/>
  <c r="EE115" i="1"/>
  <c r="DX115" i="1"/>
  <c r="DW115" i="1"/>
  <c r="DN115" i="1"/>
  <c r="CT115" i="1"/>
  <c r="CS115" i="1"/>
  <c r="GJ114" i="1"/>
  <c r="GI114" i="1"/>
  <c r="GB114" i="1"/>
  <c r="GA114" i="1"/>
  <c r="FL114" i="1"/>
  <c r="FK114" i="1"/>
  <c r="FD114" i="1"/>
  <c r="FC114" i="1"/>
  <c r="EV114" i="1"/>
  <c r="EU114" i="1"/>
  <c r="EN114" i="1"/>
  <c r="EM114" i="1"/>
  <c r="EF114" i="1"/>
  <c r="EE114" i="1"/>
  <c r="DX114" i="1"/>
  <c r="DW114" i="1"/>
  <c r="DN114" i="1"/>
  <c r="CT114" i="1"/>
  <c r="CS114" i="1"/>
  <c r="GJ113" i="1"/>
  <c r="GI113" i="1"/>
  <c r="GB113" i="1"/>
  <c r="GA113" i="1"/>
  <c r="FL113" i="1"/>
  <c r="FK113" i="1"/>
  <c r="FD113" i="1"/>
  <c r="FC113" i="1"/>
  <c r="EV113" i="1"/>
  <c r="EU113" i="1"/>
  <c r="EN113" i="1"/>
  <c r="EM113" i="1"/>
  <c r="EF113" i="1"/>
  <c r="EE113" i="1"/>
  <c r="DX113" i="1"/>
  <c r="DW113" i="1"/>
  <c r="DN113" i="1"/>
  <c r="CT113" i="1"/>
  <c r="CS113" i="1"/>
  <c r="GJ112" i="1"/>
  <c r="GI112" i="1"/>
  <c r="GB112" i="1"/>
  <c r="GA112" i="1"/>
  <c r="FL112" i="1"/>
  <c r="FK112" i="1"/>
  <c r="FD112" i="1"/>
  <c r="FC112" i="1"/>
  <c r="EV112" i="1"/>
  <c r="EU112" i="1"/>
  <c r="EN112" i="1"/>
  <c r="EM112" i="1"/>
  <c r="EF112" i="1"/>
  <c r="EE112" i="1"/>
  <c r="DX112" i="1"/>
  <c r="DW112" i="1"/>
  <c r="DN112" i="1"/>
  <c r="CT112" i="1"/>
  <c r="CS112" i="1"/>
  <c r="AS112" i="1"/>
  <c r="AG112" i="1"/>
  <c r="GI111" i="1"/>
  <c r="GB111" i="1"/>
  <c r="GA111" i="1"/>
  <c r="FK111" i="1"/>
  <c r="FC111" i="1"/>
  <c r="EU111" i="1"/>
  <c r="EM111" i="1"/>
  <c r="EE111" i="1"/>
  <c r="DW111" i="1"/>
  <c r="CS111" i="1"/>
  <c r="GI110" i="1"/>
  <c r="GB110" i="1"/>
  <c r="GA110" i="1"/>
  <c r="FK110" i="1"/>
  <c r="FC110" i="1"/>
  <c r="EU110" i="1"/>
  <c r="EM110" i="1"/>
  <c r="EE110" i="1"/>
  <c r="DW110" i="1"/>
  <c r="CS110" i="1"/>
  <c r="GJ109" i="1"/>
  <c r="GI109" i="1"/>
  <c r="GB109" i="1"/>
  <c r="GA109" i="1"/>
  <c r="FL109" i="1"/>
  <c r="FK109" i="1"/>
  <c r="FC109" i="1"/>
  <c r="EU109" i="1"/>
  <c r="EN109" i="1"/>
  <c r="EM109" i="1"/>
  <c r="EF109" i="1"/>
  <c r="EE109" i="1"/>
  <c r="DX109" i="1"/>
  <c r="DW109" i="1"/>
  <c r="DN109" i="1"/>
  <c r="CT109" i="1"/>
  <c r="CS109" i="1"/>
  <c r="AS109" i="1"/>
  <c r="GJ108" i="1"/>
  <c r="GI108" i="1"/>
  <c r="GB108" i="1"/>
  <c r="GA108" i="1"/>
  <c r="FL108" i="1"/>
  <c r="FK108" i="1"/>
  <c r="FC108" i="1"/>
  <c r="EU108" i="1"/>
  <c r="EN108" i="1"/>
  <c r="EM108" i="1"/>
  <c r="EF108" i="1"/>
  <c r="EE108" i="1"/>
  <c r="DX108" i="1"/>
  <c r="DW108" i="1"/>
  <c r="DN108" i="1"/>
  <c r="CT108" i="1"/>
  <c r="CS108" i="1"/>
  <c r="GJ107" i="1"/>
  <c r="GI107" i="1"/>
  <c r="GB107" i="1"/>
  <c r="GA107" i="1"/>
  <c r="FL107" i="1"/>
  <c r="FK107" i="1"/>
  <c r="FC107" i="1"/>
  <c r="EU107" i="1"/>
  <c r="EN107" i="1"/>
  <c r="EM107" i="1"/>
  <c r="EF107" i="1"/>
  <c r="EE107" i="1"/>
  <c r="DX107" i="1"/>
  <c r="DW107" i="1"/>
  <c r="DN107" i="1"/>
  <c r="CT107" i="1"/>
  <c r="CS107" i="1"/>
  <c r="GI106" i="1"/>
  <c r="GB106" i="1"/>
  <c r="GA106" i="1"/>
  <c r="FL106" i="1"/>
  <c r="FK106" i="1"/>
  <c r="FC106" i="1"/>
  <c r="EU106" i="1"/>
  <c r="EN106" i="1"/>
  <c r="EM106" i="1"/>
  <c r="EF106" i="1"/>
  <c r="EE106" i="1"/>
  <c r="DX106" i="1"/>
  <c r="DW106" i="1"/>
  <c r="DN106" i="1"/>
  <c r="CS106" i="1"/>
  <c r="GI105" i="1"/>
  <c r="GB105" i="1"/>
  <c r="GA105" i="1"/>
  <c r="FL105" i="1"/>
  <c r="FK105" i="1"/>
  <c r="FC105" i="1"/>
  <c r="EU105" i="1"/>
  <c r="EN105" i="1"/>
  <c r="EM105" i="1"/>
  <c r="EF105" i="1"/>
  <c r="EE105" i="1"/>
  <c r="DX105" i="1"/>
  <c r="DW105" i="1"/>
  <c r="DN105" i="1"/>
  <c r="CS105" i="1"/>
  <c r="AS105" i="1"/>
  <c r="GI104" i="1"/>
  <c r="GB104" i="1"/>
  <c r="GA104" i="1"/>
  <c r="FL104" i="1"/>
  <c r="FK104" i="1"/>
  <c r="FC104" i="1"/>
  <c r="EU104" i="1"/>
  <c r="EN104" i="1"/>
  <c r="EM104" i="1"/>
  <c r="EF104" i="1"/>
  <c r="EE104" i="1"/>
  <c r="DW104" i="1"/>
  <c r="CS104" i="1"/>
  <c r="AQ104" i="1"/>
  <c r="GI103" i="1"/>
  <c r="GB103" i="1"/>
  <c r="GA103" i="1"/>
  <c r="FL103" i="1"/>
  <c r="FK103" i="1"/>
  <c r="FC103" i="1"/>
  <c r="EV103" i="1"/>
  <c r="EU103" i="1"/>
  <c r="EN103" i="1"/>
  <c r="EM103" i="1"/>
  <c r="EF103" i="1"/>
  <c r="EE103" i="1"/>
  <c r="DW103" i="1"/>
  <c r="CS103" i="1"/>
  <c r="GE102" i="1"/>
  <c r="GI102" i="1" s="1"/>
  <c r="GC102" i="1"/>
  <c r="FX102" i="1"/>
  <c r="FW102" i="1"/>
  <c r="FU102" i="1"/>
  <c r="FY102" i="1" s="1"/>
  <c r="FZ102" i="1" s="1"/>
  <c r="FO102" i="1"/>
  <c r="FS102" i="1" s="1"/>
  <c r="FM102" i="1"/>
  <c r="FG102" i="1"/>
  <c r="FE102" i="1"/>
  <c r="FI102" i="1" s="1"/>
  <c r="EY102" i="1"/>
  <c r="EW102" i="1"/>
  <c r="EQ102" i="1"/>
  <c r="EO102" i="1"/>
  <c r="ES102" i="1" s="1"/>
  <c r="EI102" i="1"/>
  <c r="EG102" i="1"/>
  <c r="EK102" i="1" s="1"/>
  <c r="EA102" i="1"/>
  <c r="EE102" i="1" s="1"/>
  <c r="DY102" i="1"/>
  <c r="DS102" i="1"/>
  <c r="DQ102" i="1"/>
  <c r="DU102" i="1" s="1"/>
  <c r="DO102" i="1"/>
  <c r="DI102" i="1"/>
  <c r="DG102" i="1"/>
  <c r="DE102" i="1"/>
  <c r="DC102" i="1"/>
  <c r="DA102" i="1"/>
  <c r="CY102" i="1"/>
  <c r="CW102" i="1"/>
  <c r="CU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O102" i="1"/>
  <c r="BM102" i="1"/>
  <c r="BK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GE101" i="1"/>
  <c r="GI101" i="1" s="1"/>
  <c r="GA101" i="1"/>
  <c r="FO101" i="1"/>
  <c r="FK101" i="1"/>
  <c r="EY101" i="1"/>
  <c r="FC101" i="1" s="1"/>
  <c r="EU101" i="1"/>
  <c r="EM101" i="1"/>
  <c r="EE101" i="1"/>
  <c r="DW101" i="1"/>
  <c r="DI101" i="1"/>
  <c r="CS101" i="1"/>
  <c r="GI100" i="1"/>
  <c r="GA100" i="1"/>
  <c r="FK100" i="1"/>
  <c r="EY100" i="1"/>
  <c r="FC100" i="1" s="1"/>
  <c r="EV100" i="1"/>
  <c r="EU100" i="1"/>
  <c r="EN100" i="1"/>
  <c r="EM100" i="1"/>
  <c r="EF100" i="1"/>
  <c r="EE100" i="1"/>
  <c r="DW100" i="1"/>
  <c r="CS100" i="1"/>
  <c r="AW100" i="1"/>
  <c r="GE99" i="1"/>
  <c r="GI99" i="1" s="1"/>
  <c r="GB99" i="1"/>
  <c r="GA99" i="1"/>
  <c r="FO99" i="1"/>
  <c r="FL99" i="1"/>
  <c r="FK99" i="1"/>
  <c r="EY99" i="1"/>
  <c r="FC99" i="1" s="1"/>
  <c r="EU99" i="1"/>
  <c r="EN99" i="1"/>
  <c r="EM99" i="1"/>
  <c r="EF99" i="1"/>
  <c r="EE99" i="1"/>
  <c r="DW99" i="1"/>
  <c r="CS99" i="1"/>
  <c r="GE98" i="1"/>
  <c r="GC98" i="1"/>
  <c r="GG98" i="1" s="1"/>
  <c r="FW98" i="1"/>
  <c r="FU98" i="1"/>
  <c r="FY98" i="1" s="1"/>
  <c r="FZ98" i="1" s="1"/>
  <c r="FO98" i="1"/>
  <c r="FM98" i="1"/>
  <c r="FQ98" i="1" s="1"/>
  <c r="FG98" i="1"/>
  <c r="FE98" i="1"/>
  <c r="FI98" i="1" s="1"/>
  <c r="EW98" i="1"/>
  <c r="EY98" i="1" s="1"/>
  <c r="EQ98" i="1"/>
  <c r="EO98" i="1"/>
  <c r="EI98" i="1"/>
  <c r="EM98" i="1" s="1"/>
  <c r="EG98" i="1"/>
  <c r="EA98" i="1"/>
  <c r="EE98" i="1" s="1"/>
  <c r="DY98" i="1"/>
  <c r="DS98" i="1"/>
  <c r="DQ98" i="1"/>
  <c r="DO98" i="1"/>
  <c r="DI98" i="1"/>
  <c r="DG98" i="1"/>
  <c r="DK98" i="1" s="1"/>
  <c r="DE98" i="1"/>
  <c r="DC98" i="1"/>
  <c r="DA98" i="1"/>
  <c r="CY98" i="1"/>
  <c r="CW98" i="1"/>
  <c r="CU98" i="1"/>
  <c r="CO98" i="1"/>
  <c r="CM98" i="1"/>
  <c r="CQ98" i="1" s="1"/>
  <c r="CK98" i="1"/>
  <c r="CI98" i="1"/>
  <c r="CG98" i="1"/>
  <c r="CE98" i="1"/>
  <c r="CC98" i="1"/>
  <c r="CA98" i="1"/>
  <c r="BY98" i="1"/>
  <c r="BW98" i="1"/>
  <c r="BU98" i="1"/>
  <c r="BS98" i="1"/>
  <c r="BO98" i="1"/>
  <c r="BM98" i="1"/>
  <c r="BK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GI97" i="1"/>
  <c r="GB97" i="1"/>
  <c r="GA97" i="1"/>
  <c r="FO97" i="1"/>
  <c r="FK97" i="1"/>
  <c r="EY97" i="1"/>
  <c r="EU97" i="1"/>
  <c r="EM97" i="1"/>
  <c r="EE97" i="1"/>
  <c r="DW97" i="1"/>
  <c r="CT97" i="1"/>
  <c r="CS97" i="1"/>
  <c r="GJ96" i="1"/>
  <c r="GI96" i="1"/>
  <c r="GB96" i="1"/>
  <c r="GA96" i="1"/>
  <c r="FO96" i="1"/>
  <c r="FL96" i="1"/>
  <c r="FK96" i="1"/>
  <c r="EY96" i="1"/>
  <c r="FC96" i="1" s="1"/>
  <c r="EV96" i="1"/>
  <c r="EU96" i="1"/>
  <c r="EM96" i="1"/>
  <c r="EF96" i="1"/>
  <c r="EE96" i="1"/>
  <c r="DX96" i="1"/>
  <c r="DW96" i="1"/>
  <c r="DN96" i="1"/>
  <c r="CT96" i="1"/>
  <c r="CS96" i="1"/>
  <c r="BM96" i="1"/>
  <c r="AS96" i="1"/>
  <c r="GI95" i="1"/>
  <c r="GB95" i="1"/>
  <c r="GA95" i="1"/>
  <c r="FO95" i="1"/>
  <c r="FL95" i="1"/>
  <c r="FK95" i="1"/>
  <c r="EY95" i="1"/>
  <c r="FC95" i="1" s="1"/>
  <c r="EU95" i="1"/>
  <c r="EM95" i="1"/>
  <c r="EF95" i="1"/>
  <c r="EE95" i="1"/>
  <c r="DW95" i="1"/>
  <c r="CT95" i="1"/>
  <c r="CS95" i="1"/>
  <c r="GJ94" i="1"/>
  <c r="GI94" i="1"/>
  <c r="GB94" i="1"/>
  <c r="GA94" i="1"/>
  <c r="FL94" i="1"/>
  <c r="FK94" i="1"/>
  <c r="EY94" i="1"/>
  <c r="FC94" i="1" s="1"/>
  <c r="EV94" i="1"/>
  <c r="EU94" i="1"/>
  <c r="EN94" i="1"/>
  <c r="EM94" i="1"/>
  <c r="EF94" i="1"/>
  <c r="EE94" i="1"/>
  <c r="DW94" i="1"/>
  <c r="DN94" i="1"/>
  <c r="CT94" i="1"/>
  <c r="CS94" i="1"/>
  <c r="BM94" i="1"/>
  <c r="AS94" i="1"/>
  <c r="GJ93" i="1"/>
  <c r="GI93" i="1"/>
  <c r="GB93" i="1"/>
  <c r="GA93" i="1"/>
  <c r="FK93" i="1"/>
  <c r="EY93" i="1"/>
  <c r="FC93" i="1" s="1"/>
  <c r="EV93" i="1"/>
  <c r="EU93" i="1"/>
  <c r="EN93" i="1"/>
  <c r="EM93" i="1"/>
  <c r="EF93" i="1"/>
  <c r="EE93" i="1"/>
  <c r="DW93" i="1"/>
  <c r="DN93" i="1"/>
  <c r="CT93" i="1"/>
  <c r="CS93" i="1"/>
  <c r="GJ92" i="1"/>
  <c r="GI92" i="1"/>
  <c r="GB92" i="1"/>
  <c r="GA92" i="1"/>
  <c r="FK92" i="1"/>
  <c r="EY92" i="1"/>
  <c r="FC92" i="1" s="1"/>
  <c r="EV92" i="1"/>
  <c r="EU92" i="1"/>
  <c r="EN92" i="1"/>
  <c r="EM92" i="1"/>
  <c r="EF92" i="1"/>
  <c r="EE92" i="1"/>
  <c r="DW92" i="1"/>
  <c r="DN92" i="1"/>
  <c r="CT92" i="1"/>
  <c r="CS92" i="1"/>
  <c r="BM92" i="1"/>
  <c r="AS92" i="1"/>
  <c r="GJ91" i="1"/>
  <c r="GI91" i="1"/>
  <c r="GB91" i="1"/>
  <c r="GA91" i="1"/>
  <c r="FL91" i="1"/>
  <c r="FK91" i="1"/>
  <c r="FD91" i="1"/>
  <c r="FC91" i="1"/>
  <c r="EV91" i="1"/>
  <c r="EU91" i="1"/>
  <c r="EN91" i="1"/>
  <c r="EM91" i="1"/>
  <c r="EF91" i="1"/>
  <c r="EE91" i="1"/>
  <c r="DX91" i="1"/>
  <c r="DW91" i="1"/>
  <c r="DN91" i="1"/>
  <c r="CT91" i="1"/>
  <c r="CS91" i="1"/>
  <c r="AS91" i="1"/>
  <c r="GE90" i="1"/>
  <c r="GC90" i="1"/>
  <c r="GG90" i="1" s="1"/>
  <c r="FX90" i="1"/>
  <c r="FW90" i="1"/>
  <c r="FU90" i="1"/>
  <c r="FY90" i="1" s="1"/>
  <c r="FZ90" i="1" s="1"/>
  <c r="FO90" i="1"/>
  <c r="FS90" i="1" s="1"/>
  <c r="FM90" i="1"/>
  <c r="FG90" i="1"/>
  <c r="FK90" i="1" s="1"/>
  <c r="FE90" i="1"/>
  <c r="EW90" i="1"/>
  <c r="EQ90" i="1"/>
  <c r="EO90" i="1"/>
  <c r="ES90" i="1" s="1"/>
  <c r="EI90" i="1"/>
  <c r="EG90" i="1"/>
  <c r="EA90" i="1"/>
  <c r="DY90" i="1"/>
  <c r="EC90" i="1" s="1"/>
  <c r="DS90" i="1"/>
  <c r="DQ90" i="1"/>
  <c r="DO90" i="1"/>
  <c r="DI90" i="1"/>
  <c r="DG90" i="1"/>
  <c r="DK90" i="1" s="1"/>
  <c r="DE90" i="1"/>
  <c r="DC90" i="1"/>
  <c r="DA90" i="1"/>
  <c r="CY90" i="1"/>
  <c r="CW90" i="1"/>
  <c r="CU90" i="1"/>
  <c r="CP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O90" i="1"/>
  <c r="BM90" i="1"/>
  <c r="BK90" i="1"/>
  <c r="BG90" i="1"/>
  <c r="BE90" i="1"/>
  <c r="BC90" i="1"/>
  <c r="BA90" i="1"/>
  <c r="AY90" i="1"/>
  <c r="AW90" i="1"/>
  <c r="AU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GI89" i="1"/>
  <c r="GA89" i="1"/>
  <c r="FO89" i="1"/>
  <c r="FS89" i="1" s="1"/>
  <c r="FK89" i="1"/>
  <c r="FC89" i="1"/>
  <c r="EQ89" i="1"/>
  <c r="EM89" i="1"/>
  <c r="EE89" i="1"/>
  <c r="DW89" i="1"/>
  <c r="DM89" i="1"/>
  <c r="CT89" i="1"/>
  <c r="CS89" i="1"/>
  <c r="GJ88" i="1"/>
  <c r="GI88" i="1"/>
  <c r="GB88" i="1"/>
  <c r="GA88" i="1"/>
  <c r="FL88" i="1"/>
  <c r="FK88" i="1"/>
  <c r="FC88" i="1"/>
  <c r="EV88" i="1"/>
  <c r="EU88" i="1"/>
  <c r="EN88" i="1"/>
  <c r="EM88" i="1"/>
  <c r="EF88" i="1"/>
  <c r="EE88" i="1"/>
  <c r="DX88" i="1"/>
  <c r="DW88" i="1"/>
  <c r="DN88" i="1"/>
  <c r="CT88" i="1"/>
  <c r="CS88" i="1"/>
  <c r="GJ87" i="1"/>
  <c r="GI87" i="1"/>
  <c r="GB87" i="1"/>
  <c r="GA87" i="1"/>
  <c r="FL87" i="1"/>
  <c r="FK87" i="1"/>
  <c r="FD87" i="1"/>
  <c r="FC87" i="1"/>
  <c r="EU87" i="1"/>
  <c r="EN87" i="1"/>
  <c r="EM87" i="1"/>
  <c r="EF87" i="1"/>
  <c r="EE87" i="1"/>
  <c r="DX87" i="1"/>
  <c r="DW87" i="1"/>
  <c r="DN87" i="1"/>
  <c r="CT87" i="1"/>
  <c r="CS87" i="1"/>
  <c r="BM87" i="1"/>
  <c r="GI86" i="1"/>
  <c r="GA86" i="1"/>
  <c r="FL86" i="1"/>
  <c r="FK86" i="1"/>
  <c r="FD86" i="1"/>
  <c r="FC86" i="1"/>
  <c r="EU86" i="1"/>
  <c r="EN86" i="1"/>
  <c r="EM86" i="1"/>
  <c r="EF86" i="1"/>
  <c r="EE86" i="1"/>
  <c r="DX86" i="1"/>
  <c r="DW86" i="1"/>
  <c r="CT86" i="1"/>
  <c r="CS86" i="1"/>
  <c r="AQ86" i="1"/>
  <c r="W86" i="1"/>
  <c r="GI85" i="1"/>
  <c r="GA85" i="1"/>
  <c r="FL85" i="1"/>
  <c r="FK85" i="1"/>
  <c r="FC85" i="1"/>
  <c r="EU85" i="1"/>
  <c r="EM85" i="1"/>
  <c r="EF85" i="1"/>
  <c r="EE85" i="1"/>
  <c r="DW85" i="1"/>
  <c r="DN85" i="1"/>
  <c r="CT85" i="1"/>
  <c r="CS85" i="1"/>
  <c r="BM85" i="1"/>
  <c r="AS85" i="1"/>
  <c r="W85" i="1"/>
  <c r="GI84" i="1"/>
  <c r="GA84" i="1"/>
  <c r="FK84" i="1"/>
  <c r="FC84" i="1"/>
  <c r="EU84" i="1"/>
  <c r="EM84" i="1"/>
  <c r="EF84" i="1"/>
  <c r="EE84" i="1"/>
  <c r="DW84" i="1"/>
  <c r="CT84" i="1"/>
  <c r="CS84" i="1"/>
  <c r="GI83" i="1"/>
  <c r="GA83" i="1"/>
  <c r="FK83" i="1"/>
  <c r="FC83" i="1"/>
  <c r="EV83" i="1"/>
  <c r="EU83" i="1"/>
  <c r="EM83" i="1"/>
  <c r="EF83" i="1"/>
  <c r="EE83" i="1"/>
  <c r="DX83" i="1"/>
  <c r="DW83" i="1"/>
  <c r="CT83" i="1"/>
  <c r="CS83" i="1"/>
  <c r="GI82" i="1"/>
  <c r="GA82" i="1"/>
  <c r="FK82" i="1"/>
  <c r="FC82" i="1"/>
  <c r="EQ82" i="1"/>
  <c r="EN82" i="1"/>
  <c r="EM82" i="1"/>
  <c r="EF82" i="1"/>
  <c r="EE82" i="1"/>
  <c r="DX82" i="1"/>
  <c r="DW82" i="1"/>
  <c r="CT82" i="1"/>
  <c r="CS82" i="1"/>
  <c r="GI81" i="1"/>
  <c r="GA81" i="1"/>
  <c r="FK81" i="1"/>
  <c r="FC81" i="1"/>
  <c r="EQ81" i="1"/>
  <c r="EU81" i="1" s="1"/>
  <c r="EN81" i="1"/>
  <c r="EM81" i="1"/>
  <c r="EF81" i="1"/>
  <c r="EE81" i="1"/>
  <c r="DX81" i="1"/>
  <c r="DW81" i="1"/>
  <c r="CT81" i="1"/>
  <c r="CS81" i="1"/>
  <c r="GJ80" i="1"/>
  <c r="GI80" i="1"/>
  <c r="GA80" i="1"/>
  <c r="FK80" i="1"/>
  <c r="FC80" i="1"/>
  <c r="EQ80" i="1"/>
  <c r="EU80" i="1" s="1"/>
  <c r="EN80" i="1"/>
  <c r="EM80" i="1"/>
  <c r="EF80" i="1"/>
  <c r="EE80" i="1"/>
  <c r="DX80" i="1"/>
  <c r="DW80" i="1"/>
  <c r="DN80" i="1"/>
  <c r="CT80" i="1"/>
  <c r="CS80" i="1"/>
  <c r="AQ80" i="1"/>
  <c r="GJ79" i="1"/>
  <c r="GI79" i="1"/>
  <c r="GA79" i="1"/>
  <c r="FK79" i="1"/>
  <c r="FC79" i="1"/>
  <c r="EQ79" i="1"/>
  <c r="EU79" i="1" s="1"/>
  <c r="EN79" i="1"/>
  <c r="EM79" i="1"/>
  <c r="EF79" i="1"/>
  <c r="EE79" i="1"/>
  <c r="DX79" i="1"/>
  <c r="DW79" i="1"/>
  <c r="DN79" i="1"/>
  <c r="CT79" i="1"/>
  <c r="CS79" i="1"/>
  <c r="GE78" i="1"/>
  <c r="GI78" i="1" s="1"/>
  <c r="GC78" i="1"/>
  <c r="FZ78" i="1"/>
  <c r="FW78" i="1"/>
  <c r="GA78" i="1" s="1"/>
  <c r="FU78" i="1"/>
  <c r="FO78" i="1"/>
  <c r="FS78" i="1" s="1"/>
  <c r="FM78" i="1"/>
  <c r="FK78" i="1"/>
  <c r="FG78" i="1"/>
  <c r="FE78" i="1"/>
  <c r="EY78" i="1"/>
  <c r="FC78" i="1" s="1"/>
  <c r="EW78" i="1"/>
  <c r="EQ78" i="1"/>
  <c r="EU78" i="1" s="1"/>
  <c r="EO78" i="1"/>
  <c r="EI78" i="1"/>
  <c r="EG78" i="1"/>
  <c r="EA78" i="1"/>
  <c r="EE78" i="1" s="1"/>
  <c r="DY78" i="1"/>
  <c r="DS78" i="1"/>
  <c r="DW78" i="1" s="1"/>
  <c r="DQ78" i="1"/>
  <c r="DU78" i="1" s="1"/>
  <c r="DO78" i="1"/>
  <c r="DI78" i="1"/>
  <c r="DG78" i="1"/>
  <c r="DK78" i="1" s="1"/>
  <c r="DE78" i="1"/>
  <c r="DC78" i="1"/>
  <c r="DA78" i="1"/>
  <c r="CY78" i="1"/>
  <c r="CW78" i="1"/>
  <c r="CU78" i="1"/>
  <c r="CP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O78" i="1"/>
  <c r="BM78" i="1"/>
  <c r="BK78" i="1"/>
  <c r="BG78" i="1"/>
  <c r="BE78" i="1"/>
  <c r="BC78" i="1"/>
  <c r="BA78" i="1"/>
  <c r="AY78" i="1"/>
  <c r="AW78" i="1"/>
  <c r="AU78" i="1"/>
  <c r="AS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GE77" i="1"/>
  <c r="GI77" i="1" s="1"/>
  <c r="GA77" i="1"/>
  <c r="FO77" i="1"/>
  <c r="FG77" i="1"/>
  <c r="FK77" i="1" s="1"/>
  <c r="EY77" i="1"/>
  <c r="FC77" i="1" s="1"/>
  <c r="EQ77" i="1"/>
  <c r="EI77" i="1"/>
  <c r="EM77" i="1" s="1"/>
  <c r="EA77" i="1"/>
  <c r="EE77" i="1" s="1"/>
  <c r="DW77" i="1"/>
  <c r="DI77" i="1"/>
  <c r="CS77" i="1"/>
  <c r="GE76" i="1"/>
  <c r="GI76" i="1" s="1"/>
  <c r="GA76" i="1"/>
  <c r="FO76" i="1"/>
  <c r="FG76" i="1"/>
  <c r="FK76" i="1" s="1"/>
  <c r="EY76" i="1"/>
  <c r="FC76" i="1" s="1"/>
  <c r="EQ76" i="1"/>
  <c r="EU76" i="1" s="1"/>
  <c r="EI76" i="1"/>
  <c r="EA76" i="1"/>
  <c r="EE76" i="1" s="1"/>
  <c r="DW76" i="1"/>
  <c r="DI76" i="1"/>
  <c r="CS76" i="1"/>
  <c r="GE75" i="1"/>
  <c r="GA75" i="1"/>
  <c r="FO75" i="1"/>
  <c r="FG75" i="1"/>
  <c r="EY75" i="1"/>
  <c r="FC75" i="1" s="1"/>
  <c r="EQ75" i="1"/>
  <c r="EU75" i="1" s="1"/>
  <c r="EI75" i="1"/>
  <c r="EM75" i="1" s="1"/>
  <c r="EA75" i="1"/>
  <c r="DW75" i="1"/>
  <c r="DI75" i="1"/>
  <c r="CS75" i="1"/>
  <c r="GE74" i="1"/>
  <c r="GI74" i="1" s="1"/>
  <c r="GB74" i="1"/>
  <c r="GA74" i="1"/>
  <c r="FO74" i="1"/>
  <c r="FK74" i="1"/>
  <c r="EY74" i="1"/>
  <c r="FC74" i="1" s="1"/>
  <c r="EQ74" i="1"/>
  <c r="EU74" i="1" s="1"/>
  <c r="EI74" i="1"/>
  <c r="EF74" i="1"/>
  <c r="EE74" i="1"/>
  <c r="DW74" i="1"/>
  <c r="CS74" i="1"/>
  <c r="GC73" i="1"/>
  <c r="GE73" i="1" s="1"/>
  <c r="FW73" i="1"/>
  <c r="FU73" i="1"/>
  <c r="FY73" i="1" s="1"/>
  <c r="FZ73" i="1" s="1"/>
  <c r="FM73" i="1"/>
  <c r="FO73" i="1" s="1"/>
  <c r="FE73" i="1"/>
  <c r="EW73" i="1"/>
  <c r="EY73" i="1" s="1"/>
  <c r="EO73" i="1"/>
  <c r="EI73" i="1"/>
  <c r="EM73" i="1" s="1"/>
  <c r="EG73" i="1"/>
  <c r="EA73" i="1"/>
  <c r="DY73" i="1"/>
  <c r="DW73" i="1"/>
  <c r="DS73" i="1"/>
  <c r="DQ73" i="1"/>
  <c r="DO73" i="1"/>
  <c r="DI73" i="1"/>
  <c r="DG73" i="1"/>
  <c r="DE73" i="1"/>
  <c r="DC73" i="1"/>
  <c r="DA73" i="1"/>
  <c r="CY73" i="1"/>
  <c r="CW73" i="1"/>
  <c r="CU73" i="1"/>
  <c r="CS73" i="1"/>
  <c r="CM73" i="1"/>
  <c r="CK73" i="1"/>
  <c r="CI73" i="1"/>
  <c r="CG73" i="1"/>
  <c r="CE73" i="1"/>
  <c r="CC73" i="1"/>
  <c r="CA73" i="1"/>
  <c r="BY73" i="1"/>
  <c r="BW73" i="1"/>
  <c r="BU73" i="1"/>
  <c r="BS73" i="1"/>
  <c r="BO73" i="1"/>
  <c r="BM73" i="1"/>
  <c r="BK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G73" i="1"/>
  <c r="AE73" i="1"/>
  <c r="AC73" i="1"/>
  <c r="AA73" i="1"/>
  <c r="Y73" i="1"/>
  <c r="W73" i="1"/>
  <c r="U73" i="1"/>
  <c r="S73" i="1"/>
  <c r="Q73" i="1"/>
  <c r="GE72" i="1"/>
  <c r="GI72" i="1" s="1"/>
  <c r="GA72" i="1"/>
  <c r="FO72" i="1"/>
  <c r="FG72" i="1"/>
  <c r="FK72" i="1" s="1"/>
  <c r="EY72" i="1"/>
  <c r="EU72" i="1"/>
  <c r="EM72" i="1"/>
  <c r="EA72" i="1"/>
  <c r="EE72" i="1" s="1"/>
  <c r="DW72" i="1"/>
  <c r="DI72" i="1"/>
  <c r="DM72" i="1" s="1"/>
  <c r="CS72" i="1"/>
  <c r="GE71" i="1"/>
  <c r="GI71" i="1" s="1"/>
  <c r="GA71" i="1"/>
  <c r="FO71" i="1"/>
  <c r="FG71" i="1"/>
  <c r="FK71" i="1" s="1"/>
  <c r="EY71" i="1"/>
  <c r="EU71" i="1"/>
  <c r="EM71" i="1"/>
  <c r="EA71" i="1"/>
  <c r="EE71" i="1" s="1"/>
  <c r="DW71" i="1"/>
  <c r="DI71" i="1"/>
  <c r="CS71" i="1"/>
  <c r="GE70" i="1"/>
  <c r="GB70" i="1"/>
  <c r="GA70" i="1"/>
  <c r="FO70" i="1"/>
  <c r="FK70" i="1"/>
  <c r="EY70" i="1"/>
  <c r="FC70" i="1" s="1"/>
  <c r="EU70" i="1"/>
  <c r="EN70" i="1"/>
  <c r="EM70" i="1"/>
  <c r="EE70" i="1"/>
  <c r="DW70" i="1"/>
  <c r="DI70" i="1"/>
  <c r="CS70" i="1"/>
  <c r="GE69" i="1"/>
  <c r="GI69" i="1" s="1"/>
  <c r="GB69" i="1"/>
  <c r="GA69" i="1"/>
  <c r="FO69" i="1"/>
  <c r="FG69" i="1"/>
  <c r="EY69" i="1"/>
  <c r="FC69" i="1" s="1"/>
  <c r="EU69" i="1"/>
  <c r="EN69" i="1"/>
  <c r="EM69" i="1"/>
  <c r="EA69" i="1"/>
  <c r="EE69" i="1" s="1"/>
  <c r="DW69" i="1"/>
  <c r="DI69" i="1"/>
  <c r="CS69" i="1"/>
  <c r="GJ68" i="1"/>
  <c r="GI68" i="1"/>
  <c r="GB68" i="1"/>
  <c r="GA68" i="1"/>
  <c r="FL68" i="1"/>
  <c r="FK68" i="1"/>
  <c r="EY68" i="1"/>
  <c r="FC68" i="1" s="1"/>
  <c r="EV68" i="1"/>
  <c r="EU68" i="1"/>
  <c r="EN68" i="1"/>
  <c r="EM68" i="1"/>
  <c r="EF68" i="1"/>
  <c r="EE68" i="1"/>
  <c r="DX68" i="1"/>
  <c r="DW68" i="1"/>
  <c r="DN68" i="1"/>
  <c r="CT68" i="1"/>
  <c r="CS68" i="1"/>
  <c r="GE67" i="1"/>
  <c r="GI67" i="1" s="1"/>
  <c r="GB67" i="1"/>
  <c r="GA67" i="1"/>
  <c r="FO67" i="1"/>
  <c r="FG67" i="1"/>
  <c r="FK67" i="1" s="1"/>
  <c r="EY67" i="1"/>
  <c r="FC67" i="1" s="1"/>
  <c r="EU67" i="1"/>
  <c r="EM67" i="1"/>
  <c r="EA67" i="1"/>
  <c r="DW67" i="1"/>
  <c r="DI67" i="1"/>
  <c r="CS67" i="1"/>
  <c r="GE66" i="1"/>
  <c r="GI66" i="1" s="1"/>
  <c r="GB66" i="1"/>
  <c r="GA66" i="1"/>
  <c r="FO66" i="1"/>
  <c r="FO65" i="1" s="1"/>
  <c r="FG66" i="1"/>
  <c r="FK66" i="1" s="1"/>
  <c r="EY66" i="1"/>
  <c r="FC66" i="1" s="1"/>
  <c r="EU66" i="1"/>
  <c r="EM66" i="1"/>
  <c r="EA66" i="1"/>
  <c r="DW66" i="1"/>
  <c r="DI66" i="1"/>
  <c r="CS66" i="1"/>
  <c r="GE65" i="1"/>
  <c r="GC65" i="1"/>
  <c r="GG65" i="1" s="1"/>
  <c r="FW65" i="1"/>
  <c r="FU65" i="1"/>
  <c r="FY65" i="1" s="1"/>
  <c r="FZ65" i="1" s="1"/>
  <c r="FM65" i="1"/>
  <c r="FQ65" i="1" s="1"/>
  <c r="FG65" i="1"/>
  <c r="FE65" i="1"/>
  <c r="EW65" i="1"/>
  <c r="EY65" i="1" s="1"/>
  <c r="EQ65" i="1"/>
  <c r="EO65" i="1"/>
  <c r="ES65" i="1" s="1"/>
  <c r="EI65" i="1"/>
  <c r="EG65" i="1"/>
  <c r="EK65" i="1" s="1"/>
  <c r="DY65" i="1"/>
  <c r="DS65" i="1"/>
  <c r="DW65" i="1" s="1"/>
  <c r="DQ65" i="1"/>
  <c r="DO65" i="1"/>
  <c r="DI65" i="1"/>
  <c r="DG65" i="1"/>
  <c r="DK65" i="1" s="1"/>
  <c r="DE65" i="1"/>
  <c r="DC65" i="1"/>
  <c r="DA65" i="1"/>
  <c r="CY65" i="1"/>
  <c r="CW65" i="1"/>
  <c r="CU65" i="1"/>
  <c r="CO65" i="1"/>
  <c r="CS65" i="1" s="1"/>
  <c r="CM65" i="1"/>
  <c r="CK65" i="1"/>
  <c r="CI65" i="1"/>
  <c r="CG65" i="1"/>
  <c r="CE65" i="1"/>
  <c r="CC65" i="1"/>
  <c r="CA65" i="1"/>
  <c r="BY65" i="1"/>
  <c r="BW65" i="1"/>
  <c r="BU65" i="1"/>
  <c r="BS65" i="1"/>
  <c r="BO65" i="1"/>
  <c r="BM65" i="1"/>
  <c r="BK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GL64" i="1"/>
  <c r="GK64" i="1"/>
  <c r="GE64" i="1"/>
  <c r="GA64" i="1"/>
  <c r="FO64" i="1"/>
  <c r="FS64" i="1" s="1"/>
  <c r="FG64" i="1"/>
  <c r="FK64" i="1" s="1"/>
  <c r="EY64" i="1"/>
  <c r="FC64" i="1" s="1"/>
  <c r="EQ64" i="1"/>
  <c r="EU64" i="1" s="1"/>
  <c r="EI64" i="1"/>
  <c r="EE64" i="1"/>
  <c r="EA64" i="1"/>
  <c r="DW64" i="1"/>
  <c r="DI64" i="1"/>
  <c r="CS64" i="1"/>
  <c r="GE63" i="1"/>
  <c r="GI63" i="1" s="1"/>
  <c r="GA63" i="1"/>
  <c r="FS63" i="1"/>
  <c r="FO63" i="1"/>
  <c r="FG63" i="1"/>
  <c r="FK63" i="1" s="1"/>
  <c r="FC63" i="1"/>
  <c r="EY63" i="1"/>
  <c r="EQ63" i="1"/>
  <c r="EU63" i="1" s="1"/>
  <c r="EI63" i="1"/>
  <c r="EM63" i="1" s="1"/>
  <c r="EA63" i="1"/>
  <c r="EE63" i="1" s="1"/>
  <c r="DW63" i="1"/>
  <c r="DM63" i="1"/>
  <c r="DI63" i="1"/>
  <c r="CS63" i="1"/>
  <c r="GE62" i="1"/>
  <c r="GA62" i="1"/>
  <c r="FO62" i="1"/>
  <c r="FS62" i="1" s="1"/>
  <c r="FG62" i="1"/>
  <c r="FK62" i="1" s="1"/>
  <c r="EY62" i="1"/>
  <c r="FC62" i="1" s="1"/>
  <c r="EQ62" i="1"/>
  <c r="EU62" i="1" s="1"/>
  <c r="EI62" i="1"/>
  <c r="EA62" i="1"/>
  <c r="EE62" i="1" s="1"/>
  <c r="DW62" i="1"/>
  <c r="DI62" i="1"/>
  <c r="CS62" i="1"/>
  <c r="GE61" i="1"/>
  <c r="GI61" i="1" s="1"/>
  <c r="GA61" i="1"/>
  <c r="FO61" i="1"/>
  <c r="FG61" i="1"/>
  <c r="FK61" i="1" s="1"/>
  <c r="EY61" i="1"/>
  <c r="FC61" i="1" s="1"/>
  <c r="EQ61" i="1"/>
  <c r="EI61" i="1"/>
  <c r="EM61" i="1" s="1"/>
  <c r="EA61" i="1"/>
  <c r="EE61" i="1" s="1"/>
  <c r="DW61" i="1"/>
  <c r="DI61" i="1"/>
  <c r="CS61" i="1"/>
  <c r="GE60" i="1"/>
  <c r="GI60" i="1" s="1"/>
  <c r="GA60" i="1"/>
  <c r="FO60" i="1"/>
  <c r="FG60" i="1"/>
  <c r="FK60" i="1" s="1"/>
  <c r="EY60" i="1"/>
  <c r="FC60" i="1" s="1"/>
  <c r="EU60" i="1"/>
  <c r="EQ60" i="1"/>
  <c r="EI60" i="1"/>
  <c r="EF60" i="1"/>
  <c r="EE60" i="1"/>
  <c r="DW60" i="1"/>
  <c r="DI60" i="1"/>
  <c r="CS60" i="1"/>
  <c r="GI59" i="1"/>
  <c r="GE59" i="1"/>
  <c r="GA59" i="1"/>
  <c r="FO59" i="1"/>
  <c r="FK59" i="1"/>
  <c r="FG59" i="1"/>
  <c r="EY59" i="1"/>
  <c r="FC59" i="1" s="1"/>
  <c r="EQ59" i="1"/>
  <c r="EI59" i="1"/>
  <c r="EM59" i="1" s="1"/>
  <c r="EA59" i="1"/>
  <c r="EE59" i="1" s="1"/>
  <c r="DW59" i="1"/>
  <c r="DI59" i="1"/>
  <c r="CS59" i="1"/>
  <c r="GE58" i="1"/>
  <c r="GI58" i="1" s="1"/>
  <c r="GA58" i="1"/>
  <c r="FO58" i="1"/>
  <c r="FG58" i="1"/>
  <c r="FK58" i="1" s="1"/>
  <c r="EY58" i="1"/>
  <c r="FC58" i="1" s="1"/>
  <c r="EQ58" i="1"/>
  <c r="EU58" i="1" s="1"/>
  <c r="EI58" i="1"/>
  <c r="EA58" i="1"/>
  <c r="EE58" i="1" s="1"/>
  <c r="DW58" i="1"/>
  <c r="DI58" i="1"/>
  <c r="CS58" i="1"/>
  <c r="GE57" i="1"/>
  <c r="GA57" i="1"/>
  <c r="FO57" i="1"/>
  <c r="FG57" i="1"/>
  <c r="EY57" i="1"/>
  <c r="FC57" i="1" s="1"/>
  <c r="EQ57" i="1"/>
  <c r="EU57" i="1" s="1"/>
  <c r="EI57" i="1"/>
  <c r="EM57" i="1" s="1"/>
  <c r="EA57" i="1"/>
  <c r="DW57" i="1"/>
  <c r="DI57" i="1"/>
  <c r="CS57" i="1"/>
  <c r="GE56" i="1"/>
  <c r="GI56" i="1" s="1"/>
  <c r="GA56" i="1"/>
  <c r="FO56" i="1"/>
  <c r="FG56" i="1"/>
  <c r="FK56" i="1" s="1"/>
  <c r="EY56" i="1"/>
  <c r="EQ56" i="1"/>
  <c r="EU56" i="1" s="1"/>
  <c r="EI56" i="1"/>
  <c r="EM56" i="1" s="1"/>
  <c r="EA56" i="1"/>
  <c r="EE56" i="1" s="1"/>
  <c r="DW56" i="1"/>
  <c r="DI56" i="1"/>
  <c r="CS56" i="1"/>
  <c r="GI55" i="1"/>
  <c r="GE55" i="1"/>
  <c r="GA55" i="1"/>
  <c r="FO55" i="1"/>
  <c r="FL55" i="1"/>
  <c r="FK55" i="1"/>
  <c r="EY55" i="1"/>
  <c r="FC55" i="1" s="1"/>
  <c r="EV55" i="1"/>
  <c r="EU55" i="1"/>
  <c r="EM55" i="1"/>
  <c r="EE55" i="1"/>
  <c r="DX55" i="1"/>
  <c r="DW55" i="1"/>
  <c r="DN55" i="1"/>
  <c r="CS55" i="1"/>
  <c r="GC54" i="1"/>
  <c r="GE54" i="1" s="1"/>
  <c r="FW54" i="1"/>
  <c r="FU54" i="1"/>
  <c r="FM54" i="1"/>
  <c r="FO54" i="1" s="1"/>
  <c r="FG54" i="1"/>
  <c r="FE54" i="1"/>
  <c r="FI54" i="1" s="1"/>
  <c r="EW54" i="1"/>
  <c r="EY54" i="1" s="1"/>
  <c r="EQ54" i="1"/>
  <c r="EO54" i="1"/>
  <c r="ES54" i="1" s="1"/>
  <c r="EI54" i="1"/>
  <c r="EG54" i="1"/>
  <c r="EK54" i="1" s="1"/>
  <c r="EA54" i="1"/>
  <c r="EE54" i="1" s="1"/>
  <c r="DY54" i="1"/>
  <c r="DS54" i="1"/>
  <c r="DQ54" i="1"/>
  <c r="DU54" i="1" s="1"/>
  <c r="DO54" i="1"/>
  <c r="DI54" i="1"/>
  <c r="DG54" i="1"/>
  <c r="DK54" i="1" s="1"/>
  <c r="DE54" i="1"/>
  <c r="DC54" i="1"/>
  <c r="DA54" i="1"/>
  <c r="CY54" i="1"/>
  <c r="CW54" i="1"/>
  <c r="CU54" i="1"/>
  <c r="CS54" i="1"/>
  <c r="CM54" i="1"/>
  <c r="CK54" i="1"/>
  <c r="CI54" i="1"/>
  <c r="CG54" i="1"/>
  <c r="CE54" i="1"/>
  <c r="CC54" i="1"/>
  <c r="CA54" i="1"/>
  <c r="BY54" i="1"/>
  <c r="BW54" i="1"/>
  <c r="BU54" i="1"/>
  <c r="BS54" i="1"/>
  <c r="BO54" i="1"/>
  <c r="BM54" i="1"/>
  <c r="BK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GE53" i="1"/>
  <c r="GA53" i="1"/>
  <c r="FO53" i="1"/>
  <c r="FS53" i="1" s="1"/>
  <c r="FG53" i="1"/>
  <c r="FK53" i="1" s="1"/>
  <c r="EY53" i="1"/>
  <c r="FC53" i="1" s="1"/>
  <c r="EU53" i="1"/>
  <c r="EQ53" i="1"/>
  <c r="EI53" i="1"/>
  <c r="EA53" i="1"/>
  <c r="EE53" i="1" s="1"/>
  <c r="DW53" i="1"/>
  <c r="DI53" i="1"/>
  <c r="CS53" i="1"/>
  <c r="GE52" i="1"/>
  <c r="GI52" i="1" s="1"/>
  <c r="GA52" i="1"/>
  <c r="FO52" i="1"/>
  <c r="FS52" i="1" s="1"/>
  <c r="FG52" i="1"/>
  <c r="FK52" i="1" s="1"/>
  <c r="EY52" i="1"/>
  <c r="FC52" i="1" s="1"/>
  <c r="EQ52" i="1"/>
  <c r="EU52" i="1" s="1"/>
  <c r="EM52" i="1"/>
  <c r="EI52" i="1"/>
  <c r="EA52" i="1"/>
  <c r="EE52" i="1" s="1"/>
  <c r="DW52" i="1"/>
  <c r="DI52" i="1"/>
  <c r="DM52" i="1" s="1"/>
  <c r="CS52" i="1"/>
  <c r="GE51" i="1"/>
  <c r="GA51" i="1"/>
  <c r="FO51" i="1"/>
  <c r="FS51" i="1" s="1"/>
  <c r="FG51" i="1"/>
  <c r="FK51" i="1" s="1"/>
  <c r="EY51" i="1"/>
  <c r="FC51" i="1" s="1"/>
  <c r="EQ51" i="1"/>
  <c r="EU51" i="1" s="1"/>
  <c r="EI51" i="1"/>
  <c r="EA51" i="1"/>
  <c r="EE51" i="1" s="1"/>
  <c r="DW51" i="1"/>
  <c r="DI51" i="1"/>
  <c r="DM51" i="1" s="1"/>
  <c r="CS51" i="1"/>
  <c r="GC50" i="1"/>
  <c r="GE50" i="1" s="1"/>
  <c r="FW50" i="1"/>
  <c r="FU50" i="1"/>
  <c r="FY50" i="1" s="1"/>
  <c r="FZ50" i="1" s="1"/>
  <c r="FM50" i="1"/>
  <c r="FO50" i="1" s="1"/>
  <c r="FS50" i="1" s="1"/>
  <c r="FE50" i="1"/>
  <c r="FG50" i="1" s="1"/>
  <c r="EW50" i="1"/>
  <c r="EY50" i="1" s="1"/>
  <c r="EO50" i="1"/>
  <c r="EQ50" i="1" s="1"/>
  <c r="EM50" i="1"/>
  <c r="EI50" i="1"/>
  <c r="EG50" i="1"/>
  <c r="EC50" i="1"/>
  <c r="EA50" i="1"/>
  <c r="EE50" i="1" s="1"/>
  <c r="DY50" i="1"/>
  <c r="DW50" i="1"/>
  <c r="DQ50" i="1"/>
  <c r="DO50" i="1"/>
  <c r="DG50" i="1"/>
  <c r="DI50" i="1" s="1"/>
  <c r="DE50" i="1"/>
  <c r="DC50" i="1"/>
  <c r="DA50" i="1"/>
  <c r="CY50" i="1"/>
  <c r="CW50" i="1"/>
  <c r="CU50" i="1"/>
  <c r="CS50" i="1"/>
  <c r="CM50" i="1"/>
  <c r="CK50" i="1"/>
  <c r="CI50" i="1"/>
  <c r="CG50" i="1"/>
  <c r="CE50" i="1"/>
  <c r="CC50" i="1"/>
  <c r="CA50" i="1"/>
  <c r="BY50" i="1"/>
  <c r="BW50" i="1"/>
  <c r="BU50" i="1"/>
  <c r="BS50" i="1"/>
  <c r="BO50" i="1"/>
  <c r="BM50" i="1"/>
  <c r="BK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GE49" i="1"/>
  <c r="GI49" i="1" s="1"/>
  <c r="GA49" i="1"/>
  <c r="FO49" i="1"/>
  <c r="FS49" i="1" s="1"/>
  <c r="FL49" i="1"/>
  <c r="FK49" i="1"/>
  <c r="EY49" i="1"/>
  <c r="FC49" i="1" s="1"/>
  <c r="EQ49" i="1"/>
  <c r="EU49" i="1" s="1"/>
  <c r="EI49" i="1"/>
  <c r="EE49" i="1"/>
  <c r="DW49" i="1"/>
  <c r="DI49" i="1"/>
  <c r="DM49" i="1" s="1"/>
  <c r="CS49" i="1"/>
  <c r="GC48" i="1"/>
  <c r="GE48" i="1" s="1"/>
  <c r="FW48" i="1"/>
  <c r="FU48" i="1"/>
  <c r="FY48" i="1" s="1"/>
  <c r="FZ48" i="1" s="1"/>
  <c r="FM48" i="1"/>
  <c r="FO48" i="1" s="1"/>
  <c r="FH48" i="1"/>
  <c r="FG48" i="1"/>
  <c r="FE48" i="1"/>
  <c r="EW48" i="1"/>
  <c r="EY48" i="1" s="1"/>
  <c r="FC48" i="1" s="1"/>
  <c r="EO48" i="1"/>
  <c r="EQ48" i="1" s="1"/>
  <c r="EG48" i="1"/>
  <c r="EI48" i="1" s="1"/>
  <c r="EA48" i="1"/>
  <c r="DY48" i="1"/>
  <c r="EC48" i="1" s="1"/>
  <c r="DQ48" i="1"/>
  <c r="DO48" i="1"/>
  <c r="DG48" i="1"/>
  <c r="DI48" i="1" s="1"/>
  <c r="DE48" i="1"/>
  <c r="DC48" i="1"/>
  <c r="DA48" i="1"/>
  <c r="CY48" i="1"/>
  <c r="CW48" i="1"/>
  <c r="CU48" i="1"/>
  <c r="CS48" i="1"/>
  <c r="CM48" i="1"/>
  <c r="CK48" i="1"/>
  <c r="CI48" i="1"/>
  <c r="CG48" i="1"/>
  <c r="CE48" i="1"/>
  <c r="CC48" i="1"/>
  <c r="CA48" i="1"/>
  <c r="BY48" i="1"/>
  <c r="BW48" i="1"/>
  <c r="BV48" i="1"/>
  <c r="BU48" i="1"/>
  <c r="BS48" i="1"/>
  <c r="BO48" i="1"/>
  <c r="BM48" i="1"/>
  <c r="BK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GI47" i="1"/>
  <c r="GE47" i="1"/>
  <c r="GB47" i="1"/>
  <c r="GA47" i="1"/>
  <c r="FK47" i="1"/>
  <c r="EY47" i="1"/>
  <c r="EV47" i="1"/>
  <c r="EU47" i="1"/>
  <c r="EN47" i="1"/>
  <c r="EM47" i="1"/>
  <c r="EF47" i="1"/>
  <c r="EE47" i="1"/>
  <c r="DW47" i="1"/>
  <c r="DN47" i="1"/>
  <c r="CT47" i="1"/>
  <c r="CS47" i="1"/>
  <c r="W47" i="1"/>
  <c r="GJ46" i="1"/>
  <c r="GI46" i="1"/>
  <c r="GB46" i="1"/>
  <c r="GA46" i="1"/>
  <c r="FL46" i="1"/>
  <c r="FK46" i="1"/>
  <c r="FD46" i="1"/>
  <c r="FC46" i="1"/>
  <c r="EV46" i="1"/>
  <c r="EU46" i="1"/>
  <c r="EN46" i="1"/>
  <c r="EM46" i="1"/>
  <c r="EF46" i="1"/>
  <c r="EE46" i="1"/>
  <c r="DW46" i="1"/>
  <c r="DN46" i="1"/>
  <c r="CT46" i="1"/>
  <c r="CS46" i="1"/>
  <c r="W46" i="1"/>
  <c r="GJ45" i="1"/>
  <c r="GI45" i="1"/>
  <c r="GB45" i="1"/>
  <c r="GA45" i="1"/>
  <c r="FK45" i="1"/>
  <c r="EY45" i="1"/>
  <c r="FC45" i="1" s="1"/>
  <c r="EU45" i="1"/>
  <c r="EN45" i="1"/>
  <c r="EM45" i="1"/>
  <c r="EF45" i="1"/>
  <c r="EE45" i="1"/>
  <c r="DW45" i="1"/>
  <c r="DN45" i="1"/>
  <c r="CS45" i="1"/>
  <c r="W45" i="1"/>
  <c r="GE44" i="1"/>
  <c r="GI44" i="1" s="1"/>
  <c r="GC44" i="1"/>
  <c r="FX44" i="1"/>
  <c r="FW44" i="1"/>
  <c r="FU44" i="1"/>
  <c r="FY44" i="1" s="1"/>
  <c r="FZ44" i="1" s="1"/>
  <c r="FO44" i="1"/>
  <c r="FM44" i="1"/>
  <c r="FQ44" i="1" s="1"/>
  <c r="FG44" i="1"/>
  <c r="FE44" i="1"/>
  <c r="FI44" i="1" s="1"/>
  <c r="EY44" i="1"/>
  <c r="EW44" i="1"/>
  <c r="FA44" i="1" s="1"/>
  <c r="EQ44" i="1"/>
  <c r="EO44" i="1"/>
  <c r="ES44" i="1" s="1"/>
  <c r="EJ44" i="1"/>
  <c r="EI44" i="1"/>
  <c r="EM44" i="1" s="1"/>
  <c r="EG44" i="1"/>
  <c r="EB44" i="1"/>
  <c r="EA44" i="1"/>
  <c r="EE44" i="1" s="1"/>
  <c r="DY44" i="1"/>
  <c r="DS44" i="1"/>
  <c r="DW44" i="1" s="1"/>
  <c r="DQ44" i="1"/>
  <c r="DO44" i="1"/>
  <c r="DJ44" i="1"/>
  <c r="DI44" i="1"/>
  <c r="DM44" i="1" s="1"/>
  <c r="DG44" i="1"/>
  <c r="DE44" i="1"/>
  <c r="DC44" i="1"/>
  <c r="DA44" i="1"/>
  <c r="CY44" i="1"/>
  <c r="CW44" i="1"/>
  <c r="CU44" i="1"/>
  <c r="CS44" i="1"/>
  <c r="CO44" i="1"/>
  <c r="CM44" i="1"/>
  <c r="CK44" i="1"/>
  <c r="CI44" i="1"/>
  <c r="CG44" i="1"/>
  <c r="CE44" i="1"/>
  <c r="CC44" i="1"/>
  <c r="CA44" i="1"/>
  <c r="BY44" i="1"/>
  <c r="BW44" i="1"/>
  <c r="BV44" i="1"/>
  <c r="BU44" i="1"/>
  <c r="BS44" i="1"/>
  <c r="BO44" i="1"/>
  <c r="BM44" i="1"/>
  <c r="BK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Q44" i="1"/>
  <c r="GE43" i="1"/>
  <c r="GI43" i="1" s="1"/>
  <c r="GA43" i="1"/>
  <c r="FO43" i="1"/>
  <c r="FL43" i="1"/>
  <c r="FK43" i="1"/>
  <c r="EY43" i="1"/>
  <c r="FC43" i="1" s="1"/>
  <c r="EQ43" i="1"/>
  <c r="EU43" i="1" s="1"/>
  <c r="EM43" i="1"/>
  <c r="EE43" i="1"/>
  <c r="DW43" i="1"/>
  <c r="DN43" i="1"/>
  <c r="CS43" i="1"/>
  <c r="GE42" i="1"/>
  <c r="GI42" i="1" s="1"/>
  <c r="GA42" i="1"/>
  <c r="FO42" i="1"/>
  <c r="FL42" i="1"/>
  <c r="FK42" i="1"/>
  <c r="EY42" i="1"/>
  <c r="FC42" i="1" s="1"/>
  <c r="EQ42" i="1"/>
  <c r="EU42" i="1" s="1"/>
  <c r="EM42" i="1"/>
  <c r="EE42" i="1"/>
  <c r="DW42" i="1"/>
  <c r="DN42" i="1"/>
  <c r="CT42" i="1"/>
  <c r="CS42" i="1"/>
  <c r="GE41" i="1"/>
  <c r="GI41" i="1" s="1"/>
  <c r="GA41" i="1"/>
  <c r="FO41" i="1"/>
  <c r="FL41" i="1"/>
  <c r="FK41" i="1"/>
  <c r="EY41" i="1"/>
  <c r="FC41" i="1" s="1"/>
  <c r="EQ41" i="1"/>
  <c r="EU41" i="1" s="1"/>
  <c r="EM41" i="1"/>
  <c r="EE41" i="1"/>
  <c r="DW41" i="1"/>
  <c r="DN41" i="1"/>
  <c r="CT41" i="1"/>
  <c r="CS41" i="1"/>
  <c r="GE40" i="1"/>
  <c r="GI40" i="1" s="1"/>
  <c r="GA40" i="1"/>
  <c r="FO40" i="1"/>
  <c r="FL40" i="1"/>
  <c r="FK40" i="1"/>
  <c r="EY40" i="1"/>
  <c r="FC40" i="1" s="1"/>
  <c r="EQ40" i="1"/>
  <c r="EU40" i="1" s="1"/>
  <c r="EM40" i="1"/>
  <c r="EE40" i="1"/>
  <c r="DW40" i="1"/>
  <c r="DN40" i="1"/>
  <c r="CT40" i="1"/>
  <c r="CS40" i="1"/>
  <c r="GI39" i="1"/>
  <c r="GB39" i="1"/>
  <c r="GA39" i="1"/>
  <c r="FO39" i="1"/>
  <c r="FL39" i="1"/>
  <c r="FK39" i="1"/>
  <c r="FC39" i="1"/>
  <c r="EV39" i="1"/>
  <c r="EU39" i="1"/>
  <c r="EN39" i="1"/>
  <c r="EM39" i="1"/>
  <c r="EF39" i="1"/>
  <c r="EE39" i="1"/>
  <c r="DX39" i="1"/>
  <c r="DW39" i="1"/>
  <c r="DN39" i="1"/>
  <c r="CT39" i="1"/>
  <c r="CS39" i="1"/>
  <c r="BM39" i="1"/>
  <c r="GE38" i="1"/>
  <c r="GC38" i="1"/>
  <c r="GG38" i="1" s="1"/>
  <c r="FW38" i="1"/>
  <c r="FU38" i="1"/>
  <c r="FY38" i="1" s="1"/>
  <c r="FZ38" i="1" s="1"/>
  <c r="FM38" i="1"/>
  <c r="FO38" i="1" s="1"/>
  <c r="FH38" i="1"/>
  <c r="FG38" i="1"/>
  <c r="FE38" i="1"/>
  <c r="FI38" i="1" s="1"/>
  <c r="EY38" i="1"/>
  <c r="EW38" i="1"/>
  <c r="FA38" i="1" s="1"/>
  <c r="EQ38" i="1"/>
  <c r="EO38" i="1"/>
  <c r="ES38" i="1" s="1"/>
  <c r="EI38" i="1"/>
  <c r="EM38" i="1" s="1"/>
  <c r="EG38" i="1"/>
  <c r="EA38" i="1"/>
  <c r="DY38" i="1"/>
  <c r="EC38" i="1" s="1"/>
  <c r="DS38" i="1"/>
  <c r="DW38" i="1" s="1"/>
  <c r="DQ38" i="1"/>
  <c r="DO38" i="1"/>
  <c r="DJ38" i="1"/>
  <c r="DI38" i="1"/>
  <c r="DG38" i="1"/>
  <c r="DE38" i="1"/>
  <c r="DC38" i="1"/>
  <c r="DA38" i="1"/>
  <c r="CY38" i="1"/>
  <c r="CW38" i="1"/>
  <c r="CU38" i="1"/>
  <c r="CO38" i="1"/>
  <c r="CS38" i="1" s="1"/>
  <c r="CM38" i="1"/>
  <c r="CK38" i="1"/>
  <c r="CI38" i="1"/>
  <c r="CG38" i="1"/>
  <c r="CE38" i="1"/>
  <c r="CC38" i="1"/>
  <c r="CA38" i="1"/>
  <c r="BY38" i="1"/>
  <c r="BW38" i="1"/>
  <c r="BU38" i="1"/>
  <c r="BS38" i="1"/>
  <c r="BO38" i="1"/>
  <c r="BM38" i="1"/>
  <c r="BK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GJ37" i="1"/>
  <c r="GI37" i="1"/>
  <c r="GB37" i="1"/>
  <c r="GA37" i="1"/>
  <c r="FL37" i="1"/>
  <c r="FK37" i="1"/>
  <c r="FD37" i="1"/>
  <c r="FC37" i="1"/>
  <c r="EV37" i="1"/>
  <c r="EU37" i="1"/>
  <c r="EN37" i="1"/>
  <c r="EM37" i="1"/>
  <c r="EF37" i="1"/>
  <c r="EE37" i="1"/>
  <c r="DX37" i="1"/>
  <c r="DW37" i="1"/>
  <c r="DN37" i="1"/>
  <c r="CT37" i="1"/>
  <c r="CS37" i="1"/>
  <c r="BM37" i="1"/>
  <c r="GJ36" i="1"/>
  <c r="GI36" i="1"/>
  <c r="GB36" i="1"/>
  <c r="GA36" i="1"/>
  <c r="FL36" i="1"/>
  <c r="FK36" i="1"/>
  <c r="FC36" i="1"/>
  <c r="EV36" i="1"/>
  <c r="EU36" i="1"/>
  <c r="EN36" i="1"/>
  <c r="EM36" i="1"/>
  <c r="EF36" i="1"/>
  <c r="EE36" i="1"/>
  <c r="DX36" i="1"/>
  <c r="DW36" i="1"/>
  <c r="DN36" i="1"/>
  <c r="CT36" i="1"/>
  <c r="CS36" i="1"/>
  <c r="GJ35" i="1"/>
  <c r="GI35" i="1"/>
  <c r="GB35" i="1"/>
  <c r="GA35" i="1"/>
  <c r="FL35" i="1"/>
  <c r="FK35" i="1"/>
  <c r="FC35" i="1"/>
  <c r="EV35" i="1"/>
  <c r="EU35" i="1"/>
  <c r="EN35" i="1"/>
  <c r="EM35" i="1"/>
  <c r="EF35" i="1"/>
  <c r="EE35" i="1"/>
  <c r="DX35" i="1"/>
  <c r="DW35" i="1"/>
  <c r="DN35" i="1"/>
  <c r="CT35" i="1"/>
  <c r="CS35" i="1"/>
  <c r="AS35" i="1"/>
  <c r="GI34" i="1"/>
  <c r="GB34" i="1"/>
  <c r="GA34" i="1"/>
  <c r="FL34" i="1"/>
  <c r="FK34" i="1"/>
  <c r="FC34" i="1"/>
  <c r="EV34" i="1"/>
  <c r="EU34" i="1"/>
  <c r="EN34" i="1"/>
  <c r="EM34" i="1"/>
  <c r="EF34" i="1"/>
  <c r="EE34" i="1"/>
  <c r="DX34" i="1"/>
  <c r="DW34" i="1"/>
  <c r="DN34" i="1"/>
  <c r="CT34" i="1"/>
  <c r="CS34" i="1"/>
  <c r="GI33" i="1"/>
  <c r="GB33" i="1"/>
  <c r="GA33" i="1"/>
  <c r="FL33" i="1"/>
  <c r="FK33" i="1"/>
  <c r="FC33" i="1"/>
  <c r="EV33" i="1"/>
  <c r="EU33" i="1"/>
  <c r="EN33" i="1"/>
  <c r="EM33" i="1"/>
  <c r="EF33" i="1"/>
  <c r="EE33" i="1"/>
  <c r="DX33" i="1"/>
  <c r="DW33" i="1"/>
  <c r="DN33" i="1"/>
  <c r="CT33" i="1"/>
  <c r="CS33" i="1"/>
  <c r="GE32" i="1"/>
  <c r="GI32" i="1" s="1"/>
  <c r="GC32" i="1"/>
  <c r="FX32" i="1"/>
  <c r="FW32" i="1"/>
  <c r="FU32" i="1"/>
  <c r="FY32" i="1" s="1"/>
  <c r="FZ32" i="1" s="1"/>
  <c r="FP32" i="1"/>
  <c r="FO32" i="1"/>
  <c r="FM32" i="1"/>
  <c r="FQ32" i="1" s="1"/>
  <c r="FH32" i="1"/>
  <c r="FG32" i="1"/>
  <c r="FE32" i="1"/>
  <c r="FI32" i="1" s="1"/>
  <c r="EY32" i="1"/>
  <c r="EW32" i="1"/>
  <c r="FA32" i="1" s="1"/>
  <c r="ER32" i="1"/>
  <c r="EQ32" i="1"/>
  <c r="EO32" i="1"/>
  <c r="ES32" i="1" s="1"/>
  <c r="EJ32" i="1"/>
  <c r="EI32" i="1"/>
  <c r="EG32" i="1"/>
  <c r="EK32" i="1" s="1"/>
  <c r="EB32" i="1"/>
  <c r="EA32" i="1"/>
  <c r="EE32" i="1" s="1"/>
  <c r="DY32" i="1"/>
  <c r="DT32" i="1"/>
  <c r="DS32" i="1"/>
  <c r="DQ32" i="1"/>
  <c r="DU32" i="1" s="1"/>
  <c r="DO32" i="1"/>
  <c r="DJ32" i="1"/>
  <c r="DI32" i="1"/>
  <c r="DG32" i="1"/>
  <c r="DK32" i="1" s="1"/>
  <c r="DE32" i="1"/>
  <c r="DC32" i="1"/>
  <c r="DA32" i="1"/>
  <c r="CY32" i="1"/>
  <c r="CW32" i="1"/>
  <c r="CU32" i="1"/>
  <c r="CP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O32" i="1"/>
  <c r="BM32" i="1"/>
  <c r="BK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GE31" i="1"/>
  <c r="GI31" i="1" s="1"/>
  <c r="GA31" i="1"/>
  <c r="FO31" i="1"/>
  <c r="FL31" i="1"/>
  <c r="FK31" i="1"/>
  <c r="EY31" i="1"/>
  <c r="FC31" i="1" s="1"/>
  <c r="EQ31" i="1"/>
  <c r="EU31" i="1" s="1"/>
  <c r="EN31" i="1"/>
  <c r="EM31" i="1"/>
  <c r="EF31" i="1"/>
  <c r="EE31" i="1"/>
  <c r="DX31" i="1"/>
  <c r="DW31" i="1"/>
  <c r="CT31" i="1"/>
  <c r="CS31" i="1"/>
  <c r="AS31" i="1"/>
  <c r="AS29" i="1" s="1"/>
  <c r="GE30" i="1"/>
  <c r="GI30" i="1" s="1"/>
  <c r="GA30" i="1"/>
  <c r="FO30" i="1"/>
  <c r="FG30" i="1"/>
  <c r="FK30" i="1" s="1"/>
  <c r="EY30" i="1"/>
  <c r="FC30" i="1" s="1"/>
  <c r="EQ30" i="1"/>
  <c r="EU30" i="1" s="1"/>
  <c r="EM30" i="1"/>
  <c r="EI30" i="1"/>
  <c r="EA30" i="1"/>
  <c r="EE30" i="1" s="1"/>
  <c r="DW30" i="1"/>
  <c r="CS30" i="1"/>
  <c r="GC29" i="1"/>
  <c r="GE29" i="1" s="1"/>
  <c r="FW29" i="1"/>
  <c r="FU29" i="1"/>
  <c r="FM29" i="1"/>
  <c r="FO29" i="1" s="1"/>
  <c r="FS29" i="1" s="1"/>
  <c r="FG29" i="1"/>
  <c r="FK29" i="1" s="1"/>
  <c r="FE29" i="1"/>
  <c r="EW29" i="1"/>
  <c r="EY29" i="1" s="1"/>
  <c r="EO29" i="1"/>
  <c r="EQ29" i="1" s="1"/>
  <c r="EI29" i="1"/>
  <c r="EG29" i="1"/>
  <c r="EK29" i="1" s="1"/>
  <c r="EA29" i="1"/>
  <c r="EE29" i="1" s="1"/>
  <c r="DY29" i="1"/>
  <c r="DS29" i="1"/>
  <c r="DW29" i="1" s="1"/>
  <c r="DQ29" i="1"/>
  <c r="DO29" i="1"/>
  <c r="DI29" i="1"/>
  <c r="DG29" i="1"/>
  <c r="DK29" i="1" s="1"/>
  <c r="DE29" i="1"/>
  <c r="DC29" i="1"/>
  <c r="DA29" i="1"/>
  <c r="CY29" i="1"/>
  <c r="CW29" i="1"/>
  <c r="CU29" i="1"/>
  <c r="CO29" i="1"/>
  <c r="CS29" i="1" s="1"/>
  <c r="CM29" i="1"/>
  <c r="CK29" i="1"/>
  <c r="CI29" i="1"/>
  <c r="CG29" i="1"/>
  <c r="CE29" i="1"/>
  <c r="CC29" i="1"/>
  <c r="CA29" i="1"/>
  <c r="BY29" i="1"/>
  <c r="BW29" i="1"/>
  <c r="BU29" i="1"/>
  <c r="BS29" i="1"/>
  <c r="BO29" i="1"/>
  <c r="BM29" i="1"/>
  <c r="BK29" i="1"/>
  <c r="BG29" i="1"/>
  <c r="BE29" i="1"/>
  <c r="BC29" i="1"/>
  <c r="BA29" i="1"/>
  <c r="AY29" i="1"/>
  <c r="AW29" i="1"/>
  <c r="AU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GI28" i="1"/>
  <c r="GB28" i="1"/>
  <c r="GA28" i="1"/>
  <c r="FL28" i="1"/>
  <c r="FK28" i="1"/>
  <c r="FC28" i="1"/>
  <c r="EV28" i="1"/>
  <c r="EU28" i="1"/>
  <c r="EM28" i="1"/>
  <c r="EF28" i="1"/>
  <c r="EE28" i="1"/>
  <c r="DW28" i="1"/>
  <c r="DN28" i="1"/>
  <c r="CT28" i="1"/>
  <c r="CS28" i="1"/>
  <c r="GJ27" i="1"/>
  <c r="GI27" i="1"/>
  <c r="GB27" i="1"/>
  <c r="GA27" i="1"/>
  <c r="FL27" i="1"/>
  <c r="FK27" i="1"/>
  <c r="FD27" i="1"/>
  <c r="FC27" i="1"/>
  <c r="EV27" i="1"/>
  <c r="EU27" i="1"/>
  <c r="EN27" i="1"/>
  <c r="EM27" i="1"/>
  <c r="EF27" i="1"/>
  <c r="EE27" i="1"/>
  <c r="DX27" i="1"/>
  <c r="DW27" i="1"/>
  <c r="DN27" i="1"/>
  <c r="CT27" i="1"/>
  <c r="CS27" i="1"/>
  <c r="GJ26" i="1"/>
  <c r="GI26" i="1"/>
  <c r="GB26" i="1"/>
  <c r="GA26" i="1"/>
  <c r="FL26" i="1"/>
  <c r="FK26" i="1"/>
  <c r="FD26" i="1"/>
  <c r="FC26" i="1"/>
  <c r="EV26" i="1"/>
  <c r="EU26" i="1"/>
  <c r="EM26" i="1"/>
  <c r="EF26" i="1"/>
  <c r="EE26" i="1"/>
  <c r="DX26" i="1"/>
  <c r="DW26" i="1"/>
  <c r="DN26" i="1"/>
  <c r="CT26" i="1"/>
  <c r="CS26" i="1"/>
  <c r="BK26" i="1"/>
  <c r="GJ25" i="1"/>
  <c r="GI25" i="1"/>
  <c r="GB25" i="1"/>
  <c r="GA25" i="1"/>
  <c r="FL25" i="1"/>
  <c r="FK25" i="1"/>
  <c r="FD25" i="1"/>
  <c r="FC25" i="1"/>
  <c r="EV25" i="1"/>
  <c r="EU25" i="1"/>
  <c r="EM25" i="1"/>
  <c r="EF25" i="1"/>
  <c r="EE25" i="1"/>
  <c r="DX25" i="1"/>
  <c r="DW25" i="1"/>
  <c r="CT25" i="1"/>
  <c r="CS25" i="1"/>
  <c r="BK25" i="1"/>
  <c r="GJ24" i="1"/>
  <c r="GI24" i="1"/>
  <c r="GB24" i="1"/>
  <c r="GA24" i="1"/>
  <c r="FL24" i="1"/>
  <c r="FK24" i="1"/>
  <c r="FD24" i="1"/>
  <c r="FC24" i="1"/>
  <c r="EV24" i="1"/>
  <c r="EU24" i="1"/>
  <c r="EN24" i="1"/>
  <c r="EM24" i="1"/>
  <c r="EF24" i="1"/>
  <c r="EE24" i="1"/>
  <c r="DX24" i="1"/>
  <c r="DW24" i="1"/>
  <c r="CT24" i="1"/>
  <c r="CS24" i="1"/>
  <c r="BK24" i="1"/>
  <c r="GJ23" i="1"/>
  <c r="GI23" i="1"/>
  <c r="GB23" i="1"/>
  <c r="GA23" i="1"/>
  <c r="FL23" i="1"/>
  <c r="FK23" i="1"/>
  <c r="FC23" i="1"/>
  <c r="EV23" i="1"/>
  <c r="EU23" i="1"/>
  <c r="EN23" i="1"/>
  <c r="EM23" i="1"/>
  <c r="EE23" i="1"/>
  <c r="DX23" i="1"/>
  <c r="DW23" i="1"/>
  <c r="CT23" i="1"/>
  <c r="CS23" i="1"/>
  <c r="BK23" i="1"/>
  <c r="GJ22" i="1"/>
  <c r="GI22" i="1"/>
  <c r="GB22" i="1"/>
  <c r="GA22" i="1"/>
  <c r="FL22" i="1"/>
  <c r="FK22" i="1"/>
  <c r="FD22" i="1"/>
  <c r="FC22" i="1"/>
  <c r="EV22" i="1"/>
  <c r="EU22" i="1"/>
  <c r="EN22" i="1"/>
  <c r="EM22" i="1"/>
  <c r="EF22" i="1"/>
  <c r="EE22" i="1"/>
  <c r="DX22" i="1"/>
  <c r="DW22" i="1"/>
  <c r="CT22" i="1"/>
  <c r="CS22" i="1"/>
  <c r="BK22" i="1"/>
  <c r="GJ21" i="1"/>
  <c r="GI21" i="1"/>
  <c r="GB21" i="1"/>
  <c r="GA21" i="1"/>
  <c r="FL21" i="1"/>
  <c r="FK21" i="1"/>
  <c r="FC21" i="1"/>
  <c r="EV21" i="1"/>
  <c r="EU21" i="1"/>
  <c r="EN21" i="1"/>
  <c r="EM21" i="1"/>
  <c r="EF21" i="1"/>
  <c r="EE21" i="1"/>
  <c r="DW21" i="1"/>
  <c r="CT21" i="1"/>
  <c r="CS21" i="1"/>
  <c r="GJ20" i="1"/>
  <c r="GI20" i="1"/>
  <c r="GB20" i="1"/>
  <c r="GA20" i="1"/>
  <c r="FL20" i="1"/>
  <c r="FK20" i="1"/>
  <c r="FC20" i="1"/>
  <c r="EV20" i="1"/>
  <c r="EU20" i="1"/>
  <c r="EN20" i="1"/>
  <c r="EM20" i="1"/>
  <c r="EF20" i="1"/>
  <c r="EE20" i="1"/>
  <c r="DW20" i="1"/>
  <c r="CT20" i="1"/>
  <c r="CS20" i="1"/>
  <c r="BK20" i="1"/>
  <c r="GJ19" i="1"/>
  <c r="GI19" i="1"/>
  <c r="GB19" i="1"/>
  <c r="GA19" i="1"/>
  <c r="FL19" i="1"/>
  <c r="FK19" i="1"/>
  <c r="FC19" i="1"/>
  <c r="EV19" i="1"/>
  <c r="EU19" i="1"/>
  <c r="EN19" i="1"/>
  <c r="EM19" i="1"/>
  <c r="EF19" i="1"/>
  <c r="EE19" i="1"/>
  <c r="DX19" i="1"/>
  <c r="DW19" i="1"/>
  <c r="CT19" i="1"/>
  <c r="CS19" i="1"/>
  <c r="BK19" i="1"/>
  <c r="GJ18" i="1"/>
  <c r="GI18" i="1"/>
  <c r="GB18" i="1"/>
  <c r="GA18" i="1"/>
  <c r="FL18" i="1"/>
  <c r="FK18" i="1"/>
  <c r="FC18" i="1"/>
  <c r="EV18" i="1"/>
  <c r="EU18" i="1"/>
  <c r="EN18" i="1"/>
  <c r="EM18" i="1"/>
  <c r="EF18" i="1"/>
  <c r="EE18" i="1"/>
  <c r="DX18" i="1"/>
  <c r="DW18" i="1"/>
  <c r="CT18" i="1"/>
  <c r="CS18" i="1"/>
  <c r="BO18" i="1"/>
  <c r="BK18" i="1"/>
  <c r="GJ17" i="1"/>
  <c r="GI17" i="1"/>
  <c r="GB17" i="1"/>
  <c r="GA17" i="1"/>
  <c r="FL17" i="1"/>
  <c r="FK17" i="1"/>
  <c r="FD17" i="1"/>
  <c r="FC17" i="1"/>
  <c r="EV17" i="1"/>
  <c r="EU17" i="1"/>
  <c r="EN17" i="1"/>
  <c r="EM17" i="1"/>
  <c r="EF17" i="1"/>
  <c r="EE17" i="1"/>
  <c r="DX17" i="1"/>
  <c r="DW17" i="1"/>
  <c r="CT17" i="1"/>
  <c r="CS17" i="1"/>
  <c r="BK17" i="1"/>
  <c r="GJ16" i="1"/>
  <c r="GI16" i="1"/>
  <c r="GB16" i="1"/>
  <c r="GA16" i="1"/>
  <c r="FL16" i="1"/>
  <c r="FK16" i="1"/>
  <c r="FD16" i="1"/>
  <c r="FC16" i="1"/>
  <c r="EV16" i="1"/>
  <c r="EU16" i="1"/>
  <c r="EN16" i="1"/>
  <c r="EM16" i="1"/>
  <c r="EF16" i="1"/>
  <c r="EE16" i="1"/>
  <c r="DX16" i="1"/>
  <c r="DW16" i="1"/>
  <c r="CT16" i="1"/>
  <c r="CS16" i="1"/>
  <c r="BO16" i="1"/>
  <c r="BK16" i="1"/>
  <c r="GE15" i="1"/>
  <c r="GC15" i="1"/>
  <c r="GG15" i="1" s="1"/>
  <c r="FX15" i="1"/>
  <c r="FW15" i="1"/>
  <c r="FU15" i="1"/>
  <c r="FY15" i="1" s="1"/>
  <c r="FO15" i="1"/>
  <c r="FM15" i="1"/>
  <c r="FH15" i="1"/>
  <c r="FG15" i="1"/>
  <c r="FE15" i="1"/>
  <c r="FI15" i="1" s="1"/>
  <c r="EY15" i="1"/>
  <c r="EW15" i="1"/>
  <c r="FA15" i="1" s="1"/>
  <c r="ER15" i="1"/>
  <c r="EQ15" i="1"/>
  <c r="EO15" i="1"/>
  <c r="ES15" i="1" s="1"/>
  <c r="EI15" i="1"/>
  <c r="EG15" i="1"/>
  <c r="EK15" i="1" s="1"/>
  <c r="EA15" i="1"/>
  <c r="DY15" i="1"/>
  <c r="EC15" i="1" s="1"/>
  <c r="DS15" i="1"/>
  <c r="DS358" i="1" s="1"/>
  <c r="DQ15" i="1"/>
  <c r="DU15" i="1" s="1"/>
  <c r="DO15" i="1"/>
  <c r="DJ15" i="1"/>
  <c r="DI15" i="1"/>
  <c r="DG15" i="1"/>
  <c r="DE15" i="1"/>
  <c r="DC15" i="1"/>
  <c r="DA15" i="1"/>
  <c r="CY15" i="1"/>
  <c r="CW15" i="1"/>
  <c r="CU15" i="1"/>
  <c r="CP15" i="1"/>
  <c r="CO15" i="1"/>
  <c r="CO358" i="1" s="1"/>
  <c r="CM15" i="1"/>
  <c r="CQ15" i="1" s="1"/>
  <c r="CK15" i="1"/>
  <c r="CI15" i="1"/>
  <c r="CG15" i="1"/>
  <c r="CE15" i="1"/>
  <c r="CC15" i="1"/>
  <c r="CA15" i="1"/>
  <c r="BY15" i="1"/>
  <c r="BW15" i="1"/>
  <c r="BU15" i="1"/>
  <c r="BS15" i="1"/>
  <c r="BM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E15" i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D15" i="1"/>
  <c r="D16" i="1" s="1"/>
  <c r="GD14" i="1"/>
  <c r="FX14" i="1"/>
  <c r="FV14" i="1"/>
  <c r="FN14" i="1"/>
  <c r="FF14" i="1"/>
  <c r="EX14" i="1"/>
  <c r="EP14" i="1"/>
  <c r="EH14" i="1"/>
  <c r="DZ14" i="1"/>
  <c r="DR14" i="1"/>
  <c r="DP14" i="1"/>
  <c r="DH14" i="1"/>
  <c r="DF14" i="1"/>
  <c r="DD14" i="1"/>
  <c r="DB14" i="1"/>
  <c r="CZ14" i="1"/>
  <c r="CX14" i="1"/>
  <c r="CV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N13" i="1" s="1"/>
  <c r="BL14" i="1"/>
  <c r="BJ14" i="1"/>
  <c r="BJ13" i="1" s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J13" i="1" s="1"/>
  <c r="AH14" i="1"/>
  <c r="AG14" i="1"/>
  <c r="AF14" i="1"/>
  <c r="AD14" i="1"/>
  <c r="AB14" i="1"/>
  <c r="AB13" i="1" s="1"/>
  <c r="Z14" i="1"/>
  <c r="X14" i="1"/>
  <c r="V14" i="1"/>
  <c r="T14" i="1"/>
  <c r="T13" i="1" s="1"/>
  <c r="R14" i="1"/>
  <c r="GD13" i="1"/>
  <c r="GC13" i="1"/>
  <c r="FX13" i="1"/>
  <c r="FW13" i="1"/>
  <c r="FW358" i="1" s="1"/>
  <c r="FV13" i="1"/>
  <c r="FU13" i="1"/>
  <c r="FN13" i="1"/>
  <c r="FM13" i="1"/>
  <c r="FM358" i="1" s="1"/>
  <c r="FF13" i="1"/>
  <c r="FE13" i="1"/>
  <c r="EX13" i="1"/>
  <c r="EW13" i="1"/>
  <c r="EW358" i="1" s="1"/>
  <c r="EP13" i="1"/>
  <c r="EO13" i="1"/>
  <c r="EH13" i="1"/>
  <c r="EG13" i="1"/>
  <c r="EG358" i="1" s="1"/>
  <c r="DZ13" i="1"/>
  <c r="DY13" i="1"/>
  <c r="DR13" i="1"/>
  <c r="DQ13" i="1"/>
  <c r="DQ358" i="1" s="1"/>
  <c r="DP13" i="1"/>
  <c r="DO13" i="1"/>
  <c r="DH13" i="1"/>
  <c r="DG13" i="1"/>
  <c r="DG358" i="1" s="1"/>
  <c r="DF13" i="1"/>
  <c r="DE13" i="1"/>
  <c r="DD13" i="1"/>
  <c r="DC13" i="1"/>
  <c r="DC358" i="1" s="1"/>
  <c r="DB13" i="1"/>
  <c r="DA13" i="1"/>
  <c r="CZ13" i="1"/>
  <c r="CY13" i="1"/>
  <c r="CY358" i="1" s="1"/>
  <c r="CX13" i="1"/>
  <c r="CW13" i="1"/>
  <c r="CV13" i="1"/>
  <c r="CU13" i="1"/>
  <c r="CU358" i="1" s="1"/>
  <c r="CN13" i="1"/>
  <c r="CM13" i="1"/>
  <c r="CL13" i="1"/>
  <c r="CK13" i="1"/>
  <c r="CK358" i="1" s="1"/>
  <c r="CJ13" i="1"/>
  <c r="CI13" i="1"/>
  <c r="CH13" i="1"/>
  <c r="CG13" i="1"/>
  <c r="CG358" i="1" s="1"/>
  <c r="CF13" i="1"/>
  <c r="CE13" i="1"/>
  <c r="CD13" i="1"/>
  <c r="CC13" i="1"/>
  <c r="CC358" i="1" s="1"/>
  <c r="CB13" i="1"/>
  <c r="CA13" i="1"/>
  <c r="BZ13" i="1"/>
  <c r="BY13" i="1"/>
  <c r="BY358" i="1" s="1"/>
  <c r="BX13" i="1"/>
  <c r="BW13" i="1"/>
  <c r="BV13" i="1"/>
  <c r="BU13" i="1"/>
  <c r="BU358" i="1" s="1"/>
  <c r="BT13" i="1"/>
  <c r="BS13" i="1"/>
  <c r="BR13" i="1"/>
  <c r="BP13" i="1"/>
  <c r="BO13" i="1"/>
  <c r="BM13" i="1"/>
  <c r="BM358" i="1" s="1"/>
  <c r="BL13" i="1"/>
  <c r="BK13" i="1"/>
  <c r="BH13" i="1"/>
  <c r="BG13" i="1"/>
  <c r="BG358" i="1" s="1"/>
  <c r="BF13" i="1"/>
  <c r="BE13" i="1"/>
  <c r="BD13" i="1"/>
  <c r="BC13" i="1"/>
  <c r="BC358" i="1" s="1"/>
  <c r="BB13" i="1"/>
  <c r="BA13" i="1"/>
  <c r="AZ13" i="1"/>
  <c r="AY13" i="1"/>
  <c r="AY358" i="1" s="1"/>
  <c r="AX13" i="1"/>
  <c r="AW13" i="1"/>
  <c r="AV13" i="1"/>
  <c r="AU13" i="1"/>
  <c r="AU358" i="1" s="1"/>
  <c r="AT13" i="1"/>
  <c r="AS13" i="1"/>
  <c r="AR13" i="1"/>
  <c r="AQ13" i="1"/>
  <c r="AP13" i="1"/>
  <c r="AO13" i="1"/>
  <c r="AN13" i="1"/>
  <c r="AM13" i="1"/>
  <c r="AM358" i="1" s="1"/>
  <c r="AL13" i="1"/>
  <c r="AK13" i="1"/>
  <c r="AI13" i="1"/>
  <c r="AI358" i="1" s="1"/>
  <c r="AH13" i="1"/>
  <c r="AG13" i="1"/>
  <c r="AF13" i="1"/>
  <c r="AE13" i="1"/>
  <c r="AE358" i="1" s="1"/>
  <c r="AD13" i="1"/>
  <c r="AC13" i="1"/>
  <c r="AA13" i="1"/>
  <c r="AA358" i="1" s="1"/>
  <c r="Z13" i="1"/>
  <c r="Y13" i="1"/>
  <c r="X13" i="1"/>
  <c r="W13" i="1"/>
  <c r="W358" i="1" s="1"/>
  <c r="V13" i="1"/>
  <c r="U13" i="1"/>
  <c r="S13" i="1"/>
  <c r="S358" i="1" s="1"/>
  <c r="R13" i="1"/>
  <c r="Q13" i="1"/>
  <c r="DK15" i="1" l="1"/>
  <c r="FY29" i="1"/>
  <c r="FZ29" i="1" s="1"/>
  <c r="EC73" i="1"/>
  <c r="CQ78" i="1"/>
  <c r="EK78" i="1"/>
  <c r="CQ90" i="1"/>
  <c r="DU90" i="1"/>
  <c r="EK90" i="1"/>
  <c r="DU98" i="1"/>
  <c r="CQ102" i="1"/>
  <c r="DK102" i="1"/>
  <c r="EK120" i="1"/>
  <c r="FA120" i="1"/>
  <c r="DM133" i="1"/>
  <c r="EC141" i="1"/>
  <c r="DI358" i="1"/>
  <c r="GA15" i="1"/>
  <c r="GA29" i="1"/>
  <c r="EU32" i="1"/>
  <c r="FS32" i="1"/>
  <c r="EE48" i="1"/>
  <c r="GA48" i="1"/>
  <c r="GA50" i="1"/>
  <c r="EU54" i="1"/>
  <c r="FK54" i="1"/>
  <c r="EM65" i="1"/>
  <c r="FI65" i="1"/>
  <c r="GA65" i="1"/>
  <c r="EE73" i="1"/>
  <c r="CS78" i="1"/>
  <c r="EM78" i="1"/>
  <c r="CS90" i="1"/>
  <c r="DW90" i="1"/>
  <c r="EM90" i="1"/>
  <c r="GI90" i="1"/>
  <c r="DW98" i="1"/>
  <c r="DM102" i="1"/>
  <c r="DK120" i="1"/>
  <c r="EM120" i="1"/>
  <c r="FC120" i="1"/>
  <c r="GL13" i="1"/>
  <c r="FQ15" i="1"/>
  <c r="CQ32" i="1"/>
  <c r="CS32" i="1" s="1"/>
  <c r="GK32" i="1" s="1"/>
  <c r="FC44" i="1"/>
  <c r="FS44" i="1"/>
  <c r="DW54" i="1"/>
  <c r="FK65" i="1"/>
  <c r="DK73" i="1"/>
  <c r="EQ73" i="1"/>
  <c r="ES73" i="1" s="1"/>
  <c r="EU73" i="1" s="1"/>
  <c r="DM78" i="1"/>
  <c r="DM90" i="1"/>
  <c r="GA90" i="1"/>
  <c r="ES98" i="1"/>
  <c r="EU102" i="1"/>
  <c r="FK102" i="1"/>
  <c r="GA102" i="1"/>
  <c r="DM120" i="1"/>
  <c r="DK38" i="1"/>
  <c r="FI48" i="1"/>
  <c r="FY54" i="1"/>
  <c r="FZ54" i="1" s="1"/>
  <c r="DM65" i="1"/>
  <c r="EU65" i="1"/>
  <c r="GI65" i="1"/>
  <c r="DM73" i="1"/>
  <c r="EE90" i="1"/>
  <c r="EU90" i="1"/>
  <c r="GB90" i="1"/>
  <c r="EU98" i="1"/>
  <c r="FA102" i="1"/>
  <c r="CS195" i="1"/>
  <c r="DM195" i="1"/>
  <c r="GB200" i="1"/>
  <c r="DK207" i="1"/>
  <c r="DU225" i="1"/>
  <c r="GB227" i="1"/>
  <c r="GB244" i="1"/>
  <c r="EK250" i="1"/>
  <c r="FA250" i="1"/>
  <c r="GB250" i="1"/>
  <c r="FQ278" i="1"/>
  <c r="FS298" i="1"/>
  <c r="DK317" i="1"/>
  <c r="DU325" i="1"/>
  <c r="DW325" i="1" s="1"/>
  <c r="FI331" i="1"/>
  <c r="FI341" i="1"/>
  <c r="GA348" i="1"/>
  <c r="ES175" i="1"/>
  <c r="FI175" i="1"/>
  <c r="GI195" i="1"/>
  <c r="FC200" i="1"/>
  <c r="FS200" i="1"/>
  <c r="DM207" i="1"/>
  <c r="GI207" i="1"/>
  <c r="DK244" i="1"/>
  <c r="EM244" i="1"/>
  <c r="DW250" i="1"/>
  <c r="EM250" i="1"/>
  <c r="FC250" i="1"/>
  <c r="GB298" i="1"/>
  <c r="DM317" i="1"/>
  <c r="FQ317" i="1"/>
  <c r="FQ325" i="1"/>
  <c r="EM331" i="1"/>
  <c r="FQ145" i="1"/>
  <c r="DU195" i="1"/>
  <c r="EK195" i="1"/>
  <c r="FQ195" i="1"/>
  <c r="GB195" i="1"/>
  <c r="GG212" i="1"/>
  <c r="FG212" i="1"/>
  <c r="FY225" i="1"/>
  <c r="FZ225" i="1" s="1"/>
  <c r="DK264" i="1"/>
  <c r="EK264" i="1"/>
  <c r="FA264" i="1"/>
  <c r="FQ264" i="1"/>
  <c r="ES317" i="1"/>
  <c r="EC325" i="1"/>
  <c r="FQ341" i="1"/>
  <c r="DW145" i="1"/>
  <c r="FS145" i="1"/>
  <c r="DW175" i="1"/>
  <c r="EK175" i="1"/>
  <c r="GA175" i="1"/>
  <c r="CS186" i="1"/>
  <c r="DM186" i="1"/>
  <c r="GI186" i="1"/>
  <c r="DW195" i="1"/>
  <c r="EM195" i="1"/>
  <c r="FS195" i="1"/>
  <c r="DK200" i="1"/>
  <c r="GA200" i="1"/>
  <c r="FA207" i="1"/>
  <c r="FQ207" i="1"/>
  <c r="FS207" i="1" s="1"/>
  <c r="FI212" i="1"/>
  <c r="GI212" i="1"/>
  <c r="GA225" i="1"/>
  <c r="GK227" i="1"/>
  <c r="GA227" i="1"/>
  <c r="EE244" i="1"/>
  <c r="EU244" i="1"/>
  <c r="FK244" i="1"/>
  <c r="GA244" i="1"/>
  <c r="EE250" i="1"/>
  <c r="EU250" i="1"/>
  <c r="FK250" i="1"/>
  <c r="GA250" i="1"/>
  <c r="DM264" i="1"/>
  <c r="EM264" i="1"/>
  <c r="FC264" i="1"/>
  <c r="FS264" i="1"/>
  <c r="CS278" i="1"/>
  <c r="EE298" i="1"/>
  <c r="EU317" i="1"/>
  <c r="GI317" i="1"/>
  <c r="EE325" i="1"/>
  <c r="GI325" i="1"/>
  <c r="EE331" i="1"/>
  <c r="FS331" i="1"/>
  <c r="EX16" i="1"/>
  <c r="DR16" i="1"/>
  <c r="DD16" i="1"/>
  <c r="CV16" i="1"/>
  <c r="CL16" i="1"/>
  <c r="CD16" i="1"/>
  <c r="BV16" i="1"/>
  <c r="BJ16" i="1"/>
  <c r="BB16" i="1"/>
  <c r="AT16" i="1"/>
  <c r="AL16" i="1"/>
  <c r="AD16" i="1"/>
  <c r="V16" i="1"/>
  <c r="FV16" i="1"/>
  <c r="FF16" i="1"/>
  <c r="DZ16" i="1"/>
  <c r="DP16" i="1"/>
  <c r="DB16" i="1"/>
  <c r="CJ16" i="1"/>
  <c r="CB16" i="1"/>
  <c r="BT16" i="1"/>
  <c r="BN16" i="1"/>
  <c r="BH16" i="1"/>
  <c r="AZ16" i="1"/>
  <c r="AR16" i="1"/>
  <c r="AJ16" i="1"/>
  <c r="AB16" i="1"/>
  <c r="T16" i="1"/>
  <c r="GD16" i="1"/>
  <c r="FN16" i="1"/>
  <c r="EH16" i="1"/>
  <c r="DH16" i="1"/>
  <c r="CZ16" i="1"/>
  <c r="CH16" i="1"/>
  <c r="BZ16" i="1"/>
  <c r="BR16" i="1"/>
  <c r="BL16" i="1"/>
  <c r="BF16" i="1"/>
  <c r="AX16" i="1"/>
  <c r="AP16" i="1"/>
  <c r="AH16" i="1"/>
  <c r="Z16" i="1"/>
  <c r="R16" i="1"/>
  <c r="D17" i="1"/>
  <c r="EP16" i="1"/>
  <c r="DF16" i="1"/>
  <c r="CX16" i="1"/>
  <c r="CN16" i="1"/>
  <c r="CF16" i="1"/>
  <c r="BX16" i="1"/>
  <c r="BD16" i="1"/>
  <c r="AV16" i="1"/>
  <c r="AN16" i="1"/>
  <c r="AF16" i="1"/>
  <c r="X16" i="1"/>
  <c r="DK358" i="1"/>
  <c r="DL15" i="1"/>
  <c r="DV15" i="1"/>
  <c r="EL15" i="1"/>
  <c r="FY358" i="1"/>
  <c r="FZ15" i="1"/>
  <c r="DM29" i="1"/>
  <c r="EM29" i="1"/>
  <c r="DM32" i="1"/>
  <c r="DW32" i="1"/>
  <c r="FC32" i="1"/>
  <c r="GA32" i="1"/>
  <c r="GH29" i="1"/>
  <c r="ET29" i="1"/>
  <c r="FB29" i="1"/>
  <c r="E30" i="1"/>
  <c r="E31" i="1" s="1"/>
  <c r="E32" i="1" s="1"/>
  <c r="ET32" i="1" s="1"/>
  <c r="EV32" i="1" s="1"/>
  <c r="FJ29" i="1"/>
  <c r="DV29" i="1"/>
  <c r="FR29" i="1"/>
  <c r="ED29" i="1"/>
  <c r="CR29" i="1"/>
  <c r="FB15" i="1"/>
  <c r="BL17" i="1"/>
  <c r="EU29" i="1"/>
  <c r="EL32" i="1"/>
  <c r="EN32" i="1" s="1"/>
  <c r="FJ32" i="1"/>
  <c r="GB32" i="1"/>
  <c r="ED15" i="1"/>
  <c r="ET15" i="1"/>
  <c r="FQ358" i="1"/>
  <c r="FR15" i="1"/>
  <c r="GB15" i="1"/>
  <c r="BP16" i="1"/>
  <c r="FC29" i="1"/>
  <c r="GK29" i="1" s="1"/>
  <c r="GI29" i="1"/>
  <c r="CR32" i="1"/>
  <c r="CT32" i="1" s="1"/>
  <c r="EM32" i="1"/>
  <c r="FK32" i="1"/>
  <c r="CQ358" i="1"/>
  <c r="CR15" i="1"/>
  <c r="FJ15" i="1"/>
  <c r="GH15" i="1"/>
  <c r="DL29" i="1"/>
  <c r="EL29" i="1"/>
  <c r="DL32" i="1"/>
  <c r="DN32" i="1" s="1"/>
  <c r="DV32" i="1"/>
  <c r="DX32" i="1" s="1"/>
  <c r="FB32" i="1"/>
  <c r="FL32" i="1"/>
  <c r="EE15" i="1"/>
  <c r="Q358" i="1"/>
  <c r="U358" i="1"/>
  <c r="Y358" i="1"/>
  <c r="AC358" i="1"/>
  <c r="AG358" i="1"/>
  <c r="AK358" i="1"/>
  <c r="AO358" i="1"/>
  <c r="AW358" i="1"/>
  <c r="BA358" i="1"/>
  <c r="BE358" i="1"/>
  <c r="BS358" i="1"/>
  <c r="BW358" i="1"/>
  <c r="CA358" i="1"/>
  <c r="CE358" i="1"/>
  <c r="CM358" i="1"/>
  <c r="CW358" i="1"/>
  <c r="DA358" i="1"/>
  <c r="DE358" i="1"/>
  <c r="DO358" i="1"/>
  <c r="DY358" i="1"/>
  <c r="EO358" i="1"/>
  <c r="FE358" i="1"/>
  <c r="FU358" i="1"/>
  <c r="GC358" i="1"/>
  <c r="BK15" i="1"/>
  <c r="BO15" i="1"/>
  <c r="EV15" i="1"/>
  <c r="FL15" i="1"/>
  <c r="DM38" i="1"/>
  <c r="FC38" i="1"/>
  <c r="FS38" i="1"/>
  <c r="GI38" i="1"/>
  <c r="EU44" i="1"/>
  <c r="FK44" i="1"/>
  <c r="GA44" i="1"/>
  <c r="FK48" i="1"/>
  <c r="FK50" i="1"/>
  <c r="GA54" i="1"/>
  <c r="FC65" i="1"/>
  <c r="GA73" i="1"/>
  <c r="FC98" i="1"/>
  <c r="FS98" i="1"/>
  <c r="GI98" i="1"/>
  <c r="BK358" i="1"/>
  <c r="BO358" i="1"/>
  <c r="CS15" i="1"/>
  <c r="DM15" i="1"/>
  <c r="GK44" i="1"/>
  <c r="GB44" i="1"/>
  <c r="GI54" i="1"/>
  <c r="GI73" i="1"/>
  <c r="GK13" i="1"/>
  <c r="CT15" i="1"/>
  <c r="DN15" i="1"/>
  <c r="EE38" i="1"/>
  <c r="GK38" i="1" s="1"/>
  <c r="EU38" i="1"/>
  <c r="FK38" i="1"/>
  <c r="GA38" i="1"/>
  <c r="EM48" i="1"/>
  <c r="GI48" i="1"/>
  <c r="FS54" i="1"/>
  <c r="FS65" i="1"/>
  <c r="FS73" i="1"/>
  <c r="CS98" i="1"/>
  <c r="DM98" i="1"/>
  <c r="FK98" i="1"/>
  <c r="GA98" i="1"/>
  <c r="DW15" i="1"/>
  <c r="EM15" i="1"/>
  <c r="EU15" i="1"/>
  <c r="FC15" i="1"/>
  <c r="FK15" i="1"/>
  <c r="FS15" i="1"/>
  <c r="GI15" i="1"/>
  <c r="EU48" i="1"/>
  <c r="DM50" i="1"/>
  <c r="FC50" i="1"/>
  <c r="DM54" i="1"/>
  <c r="EM54" i="1"/>
  <c r="FC47" i="1"/>
  <c r="FS48" i="1"/>
  <c r="EM49" i="1"/>
  <c r="EU50" i="1"/>
  <c r="GI50" i="1"/>
  <c r="EM51" i="1"/>
  <c r="GI51" i="1"/>
  <c r="DM53" i="1"/>
  <c r="EM53" i="1"/>
  <c r="GI53" i="1"/>
  <c r="FC54" i="1"/>
  <c r="FC56" i="1"/>
  <c r="EE57" i="1"/>
  <c r="FK57" i="1"/>
  <c r="GI57" i="1"/>
  <c r="EM58" i="1"/>
  <c r="EU59" i="1"/>
  <c r="EM60" i="1"/>
  <c r="EU61" i="1"/>
  <c r="DM62" i="1"/>
  <c r="EM62" i="1"/>
  <c r="GI62" i="1"/>
  <c r="DM64" i="1"/>
  <c r="EM64" i="1"/>
  <c r="GI64" i="1"/>
  <c r="EA65" i="1"/>
  <c r="EE66" i="1"/>
  <c r="EE67" i="1"/>
  <c r="FK69" i="1"/>
  <c r="GI70" i="1"/>
  <c r="FC71" i="1"/>
  <c r="FC72" i="1"/>
  <c r="FS72" i="1"/>
  <c r="FC73" i="1"/>
  <c r="FG73" i="1"/>
  <c r="FI73" i="1" s="1"/>
  <c r="EM74" i="1"/>
  <c r="EE75" i="1"/>
  <c r="FK75" i="1"/>
  <c r="GI75" i="1"/>
  <c r="EM76" i="1"/>
  <c r="EU77" i="1"/>
  <c r="AQ78" i="1"/>
  <c r="AQ358" i="1" s="1"/>
  <c r="EU82" i="1"/>
  <c r="EU89" i="1"/>
  <c r="AS90" i="1"/>
  <c r="EY90" i="1"/>
  <c r="FC90" i="1" s="1"/>
  <c r="FC97" i="1"/>
  <c r="CS102" i="1"/>
  <c r="GK102" i="1" s="1"/>
  <c r="DW102" i="1"/>
  <c r="EM102" i="1"/>
  <c r="FC102" i="1"/>
  <c r="GB120" i="1"/>
  <c r="GG133" i="1"/>
  <c r="GI120" i="1"/>
  <c r="EU133" i="1"/>
  <c r="GA133" i="1"/>
  <c r="GB102" i="1"/>
  <c r="EU120" i="1"/>
  <c r="FK120" i="1"/>
  <c r="GA120" i="1"/>
  <c r="FC133" i="1"/>
  <c r="FK139" i="1"/>
  <c r="DM141" i="1"/>
  <c r="GB145" i="1"/>
  <c r="GE133" i="1"/>
  <c r="EE141" i="1"/>
  <c r="FS137" i="1"/>
  <c r="EC145" i="1"/>
  <c r="EM141" i="1"/>
  <c r="FK145" i="1"/>
  <c r="GA145" i="1"/>
  <c r="FC141" i="1"/>
  <c r="FG141" i="1"/>
  <c r="FI141" i="1" s="1"/>
  <c r="FO141" i="1"/>
  <c r="FS141" i="1" s="1"/>
  <c r="FC142" i="1"/>
  <c r="FK143" i="1"/>
  <c r="GI143" i="1"/>
  <c r="EA145" i="1"/>
  <c r="EU147" i="1"/>
  <c r="EU148" i="1"/>
  <c r="GI148" i="1"/>
  <c r="EU150" i="1"/>
  <c r="EU151" i="1"/>
  <c r="EU152" i="1"/>
  <c r="FC153" i="1"/>
  <c r="GI153" i="1"/>
  <c r="FC154" i="1"/>
  <c r="GI154" i="1"/>
  <c r="FC155" i="1"/>
  <c r="GI155" i="1"/>
  <c r="FC156" i="1"/>
  <c r="GI156" i="1"/>
  <c r="FC157" i="1"/>
  <c r="GI157" i="1"/>
  <c r="EE159" i="1"/>
  <c r="FC159" i="1"/>
  <c r="GI159" i="1"/>
  <c r="FK160" i="1"/>
  <c r="EU162" i="1"/>
  <c r="FC163" i="1"/>
  <c r="GI163" i="1"/>
  <c r="FC164" i="1"/>
  <c r="GI164" i="1"/>
  <c r="FC165" i="1"/>
  <c r="GI165" i="1"/>
  <c r="FC166" i="1"/>
  <c r="GI166" i="1"/>
  <c r="FC167" i="1"/>
  <c r="GI167" i="1"/>
  <c r="FC168" i="1"/>
  <c r="GI168" i="1"/>
  <c r="EU175" i="1"/>
  <c r="FK175" i="1"/>
  <c r="EU200" i="1"/>
  <c r="GI200" i="1"/>
  <c r="GI172" i="1"/>
  <c r="AS141" i="1"/>
  <c r="GE141" i="1"/>
  <c r="GI141" i="1" s="1"/>
  <c r="CS175" i="1"/>
  <c r="GK175" i="1" s="1"/>
  <c r="DM175" i="1"/>
  <c r="EM175" i="1"/>
  <c r="DM200" i="1"/>
  <c r="EQ145" i="1"/>
  <c r="EU145" i="1" s="1"/>
  <c r="FC171" i="1"/>
  <c r="EE195" i="1"/>
  <c r="GK195" i="1" s="1"/>
  <c r="EU195" i="1"/>
  <c r="FK195" i="1"/>
  <c r="EE185" i="1"/>
  <c r="EY186" i="1"/>
  <c r="FG186" i="1"/>
  <c r="FO186" i="1"/>
  <c r="FS186" i="1" s="1"/>
  <c r="FK187" i="1"/>
  <c r="EE207" i="1"/>
  <c r="EU207" i="1"/>
  <c r="FK207" i="1"/>
  <c r="GA207" i="1"/>
  <c r="EE212" i="1"/>
  <c r="FK212" i="1"/>
  <c r="EM225" i="1"/>
  <c r="D194" i="1"/>
  <c r="GB207" i="1"/>
  <c r="FC207" i="1"/>
  <c r="EE225" i="1"/>
  <c r="FS225" i="1"/>
  <c r="CS212" i="1"/>
  <c r="DM212" i="1"/>
  <c r="EU212" i="1"/>
  <c r="FS212" i="1"/>
  <c r="DW225" i="1"/>
  <c r="FC225" i="1"/>
  <c r="GI225" i="1"/>
  <c r="FC206" i="1"/>
  <c r="EM208" i="1"/>
  <c r="FC210" i="1"/>
  <c r="FC211" i="1"/>
  <c r="EI212" i="1"/>
  <c r="EY212" i="1"/>
  <c r="FA212" i="1" s="1"/>
  <c r="EM220" i="1"/>
  <c r="FK221" i="1"/>
  <c r="EM222" i="1"/>
  <c r="FK223" i="1"/>
  <c r="EM224" i="1"/>
  <c r="FG225" i="1"/>
  <c r="FK226" i="1"/>
  <c r="CS244" i="1"/>
  <c r="DM244" i="1"/>
  <c r="CS250" i="1"/>
  <c r="GK250" i="1" s="1"/>
  <c r="DM250" i="1"/>
  <c r="GI250" i="1"/>
  <c r="FK219" i="1"/>
  <c r="EU225" i="1"/>
  <c r="GE244" i="1"/>
  <c r="GI246" i="1"/>
  <c r="FC248" i="1"/>
  <c r="EE278" i="1"/>
  <c r="FK278" i="1"/>
  <c r="FZ278" i="1"/>
  <c r="GA278" i="1"/>
  <c r="FC244" i="1"/>
  <c r="FS278" i="1"/>
  <c r="GB278" i="1"/>
  <c r="EE264" i="1"/>
  <c r="EU264" i="1"/>
  <c r="GK264" i="1" s="1"/>
  <c r="FK264" i="1"/>
  <c r="GA264" i="1"/>
  <c r="GI278" i="1"/>
  <c r="FC268" i="1"/>
  <c r="GI270" i="1"/>
  <c r="FC271" i="1"/>
  <c r="ES278" i="1"/>
  <c r="GI276" i="1"/>
  <c r="DU298" i="1"/>
  <c r="EI298" i="1"/>
  <c r="EK298" i="1" s="1"/>
  <c r="DM298" i="1"/>
  <c r="ES298" i="1"/>
  <c r="EU298" i="1" s="1"/>
  <c r="FI298" i="1"/>
  <c r="GI298" i="1"/>
  <c r="CS298" i="1"/>
  <c r="EE317" i="1"/>
  <c r="FC317" i="1"/>
  <c r="FS317" i="1"/>
  <c r="DW317" i="1"/>
  <c r="FK317" i="1"/>
  <c r="GA317" i="1"/>
  <c r="FC313" i="1"/>
  <c r="GB317" i="1"/>
  <c r="FS316" i="1"/>
  <c r="FC325" i="1"/>
  <c r="FS325" i="1"/>
  <c r="GA331" i="1"/>
  <c r="GK331" i="1"/>
  <c r="FK325" i="1"/>
  <c r="GA325" i="1"/>
  <c r="FK331" i="1"/>
  <c r="GB325" i="1"/>
  <c r="GI330" i="1"/>
  <c r="GB331" i="1"/>
  <c r="EE327" i="1"/>
  <c r="DM331" i="1"/>
  <c r="GI331" i="1"/>
  <c r="CS331" i="1"/>
  <c r="EM334" i="1"/>
  <c r="GI336" i="1"/>
  <c r="EM338" i="1"/>
  <c r="GI339" i="1"/>
  <c r="EE341" i="1"/>
  <c r="GK341" i="1" s="1"/>
  <c r="FS341" i="1"/>
  <c r="EM341" i="1"/>
  <c r="EU341" i="1"/>
  <c r="FK341" i="1"/>
  <c r="GI343" i="1"/>
  <c r="FC347" i="1"/>
  <c r="FC343" i="1"/>
  <c r="FC348" i="1"/>
  <c r="FS348" i="1"/>
  <c r="EU348" i="1"/>
  <c r="GB348" i="1"/>
  <c r="GI348" i="1"/>
  <c r="CI348" i="1"/>
  <c r="CI358" i="1" s="1"/>
  <c r="FC351" i="1"/>
  <c r="FK351" i="1"/>
  <c r="FC352" i="1"/>
  <c r="FS352" i="1"/>
  <c r="FK355" i="1"/>
  <c r="FK356" i="1"/>
  <c r="FC355" i="1"/>
  <c r="EM356" i="1"/>
  <c r="FS355" i="1"/>
  <c r="FC356" i="1"/>
  <c r="FS356" i="1"/>
  <c r="FK357" i="1"/>
  <c r="AS358" i="1" l="1"/>
  <c r="GK50" i="1"/>
  <c r="GK98" i="1"/>
  <c r="GK207" i="1"/>
  <c r="GK48" i="1"/>
  <c r="GK317" i="1"/>
  <c r="ES358" i="1"/>
  <c r="GK200" i="1"/>
  <c r="GK120" i="1"/>
  <c r="GK54" i="1"/>
  <c r="GA358" i="1"/>
  <c r="GK325" i="1"/>
  <c r="EA358" i="1"/>
  <c r="GK15" i="1"/>
  <c r="DW298" i="1"/>
  <c r="FK298" i="1"/>
  <c r="GI244" i="1"/>
  <c r="GK244" i="1" s="1"/>
  <c r="GG244" i="1"/>
  <c r="FC212" i="1"/>
  <c r="EE145" i="1"/>
  <c r="GK145" i="1" s="1"/>
  <c r="GI133" i="1"/>
  <c r="GI358" i="1" s="1"/>
  <c r="FK73" i="1"/>
  <c r="GK73" i="1" s="1"/>
  <c r="DW358" i="1"/>
  <c r="GK78" i="1"/>
  <c r="DM358" i="1"/>
  <c r="FR32" i="1"/>
  <c r="FT32" i="1" s="1"/>
  <c r="FK141" i="1"/>
  <c r="GK141" i="1" s="1"/>
  <c r="GK90" i="1"/>
  <c r="EC65" i="1"/>
  <c r="EE65" i="1" s="1"/>
  <c r="GE358" i="1"/>
  <c r="FG358" i="1"/>
  <c r="EQ358" i="1"/>
  <c r="CS358" i="1"/>
  <c r="EX17" i="1"/>
  <c r="DR17" i="1"/>
  <c r="DD17" i="1"/>
  <c r="CV17" i="1"/>
  <c r="CL17" i="1"/>
  <c r="CD17" i="1"/>
  <c r="BV17" i="1"/>
  <c r="BN17" i="1"/>
  <c r="BH17" i="1"/>
  <c r="AZ17" i="1"/>
  <c r="AR17" i="1"/>
  <c r="AJ17" i="1"/>
  <c r="AB17" i="1"/>
  <c r="T17" i="1"/>
  <c r="FV17" i="1"/>
  <c r="FF17" i="1"/>
  <c r="DZ17" i="1"/>
  <c r="DP17" i="1"/>
  <c r="DB17" i="1"/>
  <c r="CJ17" i="1"/>
  <c r="CB17" i="1"/>
  <c r="BT17" i="1"/>
  <c r="BF17" i="1"/>
  <c r="AX17" i="1"/>
  <c r="AP17" i="1"/>
  <c r="AH17" i="1"/>
  <c r="Z17" i="1"/>
  <c r="R17" i="1"/>
  <c r="GD17" i="1"/>
  <c r="FN17" i="1"/>
  <c r="EH17" i="1"/>
  <c r="DH17" i="1"/>
  <c r="CZ17" i="1"/>
  <c r="CH17" i="1"/>
  <c r="BZ17" i="1"/>
  <c r="BR17" i="1"/>
  <c r="BD17" i="1"/>
  <c r="AV17" i="1"/>
  <c r="AN17" i="1"/>
  <c r="AF17" i="1"/>
  <c r="X17" i="1"/>
  <c r="D18" i="1"/>
  <c r="EP17" i="1"/>
  <c r="DF17" i="1"/>
  <c r="CX17" i="1"/>
  <c r="CN17" i="1"/>
  <c r="CF17" i="1"/>
  <c r="BX17" i="1"/>
  <c r="BP17" i="1"/>
  <c r="BJ17" i="1"/>
  <c r="BB17" i="1"/>
  <c r="AT17" i="1"/>
  <c r="AL17" i="1"/>
  <c r="AD17" i="1"/>
  <c r="V17" i="1"/>
  <c r="EK212" i="1"/>
  <c r="FI225" i="1"/>
  <c r="FK225" i="1" s="1"/>
  <c r="GK225" i="1" s="1"/>
  <c r="FA186" i="1"/>
  <c r="FC186" i="1" s="1"/>
  <c r="FC358" i="1" s="1"/>
  <c r="FS358" i="1"/>
  <c r="FZ358" i="1"/>
  <c r="EM298" i="1"/>
  <c r="EU278" i="1"/>
  <c r="GK278" i="1" s="1"/>
  <c r="D195" i="1"/>
  <c r="D196" i="1" s="1"/>
  <c r="FI186" i="1"/>
  <c r="FI358" i="1" s="1"/>
  <c r="FO358" i="1"/>
  <c r="EY358" i="1"/>
  <c r="EI358" i="1"/>
  <c r="E33" i="1"/>
  <c r="E34" i="1" s="1"/>
  <c r="E35" i="1" s="1"/>
  <c r="E36" i="1" s="1"/>
  <c r="E37" i="1" s="1"/>
  <c r="E38" i="1" s="1"/>
  <c r="ED32" i="1"/>
  <c r="EF32" i="1" s="1"/>
  <c r="GH32" i="1"/>
  <c r="DU358" i="1"/>
  <c r="GK133" i="1" l="1"/>
  <c r="GK65" i="1"/>
  <c r="D197" i="1"/>
  <c r="EU358" i="1"/>
  <c r="GK298" i="1"/>
  <c r="GG358" i="1"/>
  <c r="FR38" i="1"/>
  <c r="E39" i="1"/>
  <c r="E40" i="1" s="1"/>
  <c r="E41" i="1" s="1"/>
  <c r="E42" i="1" s="1"/>
  <c r="E43" i="1" s="1"/>
  <c r="E44" i="1" s="1"/>
  <c r="DV38" i="1"/>
  <c r="EL38" i="1"/>
  <c r="CR38" i="1"/>
  <c r="GH38" i="1"/>
  <c r="ED38" i="1"/>
  <c r="DL38" i="1"/>
  <c r="ET38" i="1"/>
  <c r="FB38" i="1"/>
  <c r="FJ38" i="1"/>
  <c r="EK358" i="1"/>
  <c r="GD18" i="1"/>
  <c r="FN18" i="1"/>
  <c r="DZ18" i="1"/>
  <c r="DP18" i="1"/>
  <c r="DB18" i="1"/>
  <c r="CJ18" i="1"/>
  <c r="CB18" i="1"/>
  <c r="BT18" i="1"/>
  <c r="BN18" i="1"/>
  <c r="BH18" i="1"/>
  <c r="AZ18" i="1"/>
  <c r="AR18" i="1"/>
  <c r="AJ18" i="1"/>
  <c r="AB18" i="1"/>
  <c r="T18" i="1"/>
  <c r="D19" i="1"/>
  <c r="EH18" i="1"/>
  <c r="DH18" i="1"/>
  <c r="CZ18" i="1"/>
  <c r="CH18" i="1"/>
  <c r="BZ18" i="1"/>
  <c r="BR18" i="1"/>
  <c r="BF18" i="1"/>
  <c r="AX18" i="1"/>
  <c r="AP18" i="1"/>
  <c r="AH18" i="1"/>
  <c r="Z18" i="1"/>
  <c r="R18" i="1"/>
  <c r="EZ18" i="1"/>
  <c r="EP18" i="1"/>
  <c r="DF18" i="1"/>
  <c r="CX18" i="1"/>
  <c r="CN18" i="1"/>
  <c r="CF18" i="1"/>
  <c r="BX18" i="1"/>
  <c r="BP18" i="1"/>
  <c r="BD18" i="1"/>
  <c r="AV18" i="1"/>
  <c r="AN18" i="1"/>
  <c r="AF18" i="1"/>
  <c r="X18" i="1"/>
  <c r="FV18" i="1"/>
  <c r="FF18" i="1"/>
  <c r="EX18" i="1"/>
  <c r="DR18" i="1"/>
  <c r="DD18" i="1"/>
  <c r="CV18" i="1"/>
  <c r="CL18" i="1"/>
  <c r="CD18" i="1"/>
  <c r="BV18" i="1"/>
  <c r="BJ18" i="1"/>
  <c r="BB18" i="1"/>
  <c r="AT18" i="1"/>
  <c r="AL18" i="1"/>
  <c r="AD18" i="1"/>
  <c r="V18" i="1"/>
  <c r="BL18" i="1"/>
  <c r="FK186" i="1"/>
  <c r="FK358" i="1" s="1"/>
  <c r="FA358" i="1"/>
  <c r="EM212" i="1"/>
  <c r="FD18" i="1" l="1"/>
  <c r="GH44" i="1"/>
  <c r="DV44" i="1"/>
  <c r="CR44" i="1"/>
  <c r="E45" i="1"/>
  <c r="E46" i="1" s="1"/>
  <c r="E47" i="1" s="1"/>
  <c r="E48" i="1" s="1"/>
  <c r="ED44" i="1"/>
  <c r="DL44" i="1"/>
  <c r="DN44" i="1" s="1"/>
  <c r="EL44" i="1"/>
  <c r="EN44" i="1" s="1"/>
  <c r="FB44" i="1"/>
  <c r="ET44" i="1"/>
  <c r="FR44" i="1"/>
  <c r="FJ44" i="1"/>
  <c r="GK212" i="1"/>
  <c r="EM358" i="1"/>
  <c r="D20" i="1"/>
  <c r="EH19" i="1"/>
  <c r="DH19" i="1"/>
  <c r="CZ19" i="1"/>
  <c r="CH19" i="1"/>
  <c r="BZ19" i="1"/>
  <c r="BR19" i="1"/>
  <c r="BD19" i="1"/>
  <c r="AV19" i="1"/>
  <c r="AN19" i="1"/>
  <c r="AF19" i="1"/>
  <c r="X19" i="1"/>
  <c r="EZ19" i="1"/>
  <c r="FD19" i="1" s="1"/>
  <c r="EP19" i="1"/>
  <c r="DF19" i="1"/>
  <c r="CX19" i="1"/>
  <c r="CN19" i="1"/>
  <c r="CF19" i="1"/>
  <c r="BX19" i="1"/>
  <c r="BP19" i="1"/>
  <c r="BJ19" i="1"/>
  <c r="BB19" i="1"/>
  <c r="AT19" i="1"/>
  <c r="AL19" i="1"/>
  <c r="AD19" i="1"/>
  <c r="V19" i="1"/>
  <c r="FV19" i="1"/>
  <c r="FF19" i="1"/>
  <c r="EX19" i="1"/>
  <c r="DR19" i="1"/>
  <c r="DD19" i="1"/>
  <c r="CV19" i="1"/>
  <c r="CL19" i="1"/>
  <c r="CD19" i="1"/>
  <c r="BV19" i="1"/>
  <c r="BN19" i="1"/>
  <c r="BH19" i="1"/>
  <c r="AZ19" i="1"/>
  <c r="AR19" i="1"/>
  <c r="AJ19" i="1"/>
  <c r="AB19" i="1"/>
  <c r="T19" i="1"/>
  <c r="GD19" i="1"/>
  <c r="FN19" i="1"/>
  <c r="DZ19" i="1"/>
  <c r="DP19" i="1"/>
  <c r="DB19" i="1"/>
  <c r="CJ19" i="1"/>
  <c r="CB19" i="1"/>
  <c r="BT19" i="1"/>
  <c r="BF19" i="1"/>
  <c r="AX19" i="1"/>
  <c r="AP19" i="1"/>
  <c r="AH19" i="1"/>
  <c r="Z19" i="1"/>
  <c r="R19" i="1"/>
  <c r="BL19" i="1"/>
  <c r="DN38" i="1"/>
  <c r="D198" i="1"/>
  <c r="FL38" i="1"/>
  <c r="FV20" i="1" l="1"/>
  <c r="FF20" i="1"/>
  <c r="EX20" i="1"/>
  <c r="DT20" i="1"/>
  <c r="DF20" i="1"/>
  <c r="CX20" i="1"/>
  <c r="CN20" i="1"/>
  <c r="CF20" i="1"/>
  <c r="BX20" i="1"/>
  <c r="BP20" i="1"/>
  <c r="BJ20" i="1"/>
  <c r="BB20" i="1"/>
  <c r="AT20" i="1"/>
  <c r="AL20" i="1"/>
  <c r="AD20" i="1"/>
  <c r="V20" i="1"/>
  <c r="GD20" i="1"/>
  <c r="FN20" i="1"/>
  <c r="DZ20" i="1"/>
  <c r="DR20" i="1"/>
  <c r="DD20" i="1"/>
  <c r="CV20" i="1"/>
  <c r="CL20" i="1"/>
  <c r="CD20" i="1"/>
  <c r="BV20" i="1"/>
  <c r="BN20" i="1"/>
  <c r="BH20" i="1"/>
  <c r="AZ20" i="1"/>
  <c r="AR20" i="1"/>
  <c r="AJ20" i="1"/>
  <c r="AB20" i="1"/>
  <c r="T20" i="1"/>
  <c r="D21" i="1"/>
  <c r="EH20" i="1"/>
  <c r="DP20" i="1"/>
  <c r="DB20" i="1"/>
  <c r="CJ20" i="1"/>
  <c r="CB20" i="1"/>
  <c r="BT20" i="1"/>
  <c r="BL20" i="1"/>
  <c r="BF20" i="1"/>
  <c r="AX20" i="1"/>
  <c r="AP20" i="1"/>
  <c r="AH20" i="1"/>
  <c r="Z20" i="1"/>
  <c r="R20" i="1"/>
  <c r="EZ20" i="1"/>
  <c r="FD20" i="1" s="1"/>
  <c r="EP20" i="1"/>
  <c r="DH20" i="1"/>
  <c r="CZ20" i="1"/>
  <c r="CH20" i="1"/>
  <c r="BZ20" i="1"/>
  <c r="BR20" i="1"/>
  <c r="BD20" i="1"/>
  <c r="AV20" i="1"/>
  <c r="AN20" i="1"/>
  <c r="AF20" i="1"/>
  <c r="X20" i="1"/>
  <c r="FR48" i="1"/>
  <c r="DL48" i="1"/>
  <c r="GH48" i="1"/>
  <c r="EL48" i="1"/>
  <c r="ET48" i="1"/>
  <c r="DV48" i="1"/>
  <c r="E49" i="1"/>
  <c r="E50" i="1" s="1"/>
  <c r="FB48" i="1"/>
  <c r="CR48" i="1"/>
  <c r="ED48" i="1"/>
  <c r="FJ48" i="1"/>
  <c r="D199" i="1"/>
  <c r="EF44" i="1"/>
  <c r="D200" i="1" l="1"/>
  <c r="D201" i="1" s="1"/>
  <c r="FL48" i="1"/>
  <c r="GH50" i="1"/>
  <c r="ET50" i="1"/>
  <c r="FB50" i="1"/>
  <c r="CR50" i="1"/>
  <c r="E51" i="1"/>
  <c r="E52" i="1" s="1"/>
  <c r="E53" i="1" s="1"/>
  <c r="E54" i="1" s="1"/>
  <c r="FJ50" i="1"/>
  <c r="ED50" i="1"/>
  <c r="DV50" i="1"/>
  <c r="DL50" i="1"/>
  <c r="FR50" i="1"/>
  <c r="EL50" i="1"/>
  <c r="GD21" i="1"/>
  <c r="FN21" i="1"/>
  <c r="DZ21" i="1"/>
  <c r="DR21" i="1"/>
  <c r="DD21" i="1"/>
  <c r="CV21" i="1"/>
  <c r="CL21" i="1"/>
  <c r="CD21" i="1"/>
  <c r="BV21" i="1"/>
  <c r="BN21" i="1"/>
  <c r="BF21" i="1"/>
  <c r="AX21" i="1"/>
  <c r="AP21" i="1"/>
  <c r="AH21" i="1"/>
  <c r="Z21" i="1"/>
  <c r="R21" i="1"/>
  <c r="D22" i="1"/>
  <c r="EH21" i="1"/>
  <c r="DP21" i="1"/>
  <c r="DB21" i="1"/>
  <c r="CJ21" i="1"/>
  <c r="CB21" i="1"/>
  <c r="BT21" i="1"/>
  <c r="BL21" i="1"/>
  <c r="BD21" i="1"/>
  <c r="AV21" i="1"/>
  <c r="AN21" i="1"/>
  <c r="AF21" i="1"/>
  <c r="X21" i="1"/>
  <c r="EZ21" i="1"/>
  <c r="FD21" i="1" s="1"/>
  <c r="EP21" i="1"/>
  <c r="DH21" i="1"/>
  <c r="CZ21" i="1"/>
  <c r="CH21" i="1"/>
  <c r="BZ21" i="1"/>
  <c r="BR21" i="1"/>
  <c r="BJ21" i="1"/>
  <c r="BB21" i="1"/>
  <c r="AT21" i="1"/>
  <c r="AL21" i="1"/>
  <c r="AD21" i="1"/>
  <c r="V21" i="1"/>
  <c r="FV21" i="1"/>
  <c r="FF21" i="1"/>
  <c r="EX21" i="1"/>
  <c r="DT21" i="1"/>
  <c r="DX21" i="1" s="1"/>
  <c r="DF21" i="1"/>
  <c r="CX21" i="1"/>
  <c r="CN21" i="1"/>
  <c r="CF21" i="1"/>
  <c r="BX21" i="1"/>
  <c r="BP21" i="1"/>
  <c r="BH21" i="1"/>
  <c r="AZ21" i="1"/>
  <c r="AR21" i="1"/>
  <c r="AJ21" i="1"/>
  <c r="AB21" i="1"/>
  <c r="T21" i="1"/>
  <c r="DX20" i="1"/>
  <c r="GD22" i="1" l="1"/>
  <c r="FN22" i="1"/>
  <c r="EH22" i="1"/>
  <c r="DH22" i="1"/>
  <c r="CZ22" i="1"/>
  <c r="CH22" i="1"/>
  <c r="BZ22" i="1"/>
  <c r="BR22" i="1"/>
  <c r="BD22" i="1"/>
  <c r="AV22" i="1"/>
  <c r="AN22" i="1"/>
  <c r="AF22" i="1"/>
  <c r="X22" i="1"/>
  <c r="D23" i="1"/>
  <c r="EP22" i="1"/>
  <c r="DF22" i="1"/>
  <c r="CX22" i="1"/>
  <c r="CN22" i="1"/>
  <c r="CF22" i="1"/>
  <c r="BX22" i="1"/>
  <c r="BP22" i="1"/>
  <c r="BJ22" i="1"/>
  <c r="BB22" i="1"/>
  <c r="AT22" i="1"/>
  <c r="AL22" i="1"/>
  <c r="AD22" i="1"/>
  <c r="V22" i="1"/>
  <c r="EX22" i="1"/>
  <c r="DR22" i="1"/>
  <c r="DD22" i="1"/>
  <c r="CV22" i="1"/>
  <c r="CL22" i="1"/>
  <c r="CD22" i="1"/>
  <c r="BV22" i="1"/>
  <c r="BN22" i="1"/>
  <c r="BH22" i="1"/>
  <c r="AZ22" i="1"/>
  <c r="AR22" i="1"/>
  <c r="AJ22" i="1"/>
  <c r="AB22" i="1"/>
  <c r="T22" i="1"/>
  <c r="FV22" i="1"/>
  <c r="FF22" i="1"/>
  <c r="DZ22" i="1"/>
  <c r="DP22" i="1"/>
  <c r="DB22" i="1"/>
  <c r="CJ22" i="1"/>
  <c r="CB22" i="1"/>
  <c r="BT22" i="1"/>
  <c r="BF22" i="1"/>
  <c r="AX22" i="1"/>
  <c r="AP22" i="1"/>
  <c r="AH22" i="1"/>
  <c r="Z22" i="1"/>
  <c r="R22" i="1"/>
  <c r="BL22" i="1"/>
  <c r="D202" i="1"/>
  <c r="E55" i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FB54" i="1"/>
  <c r="CR54" i="1"/>
  <c r="FR54" i="1"/>
  <c r="GH54" i="1"/>
  <c r="ED54" i="1"/>
  <c r="ET54" i="1"/>
  <c r="FJ54" i="1"/>
  <c r="DL54" i="1"/>
  <c r="DV54" i="1"/>
  <c r="EL54" i="1"/>
  <c r="DV65" i="1" l="1"/>
  <c r="FB65" i="1"/>
  <c r="CR65" i="1"/>
  <c r="E66" i="1"/>
  <c r="E67" i="1" s="1"/>
  <c r="E68" i="1" s="1"/>
  <c r="E69" i="1" s="1"/>
  <c r="E70" i="1" s="1"/>
  <c r="E71" i="1" s="1"/>
  <c r="E72" i="1" s="1"/>
  <c r="E73" i="1" s="1"/>
  <c r="EL65" i="1"/>
  <c r="ET65" i="1"/>
  <c r="FJ65" i="1"/>
  <c r="GH65" i="1"/>
  <c r="DL65" i="1"/>
  <c r="FR65" i="1"/>
  <c r="ED65" i="1"/>
  <c r="D203" i="1"/>
  <c r="EZ23" i="1"/>
  <c r="EP23" i="1"/>
  <c r="DH23" i="1"/>
  <c r="CZ23" i="1"/>
  <c r="CH23" i="1"/>
  <c r="BZ23" i="1"/>
  <c r="BR23" i="1"/>
  <c r="BD23" i="1"/>
  <c r="AV23" i="1"/>
  <c r="AN23" i="1"/>
  <c r="AF23" i="1"/>
  <c r="X23" i="1"/>
  <c r="FV23" i="1"/>
  <c r="FF23" i="1"/>
  <c r="EX23" i="1"/>
  <c r="DF23" i="1"/>
  <c r="CX23" i="1"/>
  <c r="CN23" i="1"/>
  <c r="CF23" i="1"/>
  <c r="BX23" i="1"/>
  <c r="BP23" i="1"/>
  <c r="BJ23" i="1"/>
  <c r="BB23" i="1"/>
  <c r="AT23" i="1"/>
  <c r="AL23" i="1"/>
  <c r="AD23" i="1"/>
  <c r="V23" i="1"/>
  <c r="GD23" i="1"/>
  <c r="FN23" i="1"/>
  <c r="EB23" i="1"/>
  <c r="DR23" i="1"/>
  <c r="DD23" i="1"/>
  <c r="CV23" i="1"/>
  <c r="CL23" i="1"/>
  <c r="CD23" i="1"/>
  <c r="BV23" i="1"/>
  <c r="BN23" i="1"/>
  <c r="BH23" i="1"/>
  <c r="AZ23" i="1"/>
  <c r="AR23" i="1"/>
  <c r="AJ23" i="1"/>
  <c r="AB23" i="1"/>
  <c r="T23" i="1"/>
  <c r="D24" i="1"/>
  <c r="EH23" i="1"/>
  <c r="DZ23" i="1"/>
  <c r="DP23" i="1"/>
  <c r="DB23" i="1"/>
  <c r="CJ23" i="1"/>
  <c r="CB23" i="1"/>
  <c r="BT23" i="1"/>
  <c r="BF23" i="1"/>
  <c r="AX23" i="1"/>
  <c r="AP23" i="1"/>
  <c r="AH23" i="1"/>
  <c r="Z23" i="1"/>
  <c r="R23" i="1"/>
  <c r="BL23" i="1"/>
  <c r="EX24" i="1" l="1"/>
  <c r="DR24" i="1"/>
  <c r="DD24" i="1"/>
  <c r="CV24" i="1"/>
  <c r="CL24" i="1"/>
  <c r="CD24" i="1"/>
  <c r="BV24" i="1"/>
  <c r="BN24" i="1"/>
  <c r="BH24" i="1"/>
  <c r="AZ24" i="1"/>
  <c r="AR24" i="1"/>
  <c r="AJ24" i="1"/>
  <c r="AB24" i="1"/>
  <c r="T24" i="1"/>
  <c r="FV24" i="1"/>
  <c r="FF24" i="1"/>
  <c r="DZ24" i="1"/>
  <c r="DP24" i="1"/>
  <c r="DB24" i="1"/>
  <c r="CJ24" i="1"/>
  <c r="CB24" i="1"/>
  <c r="BT24" i="1"/>
  <c r="BF24" i="1"/>
  <c r="AX24" i="1"/>
  <c r="AP24" i="1"/>
  <c r="AH24" i="1"/>
  <c r="Z24" i="1"/>
  <c r="R24" i="1"/>
  <c r="GD24" i="1"/>
  <c r="FN24" i="1"/>
  <c r="EH24" i="1"/>
  <c r="DH24" i="1"/>
  <c r="CZ24" i="1"/>
  <c r="CH24" i="1"/>
  <c r="BZ24" i="1"/>
  <c r="BR24" i="1"/>
  <c r="BD24" i="1"/>
  <c r="AV24" i="1"/>
  <c r="AN24" i="1"/>
  <c r="AF24" i="1"/>
  <c r="X24" i="1"/>
  <c r="D25" i="1"/>
  <c r="EP24" i="1"/>
  <c r="DF24" i="1"/>
  <c r="CX24" i="1"/>
  <c r="CN24" i="1"/>
  <c r="CF24" i="1"/>
  <c r="BX24" i="1"/>
  <c r="BP24" i="1"/>
  <c r="BJ24" i="1"/>
  <c r="BB24" i="1"/>
  <c r="AT24" i="1"/>
  <c r="AL24" i="1"/>
  <c r="AD24" i="1"/>
  <c r="V24" i="1"/>
  <c r="BL24" i="1"/>
  <c r="EF23" i="1"/>
  <c r="EB15" i="1"/>
  <c r="D204" i="1"/>
  <c r="E74" i="1"/>
  <c r="E75" i="1" s="1"/>
  <c r="E76" i="1" s="1"/>
  <c r="E77" i="1" s="1"/>
  <c r="E78" i="1" s="1"/>
  <c r="FB73" i="1"/>
  <c r="FR73" i="1"/>
  <c r="GH73" i="1"/>
  <c r="DV73" i="1"/>
  <c r="EL73" i="1"/>
  <c r="CR73" i="1"/>
  <c r="ED73" i="1"/>
  <c r="ET73" i="1"/>
  <c r="DL73" i="1"/>
  <c r="FJ73" i="1"/>
  <c r="FD23" i="1"/>
  <c r="ET78" i="1" l="1"/>
  <c r="GH78" i="1"/>
  <c r="FB78" i="1"/>
  <c r="FJ78" i="1"/>
  <c r="E79" i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FR78" i="1"/>
  <c r="ED78" i="1"/>
  <c r="CR78" i="1"/>
  <c r="CT78" i="1" s="1"/>
  <c r="DV78" i="1"/>
  <c r="DL78" i="1"/>
  <c r="EL78" i="1"/>
  <c r="D205" i="1"/>
  <c r="EF15" i="1"/>
  <c r="FV25" i="1"/>
  <c r="FF25" i="1"/>
  <c r="DR25" i="1"/>
  <c r="DD25" i="1"/>
  <c r="CV25" i="1"/>
  <c r="CL25" i="1"/>
  <c r="CD25" i="1"/>
  <c r="BV25" i="1"/>
  <c r="BN25" i="1"/>
  <c r="BH25" i="1"/>
  <c r="AZ25" i="1"/>
  <c r="AR25" i="1"/>
  <c r="AJ25" i="1"/>
  <c r="AB25" i="1"/>
  <c r="T25" i="1"/>
  <c r="GD25" i="1"/>
  <c r="FN25" i="1"/>
  <c r="EJ25" i="1"/>
  <c r="DZ25" i="1"/>
  <c r="DP25" i="1"/>
  <c r="DB25" i="1"/>
  <c r="CJ25" i="1"/>
  <c r="CB25" i="1"/>
  <c r="BT25" i="1"/>
  <c r="BF25" i="1"/>
  <c r="AX25" i="1"/>
  <c r="AP25" i="1"/>
  <c r="AH25" i="1"/>
  <c r="Z25" i="1"/>
  <c r="R25" i="1"/>
  <c r="D26" i="1"/>
  <c r="EP25" i="1"/>
  <c r="EH25" i="1"/>
  <c r="DH25" i="1"/>
  <c r="CZ25" i="1"/>
  <c r="CH25" i="1"/>
  <c r="BZ25" i="1"/>
  <c r="BR25" i="1"/>
  <c r="BD25" i="1"/>
  <c r="AV25" i="1"/>
  <c r="AN25" i="1"/>
  <c r="AF25" i="1"/>
  <c r="X25" i="1"/>
  <c r="EX25" i="1"/>
  <c r="DF25" i="1"/>
  <c r="CX25" i="1"/>
  <c r="CN25" i="1"/>
  <c r="CF25" i="1"/>
  <c r="BX25" i="1"/>
  <c r="BP25" i="1"/>
  <c r="BJ25" i="1"/>
  <c r="BB25" i="1"/>
  <c r="AT25" i="1"/>
  <c r="AL25" i="1"/>
  <c r="AD25" i="1"/>
  <c r="V25" i="1"/>
  <c r="BL25" i="1"/>
  <c r="EP26" i="1" l="1"/>
  <c r="EH26" i="1"/>
  <c r="DB26" i="1"/>
  <c r="CJ26" i="1"/>
  <c r="CB26" i="1"/>
  <c r="BT26" i="1"/>
  <c r="BL26" i="1"/>
  <c r="BF26" i="1"/>
  <c r="AX26" i="1"/>
  <c r="AP26" i="1"/>
  <c r="AH26" i="1"/>
  <c r="Z26" i="1"/>
  <c r="R26" i="1"/>
  <c r="FV26" i="1"/>
  <c r="EX26" i="1"/>
  <c r="DH26" i="1"/>
  <c r="CZ26" i="1"/>
  <c r="CH26" i="1"/>
  <c r="BZ26" i="1"/>
  <c r="BR26" i="1"/>
  <c r="BD26" i="1"/>
  <c r="AV26" i="1"/>
  <c r="AN26" i="1"/>
  <c r="AF26" i="1"/>
  <c r="X26" i="1"/>
  <c r="GD26" i="1"/>
  <c r="FP26" i="1"/>
  <c r="FF26" i="1"/>
  <c r="DR26" i="1"/>
  <c r="DF26" i="1"/>
  <c r="CX26" i="1"/>
  <c r="CN26" i="1"/>
  <c r="CF26" i="1"/>
  <c r="BX26" i="1"/>
  <c r="BP26" i="1"/>
  <c r="BJ26" i="1"/>
  <c r="BB26" i="1"/>
  <c r="AT26" i="1"/>
  <c r="AL26" i="1"/>
  <c r="AD26" i="1"/>
  <c r="V26" i="1"/>
  <c r="D27" i="1"/>
  <c r="FN26" i="1"/>
  <c r="EJ26" i="1"/>
  <c r="EN26" i="1" s="1"/>
  <c r="DZ26" i="1"/>
  <c r="DP26" i="1"/>
  <c r="DD26" i="1"/>
  <c r="CV26" i="1"/>
  <c r="CL26" i="1"/>
  <c r="CD26" i="1"/>
  <c r="BV26" i="1"/>
  <c r="BN26" i="1"/>
  <c r="BH26" i="1"/>
  <c r="AZ26" i="1"/>
  <c r="AR26" i="1"/>
  <c r="AJ26" i="1"/>
  <c r="AB26" i="1"/>
  <c r="T26" i="1"/>
  <c r="E91" i="1"/>
  <c r="E92" i="1" s="1"/>
  <c r="E93" i="1" s="1"/>
  <c r="E94" i="1" s="1"/>
  <c r="E95" i="1" s="1"/>
  <c r="E96" i="1" s="1"/>
  <c r="E97" i="1" s="1"/>
  <c r="E98" i="1" s="1"/>
  <c r="FB90" i="1"/>
  <c r="FJ90" i="1"/>
  <c r="FR90" i="1"/>
  <c r="GH90" i="1"/>
  <c r="ED90" i="1"/>
  <c r="CR90" i="1"/>
  <c r="ET90" i="1"/>
  <c r="DV90" i="1"/>
  <c r="EL90" i="1"/>
  <c r="DL90" i="1"/>
  <c r="EN25" i="1"/>
  <c r="D206" i="1"/>
  <c r="CT90" i="1" l="1"/>
  <c r="FV27" i="1"/>
  <c r="EX27" i="1"/>
  <c r="DR27" i="1"/>
  <c r="DF27" i="1"/>
  <c r="CX27" i="1"/>
  <c r="CN27" i="1"/>
  <c r="CF27" i="1"/>
  <c r="BX27" i="1"/>
  <c r="BP27" i="1"/>
  <c r="BH27" i="1"/>
  <c r="AZ27" i="1"/>
  <c r="AR27" i="1"/>
  <c r="AJ27" i="1"/>
  <c r="AB27" i="1"/>
  <c r="T27" i="1"/>
  <c r="GD27" i="1"/>
  <c r="FP27" i="1"/>
  <c r="FF27" i="1"/>
  <c r="DZ27" i="1"/>
  <c r="DP27" i="1"/>
  <c r="DD27" i="1"/>
  <c r="CV27" i="1"/>
  <c r="CL27" i="1"/>
  <c r="CD27" i="1"/>
  <c r="BV27" i="1"/>
  <c r="BN27" i="1"/>
  <c r="BF27" i="1"/>
  <c r="AX27" i="1"/>
  <c r="AP27" i="1"/>
  <c r="AH27" i="1"/>
  <c r="Z27" i="1"/>
  <c r="R27" i="1"/>
  <c r="D28" i="1"/>
  <c r="FN27" i="1"/>
  <c r="EH27" i="1"/>
  <c r="DB27" i="1"/>
  <c r="CJ27" i="1"/>
  <c r="CB27" i="1"/>
  <c r="BT27" i="1"/>
  <c r="BL27" i="1"/>
  <c r="BD27" i="1"/>
  <c r="AV27" i="1"/>
  <c r="AN27" i="1"/>
  <c r="AF27" i="1"/>
  <c r="X27" i="1"/>
  <c r="EP27" i="1"/>
  <c r="DH27" i="1"/>
  <c r="CZ27" i="1"/>
  <c r="CH27" i="1"/>
  <c r="BZ27" i="1"/>
  <c r="BR27" i="1"/>
  <c r="BJ27" i="1"/>
  <c r="BB27" i="1"/>
  <c r="AT27" i="1"/>
  <c r="AL27" i="1"/>
  <c r="AD27" i="1"/>
  <c r="V27" i="1"/>
  <c r="D207" i="1"/>
  <c r="D208" i="1" s="1"/>
  <c r="EL98" i="1"/>
  <c r="FB98" i="1"/>
  <c r="E99" i="1"/>
  <c r="E100" i="1" s="1"/>
  <c r="E101" i="1" s="1"/>
  <c r="E102" i="1" s="1"/>
  <c r="ED98" i="1"/>
  <c r="FR98" i="1"/>
  <c r="CR98" i="1"/>
  <c r="GH98" i="1"/>
  <c r="DL98" i="1"/>
  <c r="ET98" i="1"/>
  <c r="DV98" i="1"/>
  <c r="FJ98" i="1"/>
  <c r="GH102" i="1" l="1"/>
  <c r="E103" i="1"/>
  <c r="E104" i="1" s="1"/>
  <c r="E105" i="1" s="1"/>
  <c r="E106" i="1" s="1"/>
  <c r="E107" i="1" s="1"/>
  <c r="E108" i="1" s="1"/>
  <c r="E109" i="1" s="1"/>
  <c r="ED102" i="1"/>
  <c r="FR102" i="1"/>
  <c r="ET102" i="1"/>
  <c r="DV102" i="1"/>
  <c r="CR102" i="1"/>
  <c r="DL102" i="1"/>
  <c r="FJ102" i="1"/>
  <c r="EL102" i="1"/>
  <c r="FB102" i="1"/>
  <c r="D209" i="1"/>
  <c r="GF28" i="1"/>
  <c r="FV28" i="1"/>
  <c r="FV15" i="1" s="1"/>
  <c r="EZ28" i="1"/>
  <c r="EP28" i="1"/>
  <c r="EP15" i="1" s="1"/>
  <c r="EH28" i="1"/>
  <c r="EH15" i="1" s="1"/>
  <c r="DP28" i="1"/>
  <c r="DP15" i="1" s="1"/>
  <c r="DD28" i="1"/>
  <c r="DD15" i="1" s="1"/>
  <c r="CV28" i="1"/>
  <c r="CV15" i="1" s="1"/>
  <c r="CL28" i="1"/>
  <c r="CL15" i="1" s="1"/>
  <c r="CD28" i="1"/>
  <c r="CD15" i="1" s="1"/>
  <c r="BV28" i="1"/>
  <c r="BV15" i="1" s="1"/>
  <c r="BN28" i="1"/>
  <c r="BN15" i="1" s="1"/>
  <c r="BF28" i="1"/>
  <c r="BF15" i="1" s="1"/>
  <c r="AX28" i="1"/>
  <c r="AX15" i="1" s="1"/>
  <c r="AP28" i="1"/>
  <c r="AP15" i="1" s="1"/>
  <c r="AH28" i="1"/>
  <c r="AH15" i="1" s="1"/>
  <c r="Z28" i="1"/>
  <c r="Z15" i="1" s="1"/>
  <c r="R28" i="1"/>
  <c r="R15" i="1" s="1"/>
  <c r="D29" i="1"/>
  <c r="GD28" i="1"/>
  <c r="GD15" i="1" s="1"/>
  <c r="FP28" i="1"/>
  <c r="FP15" i="1" s="1"/>
  <c r="FF28" i="1"/>
  <c r="FF15" i="1" s="1"/>
  <c r="EX28" i="1"/>
  <c r="EX15" i="1" s="1"/>
  <c r="DB28" i="1"/>
  <c r="DB15" i="1" s="1"/>
  <c r="CJ28" i="1"/>
  <c r="CJ15" i="1" s="1"/>
  <c r="CB28" i="1"/>
  <c r="CB15" i="1" s="1"/>
  <c r="BT28" i="1"/>
  <c r="BT15" i="1" s="1"/>
  <c r="BL28" i="1"/>
  <c r="BL15" i="1" s="1"/>
  <c r="BD28" i="1"/>
  <c r="BD15" i="1" s="1"/>
  <c r="AV28" i="1"/>
  <c r="AV15" i="1" s="1"/>
  <c r="AN28" i="1"/>
  <c r="AN15" i="1" s="1"/>
  <c r="AF28" i="1"/>
  <c r="AF15" i="1" s="1"/>
  <c r="X28" i="1"/>
  <c r="X15" i="1" s="1"/>
  <c r="FN28" i="1"/>
  <c r="FN15" i="1" s="1"/>
  <c r="DT28" i="1"/>
  <c r="DH28" i="1"/>
  <c r="DH15" i="1" s="1"/>
  <c r="CZ28" i="1"/>
  <c r="CZ15" i="1" s="1"/>
  <c r="CH28" i="1"/>
  <c r="CH15" i="1" s="1"/>
  <c r="BZ28" i="1"/>
  <c r="BZ15" i="1" s="1"/>
  <c r="BR28" i="1"/>
  <c r="BR15" i="1" s="1"/>
  <c r="BJ28" i="1"/>
  <c r="BJ15" i="1" s="1"/>
  <c r="BB28" i="1"/>
  <c r="BB15" i="1" s="1"/>
  <c r="AT28" i="1"/>
  <c r="AT15" i="1" s="1"/>
  <c r="AL28" i="1"/>
  <c r="AL15" i="1" s="1"/>
  <c r="AD28" i="1"/>
  <c r="AD15" i="1" s="1"/>
  <c r="V28" i="1"/>
  <c r="V15" i="1" s="1"/>
  <c r="EJ28" i="1"/>
  <c r="DZ28" i="1"/>
  <c r="DZ15" i="1" s="1"/>
  <c r="DR28" i="1"/>
  <c r="DR15" i="1" s="1"/>
  <c r="DF28" i="1"/>
  <c r="DF15" i="1" s="1"/>
  <c r="CX28" i="1"/>
  <c r="CX15" i="1" s="1"/>
  <c r="CN28" i="1"/>
  <c r="CN15" i="1" s="1"/>
  <c r="CF28" i="1"/>
  <c r="CF15" i="1" s="1"/>
  <c r="BX28" i="1"/>
  <c r="BX15" i="1" s="1"/>
  <c r="BP28" i="1"/>
  <c r="BP15" i="1" s="1"/>
  <c r="BH28" i="1"/>
  <c r="BH15" i="1" s="1"/>
  <c r="AZ28" i="1"/>
  <c r="AZ15" i="1" s="1"/>
  <c r="AR28" i="1"/>
  <c r="AR15" i="1" s="1"/>
  <c r="AJ28" i="1"/>
  <c r="AJ15" i="1" s="1"/>
  <c r="AB28" i="1"/>
  <c r="AB15" i="1" s="1"/>
  <c r="T28" i="1"/>
  <c r="T15" i="1" s="1"/>
  <c r="DX28" i="1" l="1"/>
  <c r="DT15" i="1"/>
  <c r="FD28" i="1"/>
  <c r="EZ15" i="1"/>
  <c r="E110" i="1"/>
  <c r="E111" i="1"/>
  <c r="E112" i="1" s="1"/>
  <c r="E113" i="1" s="1"/>
  <c r="E114" i="1" s="1"/>
  <c r="E115" i="1" s="1"/>
  <c r="E116" i="1" s="1"/>
  <c r="E117" i="1" s="1"/>
  <c r="E118" i="1" s="1"/>
  <c r="E119" i="1" s="1"/>
  <c r="E120" i="1" s="1"/>
  <c r="EN28" i="1"/>
  <c r="EJ15" i="1"/>
  <c r="GJ28" i="1"/>
  <c r="GF15" i="1"/>
  <c r="D30" i="1"/>
  <c r="ER29" i="1"/>
  <c r="EZ29" i="1"/>
  <c r="FD29" i="1" s="1"/>
  <c r="GF29" i="1"/>
  <c r="GJ29" i="1" s="1"/>
  <c r="FT15" i="1"/>
  <c r="D210" i="1"/>
  <c r="DX15" i="1" l="1"/>
  <c r="EV29" i="1"/>
  <c r="FR120" i="1"/>
  <c r="E121" i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DV120" i="1"/>
  <c r="ED120" i="1"/>
  <c r="CR120" i="1"/>
  <c r="GH120" i="1"/>
  <c r="EL120" i="1"/>
  <c r="FB120" i="1"/>
  <c r="ET120" i="1"/>
  <c r="DL120" i="1"/>
  <c r="FJ120" i="1"/>
  <c r="D211" i="1"/>
  <c r="GF30" i="1"/>
  <c r="GJ30" i="1" s="1"/>
  <c r="FH30" i="1"/>
  <c r="EP30" i="1"/>
  <c r="EB30" i="1"/>
  <c r="DD30" i="1"/>
  <c r="CV30" i="1"/>
  <c r="CN30" i="1"/>
  <c r="CF30" i="1"/>
  <c r="BX30" i="1"/>
  <c r="BP30" i="1"/>
  <c r="BH30" i="1"/>
  <c r="AZ30" i="1"/>
  <c r="AR30" i="1"/>
  <c r="AJ30" i="1"/>
  <c r="AB30" i="1"/>
  <c r="T30" i="1"/>
  <c r="D31" i="1"/>
  <c r="FX30" i="1"/>
  <c r="FN30" i="1"/>
  <c r="EH30" i="1"/>
  <c r="DT30" i="1"/>
  <c r="DJ30" i="1"/>
  <c r="DB30" i="1"/>
  <c r="CL30" i="1"/>
  <c r="CD30" i="1"/>
  <c r="BV30" i="1"/>
  <c r="BN30" i="1"/>
  <c r="BF30" i="1"/>
  <c r="AX30" i="1"/>
  <c r="AP30" i="1"/>
  <c r="AH30" i="1"/>
  <c r="Z30" i="1"/>
  <c r="R30" i="1"/>
  <c r="GD30" i="1"/>
  <c r="FV30" i="1"/>
  <c r="FF30" i="1"/>
  <c r="ER30" i="1"/>
  <c r="EV30" i="1" s="1"/>
  <c r="DZ30" i="1"/>
  <c r="DR30" i="1"/>
  <c r="DH30" i="1"/>
  <c r="CZ30" i="1"/>
  <c r="CJ30" i="1"/>
  <c r="CB30" i="1"/>
  <c r="BT30" i="1"/>
  <c r="BL30" i="1"/>
  <c r="BD30" i="1"/>
  <c r="AV30" i="1"/>
  <c r="AN30" i="1"/>
  <c r="AF30" i="1"/>
  <c r="X30" i="1"/>
  <c r="EX30" i="1"/>
  <c r="DP30" i="1"/>
  <c r="DF30" i="1"/>
  <c r="CX30" i="1"/>
  <c r="CP30" i="1"/>
  <c r="CH30" i="1"/>
  <c r="BZ30" i="1"/>
  <c r="BR30" i="1"/>
  <c r="BJ30" i="1"/>
  <c r="BB30" i="1"/>
  <c r="AT30" i="1"/>
  <c r="AL30" i="1"/>
  <c r="AD30" i="1"/>
  <c r="V30" i="1"/>
  <c r="FP30" i="1"/>
  <c r="EJ30" i="1"/>
  <c r="EZ30" i="1"/>
  <c r="FD30" i="1" s="1"/>
  <c r="GJ15" i="1"/>
  <c r="EN15" i="1"/>
  <c r="FD15" i="1"/>
  <c r="CP29" i="1" l="1"/>
  <c r="CT30" i="1"/>
  <c r="EN30" i="1"/>
  <c r="EJ29" i="1"/>
  <c r="BR29" i="1"/>
  <c r="BV29" i="1"/>
  <c r="DN30" i="1"/>
  <c r="GB30" i="1"/>
  <c r="FL30" i="1"/>
  <c r="FH29" i="1"/>
  <c r="EL133" i="1"/>
  <c r="DV133" i="1"/>
  <c r="E134" i="1"/>
  <c r="E135" i="1" s="1"/>
  <c r="E136" i="1" s="1"/>
  <c r="E137" i="1" s="1"/>
  <c r="E138" i="1" s="1"/>
  <c r="E139" i="1" s="1"/>
  <c r="E140" i="1" s="1"/>
  <c r="E141" i="1" s="1"/>
  <c r="FB133" i="1"/>
  <c r="CR133" i="1"/>
  <c r="FJ133" i="1"/>
  <c r="FR133" i="1"/>
  <c r="ED133" i="1"/>
  <c r="DL133" i="1"/>
  <c r="ET133" i="1"/>
  <c r="GH133" i="1"/>
  <c r="GL15" i="1"/>
  <c r="DX30" i="1"/>
  <c r="DT29" i="1"/>
  <c r="FP31" i="1"/>
  <c r="EZ31" i="1"/>
  <c r="FD31" i="1" s="1"/>
  <c r="DR31" i="1"/>
  <c r="DR29" i="1" s="1"/>
  <c r="DH31" i="1"/>
  <c r="CZ31" i="1"/>
  <c r="CZ29" i="1" s="1"/>
  <c r="CH31" i="1"/>
  <c r="BZ31" i="1"/>
  <c r="BZ29" i="1" s="1"/>
  <c r="BR31" i="1"/>
  <c r="BJ31" i="1"/>
  <c r="BJ29" i="1" s="1"/>
  <c r="BB31" i="1"/>
  <c r="AT31" i="1"/>
  <c r="AT29" i="1" s="1"/>
  <c r="AN31" i="1"/>
  <c r="AF31" i="1"/>
  <c r="AF29" i="1" s="1"/>
  <c r="X31" i="1"/>
  <c r="X29" i="1" s="1"/>
  <c r="FF31" i="1"/>
  <c r="DZ31" i="1"/>
  <c r="DZ29" i="1" s="1"/>
  <c r="DP31" i="1"/>
  <c r="DP29" i="1" s="1"/>
  <c r="DF31" i="1"/>
  <c r="DF29" i="1" s="1"/>
  <c r="CX31" i="1"/>
  <c r="CX29" i="1" s="1"/>
  <c r="CN31" i="1"/>
  <c r="CN29" i="1" s="1"/>
  <c r="CF31" i="1"/>
  <c r="CF29" i="1" s="1"/>
  <c r="BX31" i="1"/>
  <c r="BP31" i="1"/>
  <c r="BP29" i="1" s="1"/>
  <c r="BH31" i="1"/>
  <c r="AZ31" i="1"/>
  <c r="AZ29" i="1" s="1"/>
  <c r="AL31" i="1"/>
  <c r="AL29" i="1" s="1"/>
  <c r="AD31" i="1"/>
  <c r="AD29" i="1" s="1"/>
  <c r="V31" i="1"/>
  <c r="D32" i="1"/>
  <c r="D33" i="1" s="1"/>
  <c r="FX31" i="1"/>
  <c r="GB31" i="1" s="1"/>
  <c r="FN31" i="1"/>
  <c r="FN29" i="1" s="1"/>
  <c r="EX31" i="1"/>
  <c r="EX29" i="1" s="1"/>
  <c r="EH31" i="1"/>
  <c r="DD31" i="1"/>
  <c r="CV31" i="1"/>
  <c r="CV29" i="1" s="1"/>
  <c r="CL31" i="1"/>
  <c r="CD31" i="1"/>
  <c r="CD29" i="1" s="1"/>
  <c r="BV31" i="1"/>
  <c r="BN31" i="1"/>
  <c r="BN29" i="1" s="1"/>
  <c r="BF31" i="1"/>
  <c r="AX31" i="1"/>
  <c r="AX29" i="1" s="1"/>
  <c r="AR31" i="1"/>
  <c r="AJ31" i="1"/>
  <c r="AJ29" i="1" s="1"/>
  <c r="AB31" i="1"/>
  <c r="AB29" i="1" s="1"/>
  <c r="T31" i="1"/>
  <c r="T29" i="1" s="1"/>
  <c r="GD31" i="1"/>
  <c r="GD29" i="1" s="1"/>
  <c r="FV31" i="1"/>
  <c r="FV29" i="1" s="1"/>
  <c r="EP31" i="1"/>
  <c r="EP29" i="1" s="1"/>
  <c r="DJ31" i="1"/>
  <c r="DN31" i="1" s="1"/>
  <c r="DB31" i="1"/>
  <c r="CJ31" i="1"/>
  <c r="CJ29" i="1" s="1"/>
  <c r="CB31" i="1"/>
  <c r="CB29" i="1" s="1"/>
  <c r="BT31" i="1"/>
  <c r="BT29" i="1" s="1"/>
  <c r="BL31" i="1"/>
  <c r="BL29" i="1" s="1"/>
  <c r="BD31" i="1"/>
  <c r="BD29" i="1" s="1"/>
  <c r="AV31" i="1"/>
  <c r="AP31" i="1"/>
  <c r="AP29" i="1" s="1"/>
  <c r="AH31" i="1"/>
  <c r="AH29" i="1" s="1"/>
  <c r="Z31" i="1"/>
  <c r="Z29" i="1" s="1"/>
  <c r="R31" i="1"/>
  <c r="R29" i="1" s="1"/>
  <c r="GF31" i="1"/>
  <c r="GJ31" i="1" s="1"/>
  <c r="ER31" i="1"/>
  <c r="EV31" i="1" s="1"/>
  <c r="AR29" i="1"/>
  <c r="BX29" i="1"/>
  <c r="DD29" i="1"/>
  <c r="CT120" i="1"/>
  <c r="AV29" i="1"/>
  <c r="DB29" i="1"/>
  <c r="BH29" i="1"/>
  <c r="V29" i="1"/>
  <c r="BB29" i="1"/>
  <c r="CH29" i="1"/>
  <c r="AN29" i="1"/>
  <c r="DH29" i="1"/>
  <c r="FF29" i="1"/>
  <c r="BF29" i="1"/>
  <c r="CL29" i="1"/>
  <c r="EH29" i="1"/>
  <c r="EB29" i="1"/>
  <c r="EF30" i="1"/>
  <c r="D212" i="1"/>
  <c r="D213" i="1" s="1"/>
  <c r="FP29" i="1" l="1"/>
  <c r="DX29" i="1"/>
  <c r="FX29" i="1"/>
  <c r="D214" i="1"/>
  <c r="FB141" i="1"/>
  <c r="E142" i="1"/>
  <c r="E143" i="1" s="1"/>
  <c r="E144" i="1" s="1"/>
  <c r="E145" i="1" s="1"/>
  <c r="FR141" i="1"/>
  <c r="GH141" i="1"/>
  <c r="ET141" i="1"/>
  <c r="CR141" i="1"/>
  <c r="DV141" i="1"/>
  <c r="EL141" i="1"/>
  <c r="ED141" i="1"/>
  <c r="DL141" i="1"/>
  <c r="FJ141" i="1"/>
  <c r="DJ29" i="1"/>
  <c r="EN29" i="1"/>
  <c r="EF29" i="1"/>
  <c r="D34" i="1"/>
  <c r="GD33" i="1"/>
  <c r="FN33" i="1"/>
  <c r="DZ33" i="1"/>
  <c r="DP33" i="1"/>
  <c r="DD33" i="1"/>
  <c r="CV33" i="1"/>
  <c r="CL33" i="1"/>
  <c r="CD33" i="1"/>
  <c r="BV33" i="1"/>
  <c r="BN33" i="1"/>
  <c r="BF33" i="1"/>
  <c r="AX33" i="1"/>
  <c r="AP33" i="1"/>
  <c r="AH33" i="1"/>
  <c r="Z33" i="1"/>
  <c r="R33" i="1"/>
  <c r="EH33" i="1"/>
  <c r="DB33" i="1"/>
  <c r="CJ33" i="1"/>
  <c r="CB33" i="1"/>
  <c r="BT33" i="1"/>
  <c r="BL33" i="1"/>
  <c r="BD33" i="1"/>
  <c r="AV33" i="1"/>
  <c r="AN33" i="1"/>
  <c r="AF33" i="1"/>
  <c r="X33" i="1"/>
  <c r="EZ33" i="1"/>
  <c r="EP33" i="1"/>
  <c r="DH33" i="1"/>
  <c r="CZ33" i="1"/>
  <c r="CH33" i="1"/>
  <c r="BZ33" i="1"/>
  <c r="BR33" i="1"/>
  <c r="BJ33" i="1"/>
  <c r="BB33" i="1"/>
  <c r="AT33" i="1"/>
  <c r="AL33" i="1"/>
  <c r="AD33" i="1"/>
  <c r="V33" i="1"/>
  <c r="GF33" i="1"/>
  <c r="FV33" i="1"/>
  <c r="FF33" i="1"/>
  <c r="EX33" i="1"/>
  <c r="DR33" i="1"/>
  <c r="DF33" i="1"/>
  <c r="CX33" i="1"/>
  <c r="CN33" i="1"/>
  <c r="CF33" i="1"/>
  <c r="BX33" i="1"/>
  <c r="BP33" i="1"/>
  <c r="BH33" i="1"/>
  <c r="AZ33" i="1"/>
  <c r="AR33" i="1"/>
  <c r="AJ33" i="1"/>
  <c r="AB33" i="1"/>
  <c r="T33" i="1"/>
  <c r="FL29" i="1"/>
  <c r="CT29" i="1"/>
  <c r="GH145" i="1" l="1"/>
  <c r="EL145" i="1"/>
  <c r="CR145" i="1"/>
  <c r="E146" i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T145" i="1"/>
  <c r="DL145" i="1"/>
  <c r="FB145" i="1"/>
  <c r="DV145" i="1"/>
  <c r="FR145" i="1"/>
  <c r="FJ145" i="1"/>
  <c r="ED145" i="1"/>
  <c r="EZ34" i="1"/>
  <c r="FD34" i="1" s="1"/>
  <c r="EP34" i="1"/>
  <c r="DH34" i="1"/>
  <c r="CZ34" i="1"/>
  <c r="CH34" i="1"/>
  <c r="BZ34" i="1"/>
  <c r="BR34" i="1"/>
  <c r="BJ34" i="1"/>
  <c r="BB34" i="1"/>
  <c r="AT34" i="1"/>
  <c r="AL34" i="1"/>
  <c r="AD34" i="1"/>
  <c r="V34" i="1"/>
  <c r="GF34" i="1"/>
  <c r="GJ34" i="1" s="1"/>
  <c r="FV34" i="1"/>
  <c r="FF34" i="1"/>
  <c r="EX34" i="1"/>
  <c r="DR34" i="1"/>
  <c r="DF34" i="1"/>
  <c r="CX34" i="1"/>
  <c r="CN34" i="1"/>
  <c r="CF34" i="1"/>
  <c r="BX34" i="1"/>
  <c r="BP34" i="1"/>
  <c r="BH34" i="1"/>
  <c r="AZ34" i="1"/>
  <c r="AR34" i="1"/>
  <c r="AJ34" i="1"/>
  <c r="AB34" i="1"/>
  <c r="T34" i="1"/>
  <c r="D35" i="1"/>
  <c r="GD34" i="1"/>
  <c r="FN34" i="1"/>
  <c r="DZ34" i="1"/>
  <c r="DP34" i="1"/>
  <c r="DD34" i="1"/>
  <c r="CV34" i="1"/>
  <c r="CL34" i="1"/>
  <c r="CD34" i="1"/>
  <c r="BV34" i="1"/>
  <c r="BN34" i="1"/>
  <c r="BF34" i="1"/>
  <c r="AX34" i="1"/>
  <c r="AP34" i="1"/>
  <c r="AH34" i="1"/>
  <c r="Z34" i="1"/>
  <c r="R34" i="1"/>
  <c r="EH34" i="1"/>
  <c r="DB34" i="1"/>
  <c r="CJ34" i="1"/>
  <c r="CB34" i="1"/>
  <c r="BT34" i="1"/>
  <c r="BL34" i="1"/>
  <c r="BD34" i="1"/>
  <c r="AV34" i="1"/>
  <c r="AN34" i="1"/>
  <c r="AF34" i="1"/>
  <c r="X34" i="1"/>
  <c r="D215" i="1"/>
  <c r="GB29" i="1"/>
  <c r="FD33" i="1"/>
  <c r="GJ33" i="1"/>
  <c r="GF32" i="1"/>
  <c r="BV32" i="1"/>
  <c r="DN29" i="1"/>
  <c r="FT29" i="1"/>
  <c r="GJ32" i="1" l="1"/>
  <c r="GL29" i="1"/>
  <c r="D216" i="1"/>
  <c r="GD35" i="1"/>
  <c r="FN35" i="1"/>
  <c r="DZ35" i="1"/>
  <c r="DP35" i="1"/>
  <c r="DD35" i="1"/>
  <c r="CV35" i="1"/>
  <c r="CL35" i="1"/>
  <c r="CD35" i="1"/>
  <c r="BT35" i="1"/>
  <c r="BL35" i="1"/>
  <c r="BD35" i="1"/>
  <c r="AV35" i="1"/>
  <c r="AP35" i="1"/>
  <c r="AH35" i="1"/>
  <c r="Z35" i="1"/>
  <c r="R35" i="1"/>
  <c r="D36" i="1"/>
  <c r="EH35" i="1"/>
  <c r="DB35" i="1"/>
  <c r="CJ35" i="1"/>
  <c r="CB35" i="1"/>
  <c r="BR35" i="1"/>
  <c r="BJ35" i="1"/>
  <c r="BB35" i="1"/>
  <c r="AN35" i="1"/>
  <c r="AF35" i="1"/>
  <c r="X35" i="1"/>
  <c r="EZ35" i="1"/>
  <c r="EP35" i="1"/>
  <c r="DH35" i="1"/>
  <c r="CZ35" i="1"/>
  <c r="CH35" i="1"/>
  <c r="BZ35" i="1"/>
  <c r="BP35" i="1"/>
  <c r="BH35" i="1"/>
  <c r="AZ35" i="1"/>
  <c r="AL35" i="1"/>
  <c r="AD35" i="1"/>
  <c r="V35" i="1"/>
  <c r="FV35" i="1"/>
  <c r="FF35" i="1"/>
  <c r="EX35" i="1"/>
  <c r="DR35" i="1"/>
  <c r="DF35" i="1"/>
  <c r="CX35" i="1"/>
  <c r="CN35" i="1"/>
  <c r="CF35" i="1"/>
  <c r="BX35" i="1"/>
  <c r="BN35" i="1"/>
  <c r="BF35" i="1"/>
  <c r="AX35" i="1"/>
  <c r="AR35" i="1"/>
  <c r="AJ35" i="1"/>
  <c r="AB35" i="1"/>
  <c r="T35" i="1"/>
  <c r="AT35" i="1"/>
  <c r="E176" i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D175" i="1"/>
  <c r="FR175" i="1"/>
  <c r="FB175" i="1"/>
  <c r="GH175" i="1"/>
  <c r="DL175" i="1"/>
  <c r="FJ175" i="1"/>
  <c r="EL175" i="1"/>
  <c r="DV175" i="1"/>
  <c r="CR175" i="1"/>
  <c r="ET175" i="1"/>
  <c r="FD35" i="1" l="1"/>
  <c r="D217" i="1"/>
  <c r="ET186" i="1"/>
  <c r="EJ186" i="1"/>
  <c r="E187" i="1"/>
  <c r="FR186" i="1"/>
  <c r="DV186" i="1"/>
  <c r="EL186" i="1"/>
  <c r="DL186" i="1"/>
  <c r="GH186" i="1"/>
  <c r="CR186" i="1"/>
  <c r="FJ186" i="1"/>
  <c r="FB186" i="1"/>
  <c r="GD36" i="1"/>
  <c r="FN36" i="1"/>
  <c r="DZ36" i="1"/>
  <c r="DP36" i="1"/>
  <c r="DD36" i="1"/>
  <c r="CV36" i="1"/>
  <c r="CL36" i="1"/>
  <c r="CD36" i="1"/>
  <c r="BT36" i="1"/>
  <c r="BL36" i="1"/>
  <c r="BD36" i="1"/>
  <c r="AV36" i="1"/>
  <c r="AN36" i="1"/>
  <c r="AF36" i="1"/>
  <c r="X36" i="1"/>
  <c r="D37" i="1"/>
  <c r="EH36" i="1"/>
  <c r="DB36" i="1"/>
  <c r="CJ36" i="1"/>
  <c r="CB36" i="1"/>
  <c r="BR36" i="1"/>
  <c r="BJ36" i="1"/>
  <c r="BB36" i="1"/>
  <c r="AT36" i="1"/>
  <c r="AL36" i="1"/>
  <c r="AD36" i="1"/>
  <c r="V36" i="1"/>
  <c r="EZ36" i="1"/>
  <c r="FD36" i="1" s="1"/>
  <c r="EP36" i="1"/>
  <c r="DH36" i="1"/>
  <c r="CZ36" i="1"/>
  <c r="CH36" i="1"/>
  <c r="BZ36" i="1"/>
  <c r="BP36" i="1"/>
  <c r="BH36" i="1"/>
  <c r="AZ36" i="1"/>
  <c r="AR36" i="1"/>
  <c r="AJ36" i="1"/>
  <c r="AB36" i="1"/>
  <c r="T36" i="1"/>
  <c r="FV36" i="1"/>
  <c r="FF36" i="1"/>
  <c r="EX36" i="1"/>
  <c r="DR36" i="1"/>
  <c r="DF36" i="1"/>
  <c r="CX36" i="1"/>
  <c r="CN36" i="1"/>
  <c r="CF36" i="1"/>
  <c r="BX36" i="1"/>
  <c r="BN36" i="1"/>
  <c r="BF36" i="1"/>
  <c r="AX36" i="1"/>
  <c r="AP36" i="1"/>
  <c r="AH36" i="1"/>
  <c r="Z36" i="1"/>
  <c r="R36" i="1"/>
  <c r="D218" i="1" l="1"/>
  <c r="EZ32" i="1"/>
  <c r="GD37" i="1"/>
  <c r="GD32" i="1" s="1"/>
  <c r="FN37" i="1"/>
  <c r="FN32" i="1" s="1"/>
  <c r="EH37" i="1"/>
  <c r="EH32" i="1" s="1"/>
  <c r="DB37" i="1"/>
  <c r="DB32" i="1" s="1"/>
  <c r="CJ37" i="1"/>
  <c r="CJ32" i="1" s="1"/>
  <c r="CB37" i="1"/>
  <c r="CB32" i="1" s="1"/>
  <c r="BR37" i="1"/>
  <c r="BR32" i="1" s="1"/>
  <c r="BL37" i="1"/>
  <c r="BL32" i="1" s="1"/>
  <c r="BD37" i="1"/>
  <c r="BD32" i="1" s="1"/>
  <c r="AV37" i="1"/>
  <c r="AV32" i="1" s="1"/>
  <c r="AN37" i="1"/>
  <c r="AN32" i="1" s="1"/>
  <c r="AF37" i="1"/>
  <c r="AF32" i="1" s="1"/>
  <c r="X37" i="1"/>
  <c r="X32" i="1" s="1"/>
  <c r="D38" i="1"/>
  <c r="EP37" i="1"/>
  <c r="EP32" i="1" s="1"/>
  <c r="DH37" i="1"/>
  <c r="DH32" i="1" s="1"/>
  <c r="CZ37" i="1"/>
  <c r="CZ32" i="1" s="1"/>
  <c r="CH37" i="1"/>
  <c r="CH32" i="1" s="1"/>
  <c r="BZ37" i="1"/>
  <c r="BZ32" i="1" s="1"/>
  <c r="BP37" i="1"/>
  <c r="BJ37" i="1"/>
  <c r="BB37" i="1"/>
  <c r="BB32" i="1" s="1"/>
  <c r="AT37" i="1"/>
  <c r="AT32" i="1" s="1"/>
  <c r="AL37" i="1"/>
  <c r="AL32" i="1" s="1"/>
  <c r="AD37" i="1"/>
  <c r="AD32" i="1" s="1"/>
  <c r="V37" i="1"/>
  <c r="V32" i="1" s="1"/>
  <c r="EX37" i="1"/>
  <c r="EX32" i="1" s="1"/>
  <c r="DR37" i="1"/>
  <c r="DR32" i="1" s="1"/>
  <c r="DF37" i="1"/>
  <c r="DF32" i="1" s="1"/>
  <c r="CX37" i="1"/>
  <c r="CX32" i="1" s="1"/>
  <c r="CN37" i="1"/>
  <c r="CN32" i="1" s="1"/>
  <c r="CF37" i="1"/>
  <c r="CF32" i="1" s="1"/>
  <c r="BX37" i="1"/>
  <c r="BX32" i="1" s="1"/>
  <c r="BH37" i="1"/>
  <c r="BH32" i="1" s="1"/>
  <c r="AZ37" i="1"/>
  <c r="AZ32" i="1" s="1"/>
  <c r="AR37" i="1"/>
  <c r="AR32" i="1" s="1"/>
  <c r="AJ37" i="1"/>
  <c r="AJ32" i="1" s="1"/>
  <c r="AB37" i="1"/>
  <c r="AB32" i="1" s="1"/>
  <c r="T37" i="1"/>
  <c r="T32" i="1" s="1"/>
  <c r="FV37" i="1"/>
  <c r="FV32" i="1" s="1"/>
  <c r="FF37" i="1"/>
  <c r="FF32" i="1" s="1"/>
  <c r="DZ37" i="1"/>
  <c r="DZ32" i="1" s="1"/>
  <c r="DP37" i="1"/>
  <c r="DP32" i="1" s="1"/>
  <c r="DD37" i="1"/>
  <c r="DD32" i="1" s="1"/>
  <c r="CV37" i="1"/>
  <c r="CV32" i="1" s="1"/>
  <c r="CL37" i="1"/>
  <c r="CL32" i="1" s="1"/>
  <c r="CD37" i="1"/>
  <c r="CD32" i="1" s="1"/>
  <c r="BT37" i="1"/>
  <c r="BT32" i="1" s="1"/>
  <c r="BF37" i="1"/>
  <c r="BF32" i="1" s="1"/>
  <c r="AX37" i="1"/>
  <c r="AX32" i="1" s="1"/>
  <c r="AP37" i="1"/>
  <c r="AH37" i="1"/>
  <c r="AH32" i="1" s="1"/>
  <c r="Z37" i="1"/>
  <c r="Z32" i="1" s="1"/>
  <c r="R37" i="1"/>
  <c r="R32" i="1" s="1"/>
  <c r="BN37" i="1"/>
  <c r="BN32" i="1" s="1"/>
  <c r="BP32" i="1"/>
  <c r="BJ32" i="1"/>
  <c r="E188" i="1"/>
  <c r="GD187" i="1"/>
  <c r="ER187" i="1"/>
  <c r="DT187" i="1"/>
  <c r="DF187" i="1"/>
  <c r="CX187" i="1"/>
  <c r="CP187" i="1"/>
  <c r="CH187" i="1"/>
  <c r="BZ187" i="1"/>
  <c r="BR187" i="1"/>
  <c r="BF187" i="1"/>
  <c r="AX187" i="1"/>
  <c r="AP187" i="1"/>
  <c r="AH187" i="1"/>
  <c r="Z187" i="1"/>
  <c r="R187" i="1"/>
  <c r="FN187" i="1"/>
  <c r="EX187" i="1"/>
  <c r="DZ187" i="1"/>
  <c r="DR187" i="1"/>
  <c r="DD187" i="1"/>
  <c r="CV187" i="1"/>
  <c r="CN187" i="1"/>
  <c r="CF187" i="1"/>
  <c r="BX187" i="1"/>
  <c r="BL187" i="1"/>
  <c r="BD187" i="1"/>
  <c r="AV187" i="1"/>
  <c r="AN187" i="1"/>
  <c r="AF187" i="1"/>
  <c r="X187" i="1"/>
  <c r="EP187" i="1"/>
  <c r="DP187" i="1"/>
  <c r="DB187" i="1"/>
  <c r="CL187" i="1"/>
  <c r="CD187" i="1"/>
  <c r="BV187" i="1"/>
  <c r="BP187" i="1"/>
  <c r="BJ187" i="1"/>
  <c r="BB187" i="1"/>
  <c r="AT187" i="1"/>
  <c r="AL187" i="1"/>
  <c r="AD187" i="1"/>
  <c r="V187" i="1"/>
  <c r="GF187" i="1"/>
  <c r="FV187" i="1"/>
  <c r="FF187" i="1"/>
  <c r="EH187" i="1"/>
  <c r="DH187" i="1"/>
  <c r="CZ187" i="1"/>
  <c r="CJ187" i="1"/>
  <c r="CB187" i="1"/>
  <c r="BT187" i="1"/>
  <c r="BH187" i="1"/>
  <c r="AZ187" i="1"/>
  <c r="AR187" i="1"/>
  <c r="AJ187" i="1"/>
  <c r="AB187" i="1"/>
  <c r="T187" i="1"/>
  <c r="EB187" i="1"/>
  <c r="DJ187" i="1"/>
  <c r="BN187" i="1"/>
  <c r="EZ187" i="1"/>
  <c r="EJ187" i="1"/>
  <c r="EN187" i="1" s="1"/>
  <c r="FH187" i="1"/>
  <c r="FP187" i="1"/>
  <c r="AP32" i="1"/>
  <c r="EN186" i="1"/>
  <c r="DN187" i="1" l="1"/>
  <c r="EZ38" i="1"/>
  <c r="FD38" i="1" s="1"/>
  <c r="D39" i="1"/>
  <c r="FP38" i="1"/>
  <c r="DX187" i="1"/>
  <c r="FR187" i="1"/>
  <c r="FN188" i="1"/>
  <c r="FH188" i="1"/>
  <c r="EX188" i="1"/>
  <c r="EJ188" i="1"/>
  <c r="EN188" i="1" s="1"/>
  <c r="DZ188" i="1"/>
  <c r="DR188" i="1"/>
  <c r="DJ188" i="1"/>
  <c r="DN188" i="1" s="1"/>
  <c r="DD188" i="1"/>
  <c r="CV188" i="1"/>
  <c r="CN188" i="1"/>
  <c r="CF188" i="1"/>
  <c r="BX188" i="1"/>
  <c r="BL188" i="1"/>
  <c r="BD188" i="1"/>
  <c r="AV188" i="1"/>
  <c r="AN188" i="1"/>
  <c r="AF188" i="1"/>
  <c r="X188" i="1"/>
  <c r="EP188" i="1"/>
  <c r="DP188" i="1"/>
  <c r="DB188" i="1"/>
  <c r="CL188" i="1"/>
  <c r="CD188" i="1"/>
  <c r="BV188" i="1"/>
  <c r="BP188" i="1"/>
  <c r="BJ188" i="1"/>
  <c r="BB188" i="1"/>
  <c r="AT188" i="1"/>
  <c r="AL188" i="1"/>
  <c r="AD188" i="1"/>
  <c r="V188" i="1"/>
  <c r="GF188" i="1"/>
  <c r="GJ188" i="1" s="1"/>
  <c r="FV188" i="1"/>
  <c r="FP188" i="1"/>
  <c r="FF188" i="1"/>
  <c r="EZ188" i="1"/>
  <c r="EH188" i="1"/>
  <c r="EB188" i="1"/>
  <c r="DH188" i="1"/>
  <c r="CZ188" i="1"/>
  <c r="CJ188" i="1"/>
  <c r="CB188" i="1"/>
  <c r="BT188" i="1"/>
  <c r="BN188" i="1"/>
  <c r="BH188" i="1"/>
  <c r="AZ188" i="1"/>
  <c r="AR188" i="1"/>
  <c r="AJ188" i="1"/>
  <c r="AB188" i="1"/>
  <c r="T188" i="1"/>
  <c r="E189" i="1"/>
  <c r="GD188" i="1"/>
  <c r="DT188" i="1"/>
  <c r="DX188" i="1" s="1"/>
  <c r="DF188" i="1"/>
  <c r="CX188" i="1"/>
  <c r="CP188" i="1"/>
  <c r="CT188" i="1" s="1"/>
  <c r="CH188" i="1"/>
  <c r="BZ188" i="1"/>
  <c r="BF188" i="1"/>
  <c r="AX188" i="1"/>
  <c r="AP188" i="1"/>
  <c r="AH188" i="1"/>
  <c r="Z188" i="1"/>
  <c r="R188" i="1"/>
  <c r="ER188" i="1"/>
  <c r="EV188" i="1" s="1"/>
  <c r="BR188" i="1"/>
  <c r="FJ187" i="1"/>
  <c r="FL187" i="1" s="1"/>
  <c r="ED187" i="1"/>
  <c r="EF187" i="1" s="1"/>
  <c r="CT187" i="1"/>
  <c r="EV187" i="1"/>
  <c r="FD32" i="1"/>
  <c r="GJ187" i="1"/>
  <c r="D219" i="1"/>
  <c r="FT187" i="1"/>
  <c r="FB187" i="1"/>
  <c r="FD187" i="1" s="1"/>
  <c r="FT38" i="1" l="1"/>
  <c r="ED188" i="1"/>
  <c r="FR188" i="1"/>
  <c r="FF39" i="1"/>
  <c r="EX39" i="1"/>
  <c r="DR39" i="1"/>
  <c r="DF39" i="1"/>
  <c r="CX39" i="1"/>
  <c r="CN39" i="1"/>
  <c r="CF39" i="1"/>
  <c r="BX39" i="1"/>
  <c r="BH39" i="1"/>
  <c r="AZ39" i="1"/>
  <c r="AR39" i="1"/>
  <c r="AJ39" i="1"/>
  <c r="AB39" i="1"/>
  <c r="T39" i="1"/>
  <c r="FN39" i="1"/>
  <c r="DZ39" i="1"/>
  <c r="DP39" i="1"/>
  <c r="DD39" i="1"/>
  <c r="CV39" i="1"/>
  <c r="CL39" i="1"/>
  <c r="CD39" i="1"/>
  <c r="BT39" i="1"/>
  <c r="BF39" i="1"/>
  <c r="AX39" i="1"/>
  <c r="AP39" i="1"/>
  <c r="AH39" i="1"/>
  <c r="Z39" i="1"/>
  <c r="R39" i="1"/>
  <c r="GF39" i="1"/>
  <c r="FV39" i="1"/>
  <c r="EH39" i="1"/>
  <c r="DB39" i="1"/>
  <c r="CJ39" i="1"/>
  <c r="CB39" i="1"/>
  <c r="BR39" i="1"/>
  <c r="BL39" i="1"/>
  <c r="BD39" i="1"/>
  <c r="AV39" i="1"/>
  <c r="AN39" i="1"/>
  <c r="AF39" i="1"/>
  <c r="X39" i="1"/>
  <c r="D40" i="1"/>
  <c r="GD39" i="1"/>
  <c r="EZ39" i="1"/>
  <c r="FD39" i="1" s="1"/>
  <c r="EP39" i="1"/>
  <c r="DH39" i="1"/>
  <c r="CZ39" i="1"/>
  <c r="CH39" i="1"/>
  <c r="BZ39" i="1"/>
  <c r="BP39" i="1"/>
  <c r="BJ39" i="1"/>
  <c r="BB39" i="1"/>
  <c r="AT39" i="1"/>
  <c r="AL39" i="1"/>
  <c r="AD39" i="1"/>
  <c r="V39" i="1"/>
  <c r="FP39" i="1"/>
  <c r="BN39" i="1"/>
  <c r="EF188" i="1"/>
  <c r="GL32" i="1"/>
  <c r="FT188" i="1"/>
  <c r="D220" i="1"/>
  <c r="FN189" i="1"/>
  <c r="FH189" i="1"/>
  <c r="EX189" i="1"/>
  <c r="EJ189" i="1"/>
  <c r="EN189" i="1" s="1"/>
  <c r="DZ189" i="1"/>
  <c r="DR189" i="1"/>
  <c r="DJ189" i="1"/>
  <c r="DD189" i="1"/>
  <c r="CV189" i="1"/>
  <c r="CN189" i="1"/>
  <c r="CF189" i="1"/>
  <c r="BX189" i="1"/>
  <c r="BJ189" i="1"/>
  <c r="BB189" i="1"/>
  <c r="AT189" i="1"/>
  <c r="AL189" i="1"/>
  <c r="AD189" i="1"/>
  <c r="V189" i="1"/>
  <c r="EP189" i="1"/>
  <c r="DP189" i="1"/>
  <c r="DB189" i="1"/>
  <c r="CL189" i="1"/>
  <c r="CD189" i="1"/>
  <c r="BV189" i="1"/>
  <c r="BP189" i="1"/>
  <c r="BH189" i="1"/>
  <c r="AZ189" i="1"/>
  <c r="AR189" i="1"/>
  <c r="AJ189" i="1"/>
  <c r="AB189" i="1"/>
  <c r="T189" i="1"/>
  <c r="GF189" i="1"/>
  <c r="FV189" i="1"/>
  <c r="FP189" i="1"/>
  <c r="FF189" i="1"/>
  <c r="EZ189" i="1"/>
  <c r="EH189" i="1"/>
  <c r="EB189" i="1"/>
  <c r="DH189" i="1"/>
  <c r="CZ189" i="1"/>
  <c r="CJ189" i="1"/>
  <c r="CB189" i="1"/>
  <c r="BT189" i="1"/>
  <c r="BN189" i="1"/>
  <c r="BF189" i="1"/>
  <c r="AX189" i="1"/>
  <c r="AP189" i="1"/>
  <c r="AH189" i="1"/>
  <c r="Z189" i="1"/>
  <c r="R189" i="1"/>
  <c r="E190" i="1"/>
  <c r="GD189" i="1"/>
  <c r="DT189" i="1"/>
  <c r="DX189" i="1" s="1"/>
  <c r="DF189" i="1"/>
  <c r="CX189" i="1"/>
  <c r="CP189" i="1"/>
  <c r="CH189" i="1"/>
  <c r="BZ189" i="1"/>
  <c r="BL189" i="1"/>
  <c r="BD189" i="1"/>
  <c r="AV189" i="1"/>
  <c r="AN189" i="1"/>
  <c r="AF189" i="1"/>
  <c r="X189" i="1"/>
  <c r="ER189" i="1"/>
  <c r="BR189" i="1"/>
  <c r="FJ188" i="1"/>
  <c r="FL188" i="1" s="1"/>
  <c r="FB188" i="1"/>
  <c r="FD188" i="1" s="1"/>
  <c r="ED189" i="1" l="1"/>
  <c r="EF189" i="1" s="1"/>
  <c r="FR189" i="1"/>
  <c r="FT189" i="1" s="1"/>
  <c r="GJ39" i="1"/>
  <c r="EV189" i="1"/>
  <c r="CT189" i="1"/>
  <c r="GJ189" i="1"/>
  <c r="D221" i="1"/>
  <c r="EP190" i="1"/>
  <c r="DP190" i="1"/>
  <c r="DB190" i="1"/>
  <c r="CL190" i="1"/>
  <c r="CD190" i="1"/>
  <c r="BV190" i="1"/>
  <c r="BP190" i="1"/>
  <c r="BJ190" i="1"/>
  <c r="BB190" i="1"/>
  <c r="AT190" i="1"/>
  <c r="AL190" i="1"/>
  <c r="AD190" i="1"/>
  <c r="V190" i="1"/>
  <c r="GF190" i="1"/>
  <c r="GJ190" i="1" s="1"/>
  <c r="FV190" i="1"/>
  <c r="FP190" i="1"/>
  <c r="FF190" i="1"/>
  <c r="EZ190" i="1"/>
  <c r="EH190" i="1"/>
  <c r="EB190" i="1"/>
  <c r="DH190" i="1"/>
  <c r="CZ190" i="1"/>
  <c r="CJ190" i="1"/>
  <c r="CB190" i="1"/>
  <c r="BT190" i="1"/>
  <c r="BN190" i="1"/>
  <c r="BH190" i="1"/>
  <c r="AZ190" i="1"/>
  <c r="AR190" i="1"/>
  <c r="AJ190" i="1"/>
  <c r="AB190" i="1"/>
  <c r="T190" i="1"/>
  <c r="E191" i="1"/>
  <c r="GD190" i="1"/>
  <c r="ER190" i="1"/>
  <c r="EV190" i="1" s="1"/>
  <c r="DT190" i="1"/>
  <c r="DX190" i="1" s="1"/>
  <c r="DF190" i="1"/>
  <c r="CX190" i="1"/>
  <c r="CP190" i="1"/>
  <c r="CT190" i="1" s="1"/>
  <c r="CH190" i="1"/>
  <c r="BZ190" i="1"/>
  <c r="BR190" i="1"/>
  <c r="BF190" i="1"/>
  <c r="AX190" i="1"/>
  <c r="AP190" i="1"/>
  <c r="AH190" i="1"/>
  <c r="Z190" i="1"/>
  <c r="R190" i="1"/>
  <c r="FN190" i="1"/>
  <c r="FR190" i="1" s="1"/>
  <c r="EX190" i="1"/>
  <c r="FB190" i="1" s="1"/>
  <c r="DZ190" i="1"/>
  <c r="ED190" i="1" s="1"/>
  <c r="DR190" i="1"/>
  <c r="DD190" i="1"/>
  <c r="CV190" i="1"/>
  <c r="CN190" i="1"/>
  <c r="CF190" i="1"/>
  <c r="BX190" i="1"/>
  <c r="BL190" i="1"/>
  <c r="BD190" i="1"/>
  <c r="AV190" i="1"/>
  <c r="AN190" i="1"/>
  <c r="AF190" i="1"/>
  <c r="X190" i="1"/>
  <c r="FH190" i="1"/>
  <c r="DJ190" i="1"/>
  <c r="DN190" i="1" s="1"/>
  <c r="EJ190" i="1"/>
  <c r="EN190" i="1" s="1"/>
  <c r="FJ189" i="1"/>
  <c r="FL189" i="1" s="1"/>
  <c r="DN189" i="1"/>
  <c r="FB189" i="1"/>
  <c r="FD189" i="1" s="1"/>
  <c r="GD40" i="1"/>
  <c r="FV40" i="1"/>
  <c r="EP40" i="1"/>
  <c r="EH40" i="1"/>
  <c r="DZ40" i="1"/>
  <c r="DR40" i="1"/>
  <c r="DF40" i="1"/>
  <c r="CX40" i="1"/>
  <c r="CN40" i="1"/>
  <c r="CF40" i="1"/>
  <c r="BX40" i="1"/>
  <c r="BP40" i="1"/>
  <c r="BH40" i="1"/>
  <c r="AZ40" i="1"/>
  <c r="AR40" i="1"/>
  <c r="AJ40" i="1"/>
  <c r="AB40" i="1"/>
  <c r="T40" i="1"/>
  <c r="DP40" i="1"/>
  <c r="DD40" i="1"/>
  <c r="CV40" i="1"/>
  <c r="CL40" i="1"/>
  <c r="CD40" i="1"/>
  <c r="BV40" i="1"/>
  <c r="BN40" i="1"/>
  <c r="BF40" i="1"/>
  <c r="AX40" i="1"/>
  <c r="AP40" i="1"/>
  <c r="AH40" i="1"/>
  <c r="Z40" i="1"/>
  <c r="R40" i="1"/>
  <c r="FF40" i="1"/>
  <c r="DB40" i="1"/>
  <c r="CJ40" i="1"/>
  <c r="CB40" i="1"/>
  <c r="BT40" i="1"/>
  <c r="BL40" i="1"/>
  <c r="BD40" i="1"/>
  <c r="AV40" i="1"/>
  <c r="AN40" i="1"/>
  <c r="AF40" i="1"/>
  <c r="X40" i="1"/>
  <c r="D41" i="1"/>
  <c r="FX40" i="1"/>
  <c r="FN40" i="1"/>
  <c r="EX40" i="1"/>
  <c r="EJ40" i="1"/>
  <c r="EB40" i="1"/>
  <c r="DT40" i="1"/>
  <c r="DH40" i="1"/>
  <c r="CZ40" i="1"/>
  <c r="CH40" i="1"/>
  <c r="BZ40" i="1"/>
  <c r="BR40" i="1"/>
  <c r="BJ40" i="1"/>
  <c r="BB40" i="1"/>
  <c r="AT40" i="1"/>
  <c r="AL40" i="1"/>
  <c r="AD40" i="1"/>
  <c r="V40" i="1"/>
  <c r="FP40" i="1"/>
  <c r="ER40" i="1"/>
  <c r="GF40" i="1"/>
  <c r="GJ40" i="1" s="1"/>
  <c r="EZ40" i="1"/>
  <c r="FD40" i="1" s="1"/>
  <c r="FJ190" i="1" l="1"/>
  <c r="EV40" i="1"/>
  <c r="GF191" i="1"/>
  <c r="GJ191" i="1" s="1"/>
  <c r="FV191" i="1"/>
  <c r="FP191" i="1"/>
  <c r="FF191" i="1"/>
  <c r="EZ191" i="1"/>
  <c r="EH191" i="1"/>
  <c r="EB191" i="1"/>
  <c r="DH191" i="1"/>
  <c r="CZ191" i="1"/>
  <c r="CJ191" i="1"/>
  <c r="CB191" i="1"/>
  <c r="BT191" i="1"/>
  <c r="BN191" i="1"/>
  <c r="BH191" i="1"/>
  <c r="AZ191" i="1"/>
  <c r="AR191" i="1"/>
  <c r="AJ191" i="1"/>
  <c r="AB191" i="1"/>
  <c r="T191" i="1"/>
  <c r="E192" i="1"/>
  <c r="GD191" i="1"/>
  <c r="ER191" i="1"/>
  <c r="EV191" i="1" s="1"/>
  <c r="DT191" i="1"/>
  <c r="DF191" i="1"/>
  <c r="CX191" i="1"/>
  <c r="CP191" i="1"/>
  <c r="CT191" i="1" s="1"/>
  <c r="CH191" i="1"/>
  <c r="BZ191" i="1"/>
  <c r="BR191" i="1"/>
  <c r="BF191" i="1"/>
  <c r="AX191" i="1"/>
  <c r="AP191" i="1"/>
  <c r="AH191" i="1"/>
  <c r="Z191" i="1"/>
  <c r="R191" i="1"/>
  <c r="FN191" i="1"/>
  <c r="FR191" i="1" s="1"/>
  <c r="FH191" i="1"/>
  <c r="EX191" i="1"/>
  <c r="EJ191" i="1"/>
  <c r="EN191" i="1" s="1"/>
  <c r="DZ191" i="1"/>
  <c r="ED191" i="1" s="1"/>
  <c r="DR191" i="1"/>
  <c r="DJ191" i="1"/>
  <c r="DN191" i="1" s="1"/>
  <c r="DD191" i="1"/>
  <c r="CV191" i="1"/>
  <c r="CN191" i="1"/>
  <c r="CF191" i="1"/>
  <c r="BX191" i="1"/>
  <c r="BL191" i="1"/>
  <c r="BD191" i="1"/>
  <c r="AV191" i="1"/>
  <c r="AN191" i="1"/>
  <c r="AF191" i="1"/>
  <c r="X191" i="1"/>
  <c r="EP191" i="1"/>
  <c r="DP191" i="1"/>
  <c r="DB191" i="1"/>
  <c r="CL191" i="1"/>
  <c r="CD191" i="1"/>
  <c r="BV191" i="1"/>
  <c r="BP191" i="1"/>
  <c r="BJ191" i="1"/>
  <c r="BB191" i="1"/>
  <c r="AT191" i="1"/>
  <c r="AL191" i="1"/>
  <c r="AD191" i="1"/>
  <c r="V191" i="1"/>
  <c r="DX40" i="1"/>
  <c r="FL190" i="1"/>
  <c r="EF190" i="1"/>
  <c r="FT190" i="1"/>
  <c r="D222" i="1"/>
  <c r="EF40" i="1"/>
  <c r="GB40" i="1"/>
  <c r="EN40" i="1"/>
  <c r="GD41" i="1"/>
  <c r="FV41" i="1"/>
  <c r="EP41" i="1"/>
  <c r="EH41" i="1"/>
  <c r="DZ41" i="1"/>
  <c r="DR41" i="1"/>
  <c r="DF41" i="1"/>
  <c r="CX41" i="1"/>
  <c r="CN41" i="1"/>
  <c r="CF41" i="1"/>
  <c r="BX41" i="1"/>
  <c r="BP41" i="1"/>
  <c r="BH41" i="1"/>
  <c r="AZ41" i="1"/>
  <c r="AR41" i="1"/>
  <c r="AJ41" i="1"/>
  <c r="AB41" i="1"/>
  <c r="T41" i="1"/>
  <c r="DP41" i="1"/>
  <c r="DD41" i="1"/>
  <c r="CV41" i="1"/>
  <c r="CL41" i="1"/>
  <c r="CD41" i="1"/>
  <c r="BV41" i="1"/>
  <c r="BN41" i="1"/>
  <c r="BF41" i="1"/>
  <c r="AX41" i="1"/>
  <c r="AP41" i="1"/>
  <c r="AH41" i="1"/>
  <c r="Z41" i="1"/>
  <c r="R41" i="1"/>
  <c r="FF41" i="1"/>
  <c r="DB41" i="1"/>
  <c r="CJ41" i="1"/>
  <c r="CB41" i="1"/>
  <c r="BT41" i="1"/>
  <c r="BL41" i="1"/>
  <c r="BD41" i="1"/>
  <c r="AV41" i="1"/>
  <c r="AN41" i="1"/>
  <c r="AF41" i="1"/>
  <c r="X41" i="1"/>
  <c r="D42" i="1"/>
  <c r="FX41" i="1"/>
  <c r="GB41" i="1" s="1"/>
  <c r="FN41" i="1"/>
  <c r="EX41" i="1"/>
  <c r="EJ41" i="1"/>
  <c r="EN41" i="1" s="1"/>
  <c r="EB41" i="1"/>
  <c r="EF41" i="1" s="1"/>
  <c r="DT41" i="1"/>
  <c r="DX41" i="1" s="1"/>
  <c r="DH41" i="1"/>
  <c r="CZ41" i="1"/>
  <c r="CH41" i="1"/>
  <c r="BZ41" i="1"/>
  <c r="BR41" i="1"/>
  <c r="BJ41" i="1"/>
  <c r="BB41" i="1"/>
  <c r="AT41" i="1"/>
  <c r="AL41" i="1"/>
  <c r="AD41" i="1"/>
  <c r="V41" i="1"/>
  <c r="ER41" i="1"/>
  <c r="EV41" i="1" s="1"/>
  <c r="EZ41" i="1"/>
  <c r="FD41" i="1" s="1"/>
  <c r="FP41" i="1"/>
  <c r="GF41" i="1"/>
  <c r="GJ41" i="1" s="1"/>
  <c r="FD190" i="1"/>
  <c r="D223" i="1" l="1"/>
  <c r="E193" i="1"/>
  <c r="GF192" i="1"/>
  <c r="FV192" i="1"/>
  <c r="FP192" i="1"/>
  <c r="FF192" i="1"/>
  <c r="EZ192" i="1"/>
  <c r="EH192" i="1"/>
  <c r="EB192" i="1"/>
  <c r="DH192" i="1"/>
  <c r="CZ192" i="1"/>
  <c r="CJ192" i="1"/>
  <c r="CB192" i="1"/>
  <c r="BT192" i="1"/>
  <c r="BF192" i="1"/>
  <c r="AX192" i="1"/>
  <c r="AP192" i="1"/>
  <c r="AH192" i="1"/>
  <c r="Z192" i="1"/>
  <c r="R192" i="1"/>
  <c r="GD192" i="1"/>
  <c r="ER192" i="1"/>
  <c r="EV192" i="1" s="1"/>
  <c r="DT192" i="1"/>
  <c r="DX192" i="1" s="1"/>
  <c r="DF192" i="1"/>
  <c r="CX192" i="1"/>
  <c r="CP192" i="1"/>
  <c r="CT192" i="1" s="1"/>
  <c r="CH192" i="1"/>
  <c r="BZ192" i="1"/>
  <c r="BR192" i="1"/>
  <c r="BL192" i="1"/>
  <c r="BD192" i="1"/>
  <c r="AV192" i="1"/>
  <c r="AN192" i="1"/>
  <c r="AF192" i="1"/>
  <c r="X192" i="1"/>
  <c r="FN192" i="1"/>
  <c r="FH192" i="1"/>
  <c r="EX192" i="1"/>
  <c r="FB192" i="1" s="1"/>
  <c r="EJ192" i="1"/>
  <c r="EN192" i="1" s="1"/>
  <c r="DZ192" i="1"/>
  <c r="DR192" i="1"/>
  <c r="DJ192" i="1"/>
  <c r="DN192" i="1" s="1"/>
  <c r="DD192" i="1"/>
  <c r="CV192" i="1"/>
  <c r="CN192" i="1"/>
  <c r="CF192" i="1"/>
  <c r="BX192" i="1"/>
  <c r="BP192" i="1"/>
  <c r="BJ192" i="1"/>
  <c r="BB192" i="1"/>
  <c r="AT192" i="1"/>
  <c r="AL192" i="1"/>
  <c r="AD192" i="1"/>
  <c r="V192" i="1"/>
  <c r="EP192" i="1"/>
  <c r="DP192" i="1"/>
  <c r="DB192" i="1"/>
  <c r="CL192" i="1"/>
  <c r="CD192" i="1"/>
  <c r="BV192" i="1"/>
  <c r="BH192" i="1"/>
  <c r="AZ192" i="1"/>
  <c r="AR192" i="1"/>
  <c r="AJ192" i="1"/>
  <c r="AB192" i="1"/>
  <c r="T192" i="1"/>
  <c r="BN192" i="1"/>
  <c r="FJ191" i="1"/>
  <c r="FL191" i="1" s="1"/>
  <c r="FB191" i="1"/>
  <c r="FD191" i="1" s="1"/>
  <c r="D43" i="1"/>
  <c r="FX42" i="1"/>
  <c r="GB42" i="1" s="1"/>
  <c r="FN42" i="1"/>
  <c r="EX42" i="1"/>
  <c r="EJ42" i="1"/>
  <c r="EN42" i="1" s="1"/>
  <c r="EB42" i="1"/>
  <c r="EF42" i="1" s="1"/>
  <c r="DT42" i="1"/>
  <c r="DX42" i="1" s="1"/>
  <c r="DH42" i="1"/>
  <c r="CZ42" i="1"/>
  <c r="CH42" i="1"/>
  <c r="BZ42" i="1"/>
  <c r="BP42" i="1"/>
  <c r="BH42" i="1"/>
  <c r="AZ42" i="1"/>
  <c r="AR42" i="1"/>
  <c r="AJ42" i="1"/>
  <c r="AB42" i="1"/>
  <c r="T42" i="1"/>
  <c r="GD42" i="1"/>
  <c r="FV42" i="1"/>
  <c r="EP42" i="1"/>
  <c r="EH42" i="1"/>
  <c r="DZ42" i="1"/>
  <c r="DR42" i="1"/>
  <c r="DF42" i="1"/>
  <c r="CX42" i="1"/>
  <c r="CN42" i="1"/>
  <c r="CF42" i="1"/>
  <c r="BX42" i="1"/>
  <c r="BN42" i="1"/>
  <c r="BF42" i="1"/>
  <c r="AX42" i="1"/>
  <c r="AP42" i="1"/>
  <c r="AH42" i="1"/>
  <c r="Z42" i="1"/>
  <c r="R42" i="1"/>
  <c r="DP42" i="1"/>
  <c r="DD42" i="1"/>
  <c r="CV42" i="1"/>
  <c r="CL42" i="1"/>
  <c r="CD42" i="1"/>
  <c r="BT42" i="1"/>
  <c r="BL42" i="1"/>
  <c r="BD42" i="1"/>
  <c r="AV42" i="1"/>
  <c r="AN42" i="1"/>
  <c r="AF42" i="1"/>
  <c r="X42" i="1"/>
  <c r="FF42" i="1"/>
  <c r="DB42" i="1"/>
  <c r="CJ42" i="1"/>
  <c r="CB42" i="1"/>
  <c r="BR42" i="1"/>
  <c r="BJ42" i="1"/>
  <c r="BB42" i="1"/>
  <c r="AT42" i="1"/>
  <c r="AL42" i="1"/>
  <c r="AD42" i="1"/>
  <c r="V42" i="1"/>
  <c r="GF42" i="1"/>
  <c r="FP42" i="1"/>
  <c r="EZ42" i="1"/>
  <c r="FD42" i="1" s="1"/>
  <c r="ER42" i="1"/>
  <c r="EV42" i="1" s="1"/>
  <c r="DX191" i="1"/>
  <c r="EF191" i="1"/>
  <c r="FT191" i="1"/>
  <c r="GJ42" i="1" l="1"/>
  <c r="ED192" i="1"/>
  <c r="FD192" i="1"/>
  <c r="GJ192" i="1"/>
  <c r="FJ192" i="1"/>
  <c r="AV193" i="1"/>
  <c r="AN193" i="1"/>
  <c r="AF193" i="1"/>
  <c r="X193" i="1"/>
  <c r="E194" i="1"/>
  <c r="FV193" i="1"/>
  <c r="AP193" i="1"/>
  <c r="BT193" i="1"/>
  <c r="DP193" i="1"/>
  <c r="T193" i="1"/>
  <c r="AZ193" i="1"/>
  <c r="CD193" i="1"/>
  <c r="DJ193" i="1"/>
  <c r="AD193" i="1"/>
  <c r="BJ193" i="1"/>
  <c r="CX193" i="1"/>
  <c r="FF193" i="1"/>
  <c r="FJ193" i="1" s="1"/>
  <c r="FL193" i="1" s="1"/>
  <c r="BZ193" i="1"/>
  <c r="EB193" i="1"/>
  <c r="R193" i="1"/>
  <c r="AX193" i="1"/>
  <c r="CB193" i="1"/>
  <c r="EJ193" i="1"/>
  <c r="EN193" i="1" s="1"/>
  <c r="AB193" i="1"/>
  <c r="BH193" i="1"/>
  <c r="CL193" i="1"/>
  <c r="DR193" i="1"/>
  <c r="AL193" i="1"/>
  <c r="BX193" i="1"/>
  <c r="DF193" i="1"/>
  <c r="FN193" i="1"/>
  <c r="BD193" i="1"/>
  <c r="CH193" i="1"/>
  <c r="EH193" i="1"/>
  <c r="Z193" i="1"/>
  <c r="BF193" i="1"/>
  <c r="CJ193" i="1"/>
  <c r="EX193" i="1"/>
  <c r="AJ193" i="1"/>
  <c r="BP193" i="1"/>
  <c r="CV193" i="1"/>
  <c r="DZ193" i="1"/>
  <c r="ED193" i="1" s="1"/>
  <c r="AT193" i="1"/>
  <c r="CF193" i="1"/>
  <c r="DT193" i="1"/>
  <c r="GD193" i="1"/>
  <c r="BL193" i="1"/>
  <c r="CZ193" i="1"/>
  <c r="EP193" i="1"/>
  <c r="AH193" i="1"/>
  <c r="BN193" i="1"/>
  <c r="DB193" i="1"/>
  <c r="AR193" i="1"/>
  <c r="BV193" i="1"/>
  <c r="DD193" i="1"/>
  <c r="ER193" i="1"/>
  <c r="V193" i="1"/>
  <c r="BB193" i="1"/>
  <c r="CN193" i="1"/>
  <c r="EZ193" i="1"/>
  <c r="BR193" i="1"/>
  <c r="DH193" i="1"/>
  <c r="FP193" i="1"/>
  <c r="D224" i="1"/>
  <c r="FR192" i="1"/>
  <c r="GD43" i="1"/>
  <c r="GD38" i="1" s="1"/>
  <c r="FV43" i="1"/>
  <c r="FV38" i="1" s="1"/>
  <c r="EP43" i="1"/>
  <c r="EP38" i="1" s="1"/>
  <c r="EH43" i="1"/>
  <c r="EH38" i="1" s="1"/>
  <c r="DZ43" i="1"/>
  <c r="DZ38" i="1" s="1"/>
  <c r="DR43" i="1"/>
  <c r="DR38" i="1" s="1"/>
  <c r="DF43" i="1"/>
  <c r="DF38" i="1" s="1"/>
  <c r="CX43" i="1"/>
  <c r="CX38" i="1" s="1"/>
  <c r="CP43" i="1"/>
  <c r="CH43" i="1"/>
  <c r="CH38" i="1" s="1"/>
  <c r="BZ43" i="1"/>
  <c r="BZ38" i="1" s="1"/>
  <c r="BR43" i="1"/>
  <c r="BR38" i="1" s="1"/>
  <c r="BJ43" i="1"/>
  <c r="BJ38" i="1" s="1"/>
  <c r="BB43" i="1"/>
  <c r="BB38" i="1" s="1"/>
  <c r="AT43" i="1"/>
  <c r="AT38" i="1" s="1"/>
  <c r="AL43" i="1"/>
  <c r="AL38" i="1" s="1"/>
  <c r="AD43" i="1"/>
  <c r="AD38" i="1" s="1"/>
  <c r="V43" i="1"/>
  <c r="V38" i="1" s="1"/>
  <c r="FP43" i="1"/>
  <c r="EZ43" i="1"/>
  <c r="FD43" i="1" s="1"/>
  <c r="DP43" i="1"/>
  <c r="DP38" i="1" s="1"/>
  <c r="DD43" i="1"/>
  <c r="DD38" i="1" s="1"/>
  <c r="CV43" i="1"/>
  <c r="CV38" i="1" s="1"/>
  <c r="CN43" i="1"/>
  <c r="CN38" i="1" s="1"/>
  <c r="CF43" i="1"/>
  <c r="CF38" i="1" s="1"/>
  <c r="BX43" i="1"/>
  <c r="BX38" i="1" s="1"/>
  <c r="BP43" i="1"/>
  <c r="BP38" i="1" s="1"/>
  <c r="BH43" i="1"/>
  <c r="BH38" i="1" s="1"/>
  <c r="AZ43" i="1"/>
  <c r="AZ38" i="1" s="1"/>
  <c r="AR43" i="1"/>
  <c r="AR38" i="1" s="1"/>
  <c r="AJ43" i="1"/>
  <c r="AJ38" i="1" s="1"/>
  <c r="AB43" i="1"/>
  <c r="AB38" i="1" s="1"/>
  <c r="T43" i="1"/>
  <c r="T38" i="1" s="1"/>
  <c r="GF43" i="1"/>
  <c r="GJ43" i="1" s="1"/>
  <c r="FF43" i="1"/>
  <c r="FF38" i="1" s="1"/>
  <c r="DB43" i="1"/>
  <c r="DB38" i="1" s="1"/>
  <c r="CL43" i="1"/>
  <c r="CL38" i="1" s="1"/>
  <c r="CD43" i="1"/>
  <c r="CD38" i="1" s="1"/>
  <c r="BV43" i="1"/>
  <c r="BV38" i="1" s="1"/>
  <c r="BN43" i="1"/>
  <c r="BN38" i="1" s="1"/>
  <c r="BF43" i="1"/>
  <c r="BF38" i="1" s="1"/>
  <c r="AX43" i="1"/>
  <c r="AX38" i="1" s="1"/>
  <c r="AP43" i="1"/>
  <c r="AP38" i="1" s="1"/>
  <c r="AH43" i="1"/>
  <c r="AH38" i="1" s="1"/>
  <c r="Z43" i="1"/>
  <c r="Z38" i="1" s="1"/>
  <c r="R43" i="1"/>
  <c r="R38" i="1" s="1"/>
  <c r="D44" i="1"/>
  <c r="D45" i="1" s="1"/>
  <c r="FX43" i="1"/>
  <c r="GB43" i="1" s="1"/>
  <c r="FN43" i="1"/>
  <c r="FN38" i="1" s="1"/>
  <c r="EX43" i="1"/>
  <c r="EX38" i="1" s="1"/>
  <c r="EJ43" i="1"/>
  <c r="EB43" i="1"/>
  <c r="EF43" i="1" s="1"/>
  <c r="DT43" i="1"/>
  <c r="DX43" i="1" s="1"/>
  <c r="DH43" i="1"/>
  <c r="DH38" i="1" s="1"/>
  <c r="CZ43" i="1"/>
  <c r="CZ38" i="1" s="1"/>
  <c r="CJ43" i="1"/>
  <c r="CJ38" i="1" s="1"/>
  <c r="CB43" i="1"/>
  <c r="CB38" i="1" s="1"/>
  <c r="BT43" i="1"/>
  <c r="BT38" i="1" s="1"/>
  <c r="BL43" i="1"/>
  <c r="BL38" i="1" s="1"/>
  <c r="BD43" i="1"/>
  <c r="BD38" i="1" s="1"/>
  <c r="AV43" i="1"/>
  <c r="AV38" i="1" s="1"/>
  <c r="AN43" i="1"/>
  <c r="AN38" i="1" s="1"/>
  <c r="AF43" i="1"/>
  <c r="AF38" i="1" s="1"/>
  <c r="X43" i="1"/>
  <c r="X38" i="1" s="1"/>
  <c r="ER43" i="1"/>
  <c r="EV43" i="1" s="1"/>
  <c r="FL192" i="1"/>
  <c r="EF192" i="1"/>
  <c r="FT192" i="1"/>
  <c r="DT38" i="1"/>
  <c r="EZ186" i="1"/>
  <c r="FD186" i="1" s="1"/>
  <c r="ER38" i="1" l="1"/>
  <c r="DX193" i="1"/>
  <c r="DN193" i="1"/>
  <c r="E195" i="1"/>
  <c r="CB194" i="1"/>
  <c r="CB186" i="1" s="1"/>
  <c r="EX194" i="1"/>
  <c r="FB194" i="1" s="1"/>
  <c r="FD194" i="1" s="1"/>
  <c r="BR194" i="1"/>
  <c r="BR186" i="1" s="1"/>
  <c r="CN194" i="1"/>
  <c r="CN186" i="1" s="1"/>
  <c r="AB194" i="1"/>
  <c r="AB186" i="1" s="1"/>
  <c r="DZ194" i="1"/>
  <c r="Z194" i="1"/>
  <c r="Z186" i="1" s="1"/>
  <c r="AN194" i="1"/>
  <c r="AN186" i="1" s="1"/>
  <c r="EH194" i="1"/>
  <c r="EH186" i="1" s="1"/>
  <c r="AD194" i="1"/>
  <c r="AD186" i="1" s="1"/>
  <c r="CF194" i="1"/>
  <c r="CF186" i="1" s="1"/>
  <c r="CL194" i="1"/>
  <c r="CL186" i="1" s="1"/>
  <c r="BT194" i="1"/>
  <c r="BT186" i="1" s="1"/>
  <c r="CP194" i="1"/>
  <c r="AZ194" i="1"/>
  <c r="AZ186" i="1" s="1"/>
  <c r="FN194" i="1"/>
  <c r="DR194" i="1"/>
  <c r="DR186" i="1" s="1"/>
  <c r="CD194" i="1"/>
  <c r="CD186" i="1" s="1"/>
  <c r="AX194" i="1"/>
  <c r="AX186" i="1" s="1"/>
  <c r="R194" i="1"/>
  <c r="R186" i="1" s="1"/>
  <c r="CZ194" i="1"/>
  <c r="CZ186" i="1" s="1"/>
  <c r="BL194" i="1"/>
  <c r="BL186" i="1" s="1"/>
  <c r="AF194" i="1"/>
  <c r="AF186" i="1" s="1"/>
  <c r="FP194" i="1"/>
  <c r="EB194" i="1"/>
  <c r="CH194" i="1"/>
  <c r="CH186" i="1" s="1"/>
  <c r="BB194" i="1"/>
  <c r="BB186" i="1" s="1"/>
  <c r="V194" i="1"/>
  <c r="V186" i="1" s="1"/>
  <c r="DD194" i="1"/>
  <c r="DD186" i="1" s="1"/>
  <c r="BX194" i="1"/>
  <c r="BX186" i="1" s="1"/>
  <c r="AR194" i="1"/>
  <c r="AR186" i="1" s="1"/>
  <c r="FH194" i="1"/>
  <c r="DJ194" i="1"/>
  <c r="DN194" i="1" s="1"/>
  <c r="BV194" i="1"/>
  <c r="BV186" i="1" s="1"/>
  <c r="AP194" i="1"/>
  <c r="AP186" i="1" s="1"/>
  <c r="EP194" i="1"/>
  <c r="EP186" i="1" s="1"/>
  <c r="CJ194" i="1"/>
  <c r="CJ186" i="1" s="1"/>
  <c r="BD194" i="1"/>
  <c r="BD186" i="1" s="1"/>
  <c r="X194" i="1"/>
  <c r="X186" i="1" s="1"/>
  <c r="FF194" i="1"/>
  <c r="FJ194" i="1" s="1"/>
  <c r="DF194" i="1"/>
  <c r="DF186" i="1" s="1"/>
  <c r="BZ194" i="1"/>
  <c r="BZ186" i="1" s="1"/>
  <c r="AT194" i="1"/>
  <c r="AT186" i="1" s="1"/>
  <c r="CV194" i="1"/>
  <c r="CV186" i="1" s="1"/>
  <c r="BP194" i="1"/>
  <c r="BP186" i="1" s="1"/>
  <c r="AJ194" i="1"/>
  <c r="AJ186" i="1" s="1"/>
  <c r="EJ194" i="1"/>
  <c r="EN194" i="1" s="1"/>
  <c r="DB194" i="1"/>
  <c r="DB186" i="1" s="1"/>
  <c r="BN194" i="1"/>
  <c r="BN186" i="1" s="1"/>
  <c r="AH194" i="1"/>
  <c r="AH186" i="1" s="1"/>
  <c r="DP194" i="1"/>
  <c r="DP186" i="1" s="1"/>
  <c r="AV194" i="1"/>
  <c r="AV186" i="1" s="1"/>
  <c r="GF194" i="1"/>
  <c r="CX194" i="1"/>
  <c r="CX186" i="1" s="1"/>
  <c r="AL194" i="1"/>
  <c r="AL186" i="1" s="1"/>
  <c r="GD194" i="1"/>
  <c r="GD186" i="1" s="1"/>
  <c r="BH194" i="1"/>
  <c r="BH186" i="1" s="1"/>
  <c r="BF194" i="1"/>
  <c r="BF186" i="1" s="1"/>
  <c r="DH194" i="1"/>
  <c r="DH186" i="1" s="1"/>
  <c r="FV194" i="1"/>
  <c r="FV186" i="1" s="1"/>
  <c r="BJ194" i="1"/>
  <c r="BJ186" i="1" s="1"/>
  <c r="DT194" i="1"/>
  <c r="DX194" i="1" s="1"/>
  <c r="T194" i="1"/>
  <c r="T186" i="1" s="1"/>
  <c r="FX38" i="1"/>
  <c r="EN43" i="1"/>
  <c r="EJ38" i="1"/>
  <c r="D46" i="1"/>
  <c r="FN45" i="1"/>
  <c r="FF45" i="1"/>
  <c r="ER45" i="1"/>
  <c r="EH45" i="1"/>
  <c r="DP45" i="1"/>
  <c r="DD45" i="1"/>
  <c r="CV45" i="1"/>
  <c r="CN45" i="1"/>
  <c r="CF45" i="1"/>
  <c r="BX45" i="1"/>
  <c r="BN45" i="1"/>
  <c r="BF45" i="1"/>
  <c r="AX45" i="1"/>
  <c r="AP45" i="1"/>
  <c r="AH45" i="1"/>
  <c r="Z45" i="1"/>
  <c r="T45" i="1"/>
  <c r="EX45" i="1"/>
  <c r="EP45" i="1"/>
  <c r="DB45" i="1"/>
  <c r="CL45" i="1"/>
  <c r="CD45" i="1"/>
  <c r="BT45" i="1"/>
  <c r="BL45" i="1"/>
  <c r="BD45" i="1"/>
  <c r="AV45" i="1"/>
  <c r="AN45" i="1"/>
  <c r="AF45" i="1"/>
  <c r="R45" i="1"/>
  <c r="FV45" i="1"/>
  <c r="DT45" i="1"/>
  <c r="DH45" i="1"/>
  <c r="CZ45" i="1"/>
  <c r="CJ45" i="1"/>
  <c r="CB45" i="1"/>
  <c r="BR45" i="1"/>
  <c r="BJ45" i="1"/>
  <c r="BB45" i="1"/>
  <c r="AT45" i="1"/>
  <c r="AL45" i="1"/>
  <c r="AD45" i="1"/>
  <c r="GD45" i="1"/>
  <c r="FP45" i="1"/>
  <c r="FH45" i="1"/>
  <c r="DZ45" i="1"/>
  <c r="DR45" i="1"/>
  <c r="DF45" i="1"/>
  <c r="CX45" i="1"/>
  <c r="CP45" i="1"/>
  <c r="CH45" i="1"/>
  <c r="BZ45" i="1"/>
  <c r="BP45" i="1"/>
  <c r="BH45" i="1"/>
  <c r="AZ45" i="1"/>
  <c r="AR45" i="1"/>
  <c r="AJ45" i="1"/>
  <c r="AB45" i="1"/>
  <c r="V45" i="1"/>
  <c r="EZ45" i="1"/>
  <c r="X45" i="1"/>
  <c r="EV193" i="1"/>
  <c r="ER186" i="1"/>
  <c r="EV186" i="1" s="1"/>
  <c r="FF186" i="1"/>
  <c r="EB38" i="1"/>
  <c r="EV38" i="1"/>
  <c r="FR193" i="1"/>
  <c r="FT193" i="1" s="1"/>
  <c r="EF193" i="1"/>
  <c r="DZ186" i="1"/>
  <c r="GF38" i="1"/>
  <c r="DX38" i="1"/>
  <c r="CP38" i="1"/>
  <c r="CT43" i="1"/>
  <c r="D225" i="1"/>
  <c r="FB193" i="1"/>
  <c r="FD193" i="1" s="1"/>
  <c r="EX186" i="1"/>
  <c r="EF38" i="1" l="1"/>
  <c r="FD45" i="1"/>
  <c r="DX45" i="1"/>
  <c r="ER44" i="1"/>
  <c r="EV45" i="1"/>
  <c r="EN38" i="1"/>
  <c r="GJ194" i="1"/>
  <c r="GF186" i="1"/>
  <c r="GJ186" i="1" s="1"/>
  <c r="EB186" i="1"/>
  <c r="DT186" i="1"/>
  <c r="DX186" i="1" s="1"/>
  <c r="GB38" i="1"/>
  <c r="FL194" i="1"/>
  <c r="FH186" i="1"/>
  <c r="FL186" i="1" s="1"/>
  <c r="FT194" i="1"/>
  <c r="FP186" i="1"/>
  <c r="FT186" i="1" s="1"/>
  <c r="FR194" i="1"/>
  <c r="FN186" i="1"/>
  <c r="E196" i="1"/>
  <c r="FB195" i="1"/>
  <c r="DV195" i="1"/>
  <c r="ET195" i="1"/>
  <c r="EL195" i="1"/>
  <c r="CR195" i="1"/>
  <c r="FJ195" i="1"/>
  <c r="FR195" i="1"/>
  <c r="DL195" i="1"/>
  <c r="GH195" i="1"/>
  <c r="ED195" i="1"/>
  <c r="CT38" i="1"/>
  <c r="CT45" i="1"/>
  <c r="CP44" i="1"/>
  <c r="CT44" i="1" s="1"/>
  <c r="DJ186" i="1"/>
  <c r="DN186" i="1" s="1"/>
  <c r="D226" i="1"/>
  <c r="GJ38" i="1"/>
  <c r="FL45" i="1"/>
  <c r="FV46" i="1"/>
  <c r="EX46" i="1"/>
  <c r="DT46" i="1"/>
  <c r="DX46" i="1" s="1"/>
  <c r="DH46" i="1"/>
  <c r="CZ46" i="1"/>
  <c r="CH46" i="1"/>
  <c r="BZ46" i="1"/>
  <c r="BP46" i="1"/>
  <c r="BH46" i="1"/>
  <c r="AZ46" i="1"/>
  <c r="AR46" i="1"/>
  <c r="AJ46" i="1"/>
  <c r="AB46" i="1"/>
  <c r="V46" i="1"/>
  <c r="GD46" i="1"/>
  <c r="FP46" i="1"/>
  <c r="FP44" i="1" s="1"/>
  <c r="FF46" i="1"/>
  <c r="DZ46" i="1"/>
  <c r="DR46" i="1"/>
  <c r="DF46" i="1"/>
  <c r="CX46" i="1"/>
  <c r="CN46" i="1"/>
  <c r="CF46" i="1"/>
  <c r="BX46" i="1"/>
  <c r="BN46" i="1"/>
  <c r="BF46" i="1"/>
  <c r="AX46" i="1"/>
  <c r="AP46" i="1"/>
  <c r="AH46" i="1"/>
  <c r="Z46" i="1"/>
  <c r="T46" i="1"/>
  <c r="D47" i="1"/>
  <c r="FN46" i="1"/>
  <c r="EH46" i="1"/>
  <c r="DP46" i="1"/>
  <c r="DD46" i="1"/>
  <c r="CV46" i="1"/>
  <c r="CL46" i="1"/>
  <c r="CD46" i="1"/>
  <c r="BT46" i="1"/>
  <c r="BL46" i="1"/>
  <c r="BD46" i="1"/>
  <c r="AV46" i="1"/>
  <c r="AN46" i="1"/>
  <c r="AF46" i="1"/>
  <c r="X46" i="1"/>
  <c r="R46" i="1"/>
  <c r="EP46" i="1"/>
  <c r="DB46" i="1"/>
  <c r="CJ46" i="1"/>
  <c r="CB46" i="1"/>
  <c r="BR46" i="1"/>
  <c r="BJ46" i="1"/>
  <c r="BB46" i="1"/>
  <c r="AT46" i="1"/>
  <c r="AL46" i="1"/>
  <c r="AD46" i="1"/>
  <c r="CT194" i="1"/>
  <c r="CP186" i="1"/>
  <c r="CT186" i="1" s="1"/>
  <c r="ED194" i="1"/>
  <c r="EF194" i="1" s="1"/>
  <c r="FT44" i="1" l="1"/>
  <c r="D227" i="1"/>
  <c r="D228" i="1" s="1"/>
  <c r="GL38" i="1"/>
  <c r="EC186" i="1"/>
  <c r="E197" i="1"/>
  <c r="EX196" i="1"/>
  <c r="CN196" i="1"/>
  <c r="BH196" i="1"/>
  <c r="AB196" i="1"/>
  <c r="EB196" i="1"/>
  <c r="CL196" i="1"/>
  <c r="BF196" i="1"/>
  <c r="Z196" i="1"/>
  <c r="EH196" i="1"/>
  <c r="CZ196" i="1"/>
  <c r="BL196" i="1"/>
  <c r="AF196" i="1"/>
  <c r="FV196" i="1"/>
  <c r="CX196" i="1"/>
  <c r="BR196" i="1"/>
  <c r="EJ196" i="1"/>
  <c r="CF196" i="1"/>
  <c r="AZ196" i="1"/>
  <c r="T196" i="1"/>
  <c r="DT196" i="1"/>
  <c r="CD196" i="1"/>
  <c r="AX196" i="1"/>
  <c r="R196" i="1"/>
  <c r="DZ196" i="1"/>
  <c r="CJ196" i="1"/>
  <c r="BD196" i="1"/>
  <c r="X196" i="1"/>
  <c r="FF196" i="1"/>
  <c r="CP196" i="1"/>
  <c r="BJ196" i="1"/>
  <c r="AD196" i="1"/>
  <c r="GD196" i="1"/>
  <c r="DD196" i="1"/>
  <c r="BX196" i="1"/>
  <c r="AR196" i="1"/>
  <c r="FH196" i="1"/>
  <c r="DJ196" i="1"/>
  <c r="BV196" i="1"/>
  <c r="AP196" i="1"/>
  <c r="FN196" i="1"/>
  <c r="DR196" i="1"/>
  <c r="CB196" i="1"/>
  <c r="AV196" i="1"/>
  <c r="DP196" i="1"/>
  <c r="CH196" i="1"/>
  <c r="BB196" i="1"/>
  <c r="V196" i="1"/>
  <c r="FP196" i="1"/>
  <c r="CV196" i="1"/>
  <c r="BP196" i="1"/>
  <c r="AJ196" i="1"/>
  <c r="EP196" i="1"/>
  <c r="DB196" i="1"/>
  <c r="BN196" i="1"/>
  <c r="AH196" i="1"/>
  <c r="EZ196" i="1"/>
  <c r="DH196" i="1"/>
  <c r="BT196" i="1"/>
  <c r="AN196" i="1"/>
  <c r="GF196" i="1"/>
  <c r="DF196" i="1"/>
  <c r="BZ196" i="1"/>
  <c r="AT196" i="1"/>
  <c r="ER196" i="1"/>
  <c r="AL196" i="1"/>
  <c r="D48" i="1"/>
  <c r="FV47" i="1"/>
  <c r="FV44" i="1" s="1"/>
  <c r="FH47" i="1"/>
  <c r="EH47" i="1"/>
  <c r="EH44" i="1" s="1"/>
  <c r="DP47" i="1"/>
  <c r="DP44" i="1" s="1"/>
  <c r="DD47" i="1"/>
  <c r="DD44" i="1" s="1"/>
  <c r="CV47" i="1"/>
  <c r="CV44" i="1" s="1"/>
  <c r="CL47" i="1"/>
  <c r="CL44" i="1" s="1"/>
  <c r="CD47" i="1"/>
  <c r="CD44" i="1" s="1"/>
  <c r="BT47" i="1"/>
  <c r="BT44" i="1" s="1"/>
  <c r="BL47" i="1"/>
  <c r="BL44" i="1" s="1"/>
  <c r="BD47" i="1"/>
  <c r="BD44" i="1" s="1"/>
  <c r="AV47" i="1"/>
  <c r="AV44" i="1" s="1"/>
  <c r="AN47" i="1"/>
  <c r="AN44" i="1" s="1"/>
  <c r="AF47" i="1"/>
  <c r="AF44" i="1" s="1"/>
  <c r="R47" i="1"/>
  <c r="R44" i="1" s="1"/>
  <c r="GD47" i="1"/>
  <c r="GD44" i="1" s="1"/>
  <c r="FN47" i="1"/>
  <c r="FN44" i="1" s="1"/>
  <c r="FF47" i="1"/>
  <c r="FF44" i="1" s="1"/>
  <c r="EP47" i="1"/>
  <c r="EP44" i="1" s="1"/>
  <c r="DB47" i="1"/>
  <c r="DB44" i="1" s="1"/>
  <c r="CJ47" i="1"/>
  <c r="CJ44" i="1" s="1"/>
  <c r="CB47" i="1"/>
  <c r="CB44" i="1" s="1"/>
  <c r="BR47" i="1"/>
  <c r="BR44" i="1" s="1"/>
  <c r="BJ47" i="1"/>
  <c r="BJ44" i="1" s="1"/>
  <c r="BB47" i="1"/>
  <c r="BB44" i="1" s="1"/>
  <c r="AT47" i="1"/>
  <c r="AT44" i="1" s="1"/>
  <c r="AL47" i="1"/>
  <c r="AL44" i="1" s="1"/>
  <c r="AD47" i="1"/>
  <c r="AD44" i="1" s="1"/>
  <c r="EX47" i="1"/>
  <c r="EX44" i="1" s="1"/>
  <c r="DT47" i="1"/>
  <c r="DX47" i="1" s="1"/>
  <c r="DH47" i="1"/>
  <c r="DH44" i="1" s="1"/>
  <c r="CZ47" i="1"/>
  <c r="CZ44" i="1" s="1"/>
  <c r="CH47" i="1"/>
  <c r="CH44" i="1" s="1"/>
  <c r="BZ47" i="1"/>
  <c r="BZ44" i="1" s="1"/>
  <c r="BP47" i="1"/>
  <c r="BP44" i="1" s="1"/>
  <c r="BH47" i="1"/>
  <c r="BH44" i="1" s="1"/>
  <c r="AZ47" i="1"/>
  <c r="AZ44" i="1" s="1"/>
  <c r="AR47" i="1"/>
  <c r="AR44" i="1" s="1"/>
  <c r="AJ47" i="1"/>
  <c r="AJ44" i="1" s="1"/>
  <c r="AB47" i="1"/>
  <c r="AB44" i="1" s="1"/>
  <c r="V47" i="1"/>
  <c r="V44" i="1" s="1"/>
  <c r="DZ47" i="1"/>
  <c r="DZ44" i="1" s="1"/>
  <c r="DR47" i="1"/>
  <c r="DR44" i="1" s="1"/>
  <c r="DF47" i="1"/>
  <c r="DF44" i="1" s="1"/>
  <c r="CX47" i="1"/>
  <c r="CX44" i="1" s="1"/>
  <c r="CN47" i="1"/>
  <c r="CN44" i="1" s="1"/>
  <c r="CF47" i="1"/>
  <c r="CF44" i="1" s="1"/>
  <c r="BX47" i="1"/>
  <c r="BX44" i="1" s="1"/>
  <c r="BN47" i="1"/>
  <c r="BN44" i="1" s="1"/>
  <c r="BF47" i="1"/>
  <c r="BF44" i="1" s="1"/>
  <c r="AX47" i="1"/>
  <c r="AX44" i="1" s="1"/>
  <c r="AP47" i="1"/>
  <c r="AP44" i="1" s="1"/>
  <c r="AH47" i="1"/>
  <c r="AH44" i="1" s="1"/>
  <c r="Z47" i="1"/>
  <c r="Z44" i="1" s="1"/>
  <c r="T47" i="1"/>
  <c r="T44" i="1" s="1"/>
  <c r="GF47" i="1"/>
  <c r="X47" i="1"/>
  <c r="X44" i="1" s="1"/>
  <c r="EZ47" i="1"/>
  <c r="EV44" i="1"/>
  <c r="GJ47" i="1" l="1"/>
  <c r="GF44" i="1"/>
  <c r="D49" i="1"/>
  <c r="CP48" i="1"/>
  <c r="GF48" i="1"/>
  <c r="GJ48" i="1" s="1"/>
  <c r="FP48" i="1"/>
  <c r="EZ48" i="1"/>
  <c r="FD48" i="1" s="1"/>
  <c r="EJ48" i="1"/>
  <c r="ER48" i="1"/>
  <c r="ED186" i="1"/>
  <c r="EE186" i="1"/>
  <c r="D229" i="1"/>
  <c r="FD47" i="1"/>
  <c r="EZ44" i="1"/>
  <c r="FL47" i="1"/>
  <c r="FH44" i="1"/>
  <c r="DT44" i="1"/>
  <c r="DN196" i="1"/>
  <c r="CT196" i="1"/>
  <c r="EF196" i="1"/>
  <c r="EV196" i="1"/>
  <c r="GJ196" i="1"/>
  <c r="FD196" i="1"/>
  <c r="FL196" i="1"/>
  <c r="DX196" i="1"/>
  <c r="EN196" i="1"/>
  <c r="E198" i="1"/>
  <c r="AB197" i="1"/>
  <c r="AH197" i="1"/>
  <c r="CV197" i="1"/>
  <c r="AF197" i="1"/>
  <c r="BB197" i="1"/>
  <c r="CH197" i="1"/>
  <c r="T197" i="1"/>
  <c r="BF197" i="1"/>
  <c r="DZ197" i="1"/>
  <c r="BD197" i="1"/>
  <c r="EP197" i="1"/>
  <c r="AT197" i="1"/>
  <c r="FN197" i="1"/>
  <c r="BZ197" i="1"/>
  <c r="AR197" i="1"/>
  <c r="DR197" i="1"/>
  <c r="CF197" i="1"/>
  <c r="AX197" i="1"/>
  <c r="R197" i="1"/>
  <c r="DP197" i="1"/>
  <c r="CD197" i="1"/>
  <c r="AV197" i="1"/>
  <c r="FV197" i="1"/>
  <c r="EH197" i="1"/>
  <c r="BR197" i="1"/>
  <c r="AL197" i="1"/>
  <c r="CZ197" i="1"/>
  <c r="BH197" i="1"/>
  <c r="CX197" i="1"/>
  <c r="BN197" i="1"/>
  <c r="ER197" i="1"/>
  <c r="EV197" i="1" s="1"/>
  <c r="BL197" i="1"/>
  <c r="EX197" i="1"/>
  <c r="CJ197" i="1"/>
  <c r="V197" i="1"/>
  <c r="GD197" i="1"/>
  <c r="AZ197" i="1"/>
  <c r="CN197" i="1"/>
  <c r="Z197" i="1"/>
  <c r="CL197" i="1"/>
  <c r="X197" i="1"/>
  <c r="CB197" i="1"/>
  <c r="DH197" i="1"/>
  <c r="BP197" i="1"/>
  <c r="AJ197" i="1"/>
  <c r="DF197" i="1"/>
  <c r="BX197" i="1"/>
  <c r="AP197" i="1"/>
  <c r="EZ197" i="1"/>
  <c r="FD197" i="1" s="1"/>
  <c r="DD197" i="1"/>
  <c r="BT197" i="1"/>
  <c r="AN197" i="1"/>
  <c r="FF197" i="1"/>
  <c r="DB197" i="1"/>
  <c r="BJ197" i="1"/>
  <c r="AD197" i="1"/>
  <c r="FL44" i="1" l="1"/>
  <c r="FD44" i="1"/>
  <c r="D230" i="1"/>
  <c r="EV48" i="1"/>
  <c r="EN48" i="1"/>
  <c r="CT48" i="1"/>
  <c r="E199" i="1"/>
  <c r="EZ198" i="1"/>
  <c r="FD198" i="1" s="1"/>
  <c r="DF198" i="1"/>
  <c r="BZ198" i="1"/>
  <c r="AT198" i="1"/>
  <c r="GF198" i="1"/>
  <c r="DP198" i="1"/>
  <c r="CF198" i="1"/>
  <c r="AZ198" i="1"/>
  <c r="T198" i="1"/>
  <c r="EX198" i="1"/>
  <c r="CD198" i="1"/>
  <c r="AX198" i="1"/>
  <c r="R198" i="1"/>
  <c r="DH198" i="1"/>
  <c r="BT198" i="1"/>
  <c r="AN198" i="1"/>
  <c r="EH198" i="1"/>
  <c r="CX198" i="1"/>
  <c r="BR198" i="1"/>
  <c r="AL198" i="1"/>
  <c r="FV198" i="1"/>
  <c r="DD198" i="1"/>
  <c r="BX198" i="1"/>
  <c r="AR198" i="1"/>
  <c r="EJ198" i="1"/>
  <c r="AP198" i="1"/>
  <c r="CZ198" i="1"/>
  <c r="AF198" i="1"/>
  <c r="DZ198" i="1"/>
  <c r="CP198" i="1"/>
  <c r="BJ198" i="1"/>
  <c r="AD198" i="1"/>
  <c r="FF198" i="1"/>
  <c r="CV198" i="1"/>
  <c r="BP198" i="1"/>
  <c r="AJ198" i="1"/>
  <c r="GD198" i="1"/>
  <c r="DB198" i="1"/>
  <c r="BN198" i="1"/>
  <c r="AH198" i="1"/>
  <c r="EB198" i="1"/>
  <c r="CJ198" i="1"/>
  <c r="BD198" i="1"/>
  <c r="X198" i="1"/>
  <c r="FN198" i="1"/>
  <c r="DR198" i="1"/>
  <c r="CH198" i="1"/>
  <c r="BB198" i="1"/>
  <c r="V198" i="1"/>
  <c r="ER198" i="1"/>
  <c r="EV198" i="1" s="1"/>
  <c r="CN198" i="1"/>
  <c r="BH198" i="1"/>
  <c r="AB198" i="1"/>
  <c r="FP198" i="1"/>
  <c r="CL198" i="1"/>
  <c r="BF198" i="1"/>
  <c r="Z198" i="1"/>
  <c r="DT198" i="1"/>
  <c r="CB198" i="1"/>
  <c r="AV198" i="1"/>
  <c r="FH198" i="1"/>
  <c r="BV198" i="1"/>
  <c r="EP198" i="1"/>
  <c r="BL198" i="1"/>
  <c r="GK186" i="1"/>
  <c r="FN49" i="1"/>
  <c r="FN48" i="1" s="1"/>
  <c r="EX49" i="1"/>
  <c r="EX48" i="1" s="1"/>
  <c r="DH49" i="1"/>
  <c r="DH48" i="1" s="1"/>
  <c r="CZ49" i="1"/>
  <c r="CZ48" i="1" s="1"/>
  <c r="CJ49" i="1"/>
  <c r="CJ48" i="1" s="1"/>
  <c r="CB49" i="1"/>
  <c r="CB48" i="1" s="1"/>
  <c r="BR49" i="1"/>
  <c r="BR48" i="1" s="1"/>
  <c r="BJ49" i="1"/>
  <c r="BJ48" i="1" s="1"/>
  <c r="BB49" i="1"/>
  <c r="BB48" i="1" s="1"/>
  <c r="AT49" i="1"/>
  <c r="AT48" i="1" s="1"/>
  <c r="AL49" i="1"/>
  <c r="AL48" i="1" s="1"/>
  <c r="AD49" i="1"/>
  <c r="AD48" i="1" s="1"/>
  <c r="V49" i="1"/>
  <c r="V48" i="1" s="1"/>
  <c r="EP49" i="1"/>
  <c r="EP48" i="1" s="1"/>
  <c r="EB49" i="1"/>
  <c r="DT49" i="1"/>
  <c r="DF49" i="1"/>
  <c r="DF48" i="1" s="1"/>
  <c r="CX49" i="1"/>
  <c r="CX48" i="1" s="1"/>
  <c r="CP49" i="1"/>
  <c r="CT49" i="1" s="1"/>
  <c r="CH49" i="1"/>
  <c r="CH48" i="1" s="1"/>
  <c r="BZ49" i="1"/>
  <c r="BZ48" i="1" s="1"/>
  <c r="BP49" i="1"/>
  <c r="BP48" i="1" s="1"/>
  <c r="BH49" i="1"/>
  <c r="BH48" i="1" s="1"/>
  <c r="AZ49" i="1"/>
  <c r="AZ48" i="1" s="1"/>
  <c r="AR49" i="1"/>
  <c r="AR48" i="1" s="1"/>
  <c r="AJ49" i="1"/>
  <c r="AJ48" i="1" s="1"/>
  <c r="AB49" i="1"/>
  <c r="AB48" i="1" s="1"/>
  <c r="T49" i="1"/>
  <c r="T48" i="1" s="1"/>
  <c r="D50" i="1"/>
  <c r="FX49" i="1"/>
  <c r="FP49" i="1"/>
  <c r="FT49" i="1" s="1"/>
  <c r="EZ49" i="1"/>
  <c r="FD49" i="1" s="1"/>
  <c r="EH49" i="1"/>
  <c r="EH48" i="1" s="1"/>
  <c r="DZ49" i="1"/>
  <c r="DZ48" i="1" s="1"/>
  <c r="DR49" i="1"/>
  <c r="DR48" i="1" s="1"/>
  <c r="DJ49" i="1"/>
  <c r="DD49" i="1"/>
  <c r="DD48" i="1" s="1"/>
  <c r="CV49" i="1"/>
  <c r="CV48" i="1" s="1"/>
  <c r="CN49" i="1"/>
  <c r="CN48" i="1" s="1"/>
  <c r="CF49" i="1"/>
  <c r="CF48" i="1" s="1"/>
  <c r="BX49" i="1"/>
  <c r="BX48" i="1" s="1"/>
  <c r="BN49" i="1"/>
  <c r="BN48" i="1" s="1"/>
  <c r="BF49" i="1"/>
  <c r="BF48" i="1" s="1"/>
  <c r="AX49" i="1"/>
  <c r="AX48" i="1" s="1"/>
  <c r="AP49" i="1"/>
  <c r="AP48" i="1" s="1"/>
  <c r="AH49" i="1"/>
  <c r="AH48" i="1" s="1"/>
  <c r="Z49" i="1"/>
  <c r="Z48" i="1" s="1"/>
  <c r="R49" i="1"/>
  <c r="R48" i="1" s="1"/>
  <c r="GD49" i="1"/>
  <c r="GD48" i="1" s="1"/>
  <c r="FV49" i="1"/>
  <c r="FV48" i="1" s="1"/>
  <c r="FF49" i="1"/>
  <c r="FF48" i="1" s="1"/>
  <c r="DP49" i="1"/>
  <c r="DP48" i="1" s="1"/>
  <c r="DB49" i="1"/>
  <c r="DB48" i="1" s="1"/>
  <c r="CL49" i="1"/>
  <c r="CL48" i="1" s="1"/>
  <c r="CD49" i="1"/>
  <c r="CD48" i="1" s="1"/>
  <c r="BT49" i="1"/>
  <c r="BT48" i="1" s="1"/>
  <c r="BL49" i="1"/>
  <c r="BL48" i="1" s="1"/>
  <c r="BD49" i="1"/>
  <c r="BD48" i="1" s="1"/>
  <c r="AV49" i="1"/>
  <c r="AV48" i="1" s="1"/>
  <c r="AN49" i="1"/>
  <c r="AN48" i="1" s="1"/>
  <c r="AF49" i="1"/>
  <c r="AF48" i="1" s="1"/>
  <c r="X49" i="1"/>
  <c r="X48" i="1" s="1"/>
  <c r="EJ49" i="1"/>
  <c r="EN49" i="1" s="1"/>
  <c r="GF49" i="1"/>
  <c r="GJ49" i="1" s="1"/>
  <c r="ER49" i="1"/>
  <c r="EV49" i="1" s="1"/>
  <c r="GJ44" i="1"/>
  <c r="DX44" i="1"/>
  <c r="EF186" i="1"/>
  <c r="GL186" i="1" s="1"/>
  <c r="FT48" i="1"/>
  <c r="GL44" i="1" l="1"/>
  <c r="FP50" i="1"/>
  <c r="EJ50" i="1"/>
  <c r="EB50" i="1"/>
  <c r="EF50" i="1" s="1"/>
  <c r="CP50" i="1"/>
  <c r="D51" i="1"/>
  <c r="DT50" i="1"/>
  <c r="DX50" i="1" s="1"/>
  <c r="FH50" i="1"/>
  <c r="ER50" i="1"/>
  <c r="EZ50" i="1"/>
  <c r="GF50" i="1"/>
  <c r="DJ50" i="1"/>
  <c r="DN50" i="1" s="1"/>
  <c r="DN49" i="1"/>
  <c r="DJ48" i="1"/>
  <c r="DX198" i="1"/>
  <c r="CT198" i="1"/>
  <c r="EB48" i="1"/>
  <c r="EF49" i="1"/>
  <c r="FL198" i="1"/>
  <c r="EF198" i="1"/>
  <c r="EN198" i="1"/>
  <c r="GJ198" i="1"/>
  <c r="D231" i="1"/>
  <c r="DX49" i="1"/>
  <c r="DT48" i="1"/>
  <c r="GB49" i="1"/>
  <c r="FX48" i="1"/>
  <c r="E200" i="1"/>
  <c r="FH199" i="1"/>
  <c r="FL199" i="1" s="1"/>
  <c r="DJ199" i="1"/>
  <c r="BV199" i="1"/>
  <c r="BV195" i="1" s="1"/>
  <c r="AP199" i="1"/>
  <c r="AP195" i="1" s="1"/>
  <c r="FN199" i="1"/>
  <c r="FN195" i="1" s="1"/>
  <c r="DR199" i="1"/>
  <c r="DR195" i="1" s="1"/>
  <c r="CB199" i="1"/>
  <c r="CB195" i="1" s="1"/>
  <c r="AV199" i="1"/>
  <c r="AV195" i="1" s="1"/>
  <c r="GF199" i="1"/>
  <c r="GJ199" i="1" s="1"/>
  <c r="DP199" i="1"/>
  <c r="DP195" i="1" s="1"/>
  <c r="BB199" i="1"/>
  <c r="BB195" i="1" s="1"/>
  <c r="V199" i="1"/>
  <c r="V195" i="1" s="1"/>
  <c r="DD199" i="1"/>
  <c r="DD195" i="1" s="1"/>
  <c r="EJ199" i="1"/>
  <c r="EN199" i="1" s="1"/>
  <c r="EP199" i="1"/>
  <c r="EP195" i="1" s="1"/>
  <c r="BN199" i="1"/>
  <c r="BN195" i="1" s="1"/>
  <c r="EZ199" i="1"/>
  <c r="BT199" i="1"/>
  <c r="BT195" i="1" s="1"/>
  <c r="FV199" i="1"/>
  <c r="FV195" i="1" s="1"/>
  <c r="BZ199" i="1"/>
  <c r="BZ195" i="1" s="1"/>
  <c r="BP199" i="1"/>
  <c r="BP195" i="1" s="1"/>
  <c r="FP199" i="1"/>
  <c r="FP195" i="1" s="1"/>
  <c r="FT195" i="1" s="1"/>
  <c r="CL199" i="1"/>
  <c r="CL195" i="1" s="1"/>
  <c r="Z199" i="1"/>
  <c r="Z195" i="1" s="1"/>
  <c r="CZ199" i="1"/>
  <c r="CZ195" i="1" s="1"/>
  <c r="AF199" i="1"/>
  <c r="AF195" i="1" s="1"/>
  <c r="CX199" i="1"/>
  <c r="CX195" i="1" s="1"/>
  <c r="AL199" i="1"/>
  <c r="AL195" i="1" s="1"/>
  <c r="CN199" i="1"/>
  <c r="CN195" i="1" s="1"/>
  <c r="AB199" i="1"/>
  <c r="AB195" i="1" s="1"/>
  <c r="DT199" i="1"/>
  <c r="DX199" i="1" s="1"/>
  <c r="CD199" i="1"/>
  <c r="CD195" i="1" s="1"/>
  <c r="AX199" i="1"/>
  <c r="AX195" i="1" s="1"/>
  <c r="R199" i="1"/>
  <c r="R195" i="1" s="1"/>
  <c r="DZ199" i="1"/>
  <c r="DZ195" i="1" s="1"/>
  <c r="CJ199" i="1"/>
  <c r="CJ195" i="1" s="1"/>
  <c r="BD199" i="1"/>
  <c r="BD195" i="1" s="1"/>
  <c r="X199" i="1"/>
  <c r="X195" i="1" s="1"/>
  <c r="ER199" i="1"/>
  <c r="EV199" i="1" s="1"/>
  <c r="CP199" i="1"/>
  <c r="CT199" i="1" s="1"/>
  <c r="BJ199" i="1"/>
  <c r="BJ195" i="1" s="1"/>
  <c r="AD199" i="1"/>
  <c r="AD195" i="1" s="1"/>
  <c r="EX199" i="1"/>
  <c r="EX195" i="1" s="1"/>
  <c r="CF199" i="1"/>
  <c r="CF195" i="1" s="1"/>
  <c r="AZ199" i="1"/>
  <c r="AZ195" i="1" s="1"/>
  <c r="T199" i="1"/>
  <c r="T195" i="1" s="1"/>
  <c r="CH199" i="1"/>
  <c r="CH195" i="1" s="1"/>
  <c r="BX199" i="1"/>
  <c r="BX195" i="1" s="1"/>
  <c r="AR199" i="1"/>
  <c r="AR195" i="1" s="1"/>
  <c r="DB199" i="1"/>
  <c r="DB195" i="1" s="1"/>
  <c r="AH199" i="1"/>
  <c r="AH195" i="1" s="1"/>
  <c r="DH199" i="1"/>
  <c r="DH195" i="1" s="1"/>
  <c r="AN199" i="1"/>
  <c r="AN195" i="1" s="1"/>
  <c r="DF199" i="1"/>
  <c r="DF195" i="1" s="1"/>
  <c r="AT199" i="1"/>
  <c r="AT195" i="1" s="1"/>
  <c r="CV199" i="1"/>
  <c r="CV195" i="1" s="1"/>
  <c r="AJ199" i="1"/>
  <c r="AJ195" i="1" s="1"/>
  <c r="EB199" i="1"/>
  <c r="EF199" i="1" s="1"/>
  <c r="BF199" i="1"/>
  <c r="BF195" i="1" s="1"/>
  <c r="EH199" i="1"/>
  <c r="EH195" i="1" s="1"/>
  <c r="BL199" i="1"/>
  <c r="BL195" i="1" s="1"/>
  <c r="FF199" i="1"/>
  <c r="FF195" i="1" s="1"/>
  <c r="BR199" i="1"/>
  <c r="BR195" i="1" s="1"/>
  <c r="GD199" i="1"/>
  <c r="GD195" i="1" s="1"/>
  <c r="BH199" i="1"/>
  <c r="BH195" i="1" s="1"/>
  <c r="ER195" i="1"/>
  <c r="EV195" i="1" s="1"/>
  <c r="FD199" i="1" l="1"/>
  <c r="EZ195" i="1"/>
  <c r="FD195" i="1" s="1"/>
  <c r="GB48" i="1"/>
  <c r="EJ195" i="1"/>
  <c r="EN195" i="1" s="1"/>
  <c r="FH195" i="1"/>
  <c r="FL195" i="1" s="1"/>
  <c r="CP195" i="1"/>
  <c r="CT195" i="1" s="1"/>
  <c r="GJ50" i="1"/>
  <c r="EN50" i="1"/>
  <c r="DV200" i="1"/>
  <c r="E201" i="1"/>
  <c r="ED200" i="1"/>
  <c r="CR200" i="1"/>
  <c r="EL200" i="1"/>
  <c r="FJ200" i="1"/>
  <c r="DL200" i="1"/>
  <c r="FB200" i="1"/>
  <c r="FR200" i="1"/>
  <c r="ET200" i="1"/>
  <c r="GH200" i="1"/>
  <c r="GF195" i="1"/>
  <c r="GJ195" i="1" s="1"/>
  <c r="FD50" i="1"/>
  <c r="FN51" i="1"/>
  <c r="EX51" i="1"/>
  <c r="DZ51" i="1"/>
  <c r="DR51" i="1"/>
  <c r="DJ51" i="1"/>
  <c r="DN51" i="1" s="1"/>
  <c r="DD51" i="1"/>
  <c r="CV51" i="1"/>
  <c r="CN51" i="1"/>
  <c r="CF51" i="1"/>
  <c r="BX51" i="1"/>
  <c r="BP51" i="1"/>
  <c r="BH51" i="1"/>
  <c r="AZ51" i="1"/>
  <c r="AR51" i="1"/>
  <c r="AJ51" i="1"/>
  <c r="AB51" i="1"/>
  <c r="T51" i="1"/>
  <c r="D52" i="1"/>
  <c r="FX51" i="1"/>
  <c r="EP51" i="1"/>
  <c r="DP51" i="1"/>
  <c r="DB51" i="1"/>
  <c r="CL51" i="1"/>
  <c r="CD51" i="1"/>
  <c r="BV51" i="1"/>
  <c r="BN51" i="1"/>
  <c r="BF51" i="1"/>
  <c r="AX51" i="1"/>
  <c r="AP51" i="1"/>
  <c r="AH51" i="1"/>
  <c r="Z51" i="1"/>
  <c r="R51" i="1"/>
  <c r="GD51" i="1"/>
  <c r="FV51" i="1"/>
  <c r="FP51" i="1"/>
  <c r="FF51" i="1"/>
  <c r="EZ51" i="1"/>
  <c r="EH51" i="1"/>
  <c r="EB51" i="1"/>
  <c r="DH51" i="1"/>
  <c r="CZ51" i="1"/>
  <c r="CJ51" i="1"/>
  <c r="CB51" i="1"/>
  <c r="BT51" i="1"/>
  <c r="BL51" i="1"/>
  <c r="BD51" i="1"/>
  <c r="AV51" i="1"/>
  <c r="AN51" i="1"/>
  <c r="AF51" i="1"/>
  <c r="X51" i="1"/>
  <c r="DT51" i="1"/>
  <c r="DX51" i="1" s="1"/>
  <c r="DF51" i="1"/>
  <c r="CX51" i="1"/>
  <c r="CP51" i="1"/>
  <c r="CT51" i="1" s="1"/>
  <c r="CH51" i="1"/>
  <c r="BZ51" i="1"/>
  <c r="BR51" i="1"/>
  <c r="BJ51" i="1"/>
  <c r="BB51" i="1"/>
  <c r="AT51" i="1"/>
  <c r="AL51" i="1"/>
  <c r="AD51" i="1"/>
  <c r="V51" i="1"/>
  <c r="GF51" i="1"/>
  <c r="GJ51" i="1" s="1"/>
  <c r="ER51" i="1"/>
  <c r="EV51" i="1" s="1"/>
  <c r="EJ51" i="1"/>
  <c r="EN51" i="1" s="1"/>
  <c r="FH51" i="1"/>
  <c r="FT50" i="1"/>
  <c r="D232" i="1"/>
  <c r="EB195" i="1"/>
  <c r="EF195" i="1" s="1"/>
  <c r="EV50" i="1"/>
  <c r="CT50" i="1"/>
  <c r="DN199" i="1"/>
  <c r="DJ195" i="1"/>
  <c r="DN195" i="1" s="1"/>
  <c r="GL195" i="1" s="1"/>
  <c r="EF48" i="1"/>
  <c r="DT195" i="1"/>
  <c r="DX195" i="1" s="1"/>
  <c r="FL50" i="1"/>
  <c r="FJ51" i="1" l="1"/>
  <c r="EV200" i="1"/>
  <c r="E202" i="1"/>
  <c r="GF201" i="1"/>
  <c r="DD201" i="1"/>
  <c r="FN201" i="1"/>
  <c r="CB201" i="1"/>
  <c r="EX201" i="1"/>
  <c r="BR201" i="1"/>
  <c r="DP201" i="1"/>
  <c r="T201" i="1"/>
  <c r="BN201" i="1"/>
  <c r="FF201" i="1"/>
  <c r="BT201" i="1"/>
  <c r="EH201" i="1"/>
  <c r="BJ201" i="1"/>
  <c r="DF201" i="1"/>
  <c r="AR201" i="1"/>
  <c r="EZ201" i="1"/>
  <c r="CL201" i="1"/>
  <c r="BF201" i="1"/>
  <c r="EP201" i="1"/>
  <c r="BL201" i="1"/>
  <c r="DZ201" i="1"/>
  <c r="BB201" i="1"/>
  <c r="CX201" i="1"/>
  <c r="AJ201" i="1"/>
  <c r="GD201" i="1"/>
  <c r="EJ201" i="1"/>
  <c r="CD201" i="1"/>
  <c r="AX201" i="1"/>
  <c r="R201" i="1"/>
  <c r="EB201" i="1"/>
  <c r="CJ201" i="1"/>
  <c r="BD201" i="1"/>
  <c r="X201" i="1"/>
  <c r="DR201" i="1"/>
  <c r="BZ201" i="1"/>
  <c r="AT201" i="1"/>
  <c r="FV201" i="1"/>
  <c r="CN201" i="1"/>
  <c r="BH201" i="1"/>
  <c r="AB201" i="1"/>
  <c r="BV201" i="1"/>
  <c r="AP201" i="1"/>
  <c r="DT201" i="1"/>
  <c r="AV201" i="1"/>
  <c r="DH201" i="1"/>
  <c r="AL201" i="1"/>
  <c r="CF201" i="1"/>
  <c r="AZ201" i="1"/>
  <c r="FH201" i="1"/>
  <c r="CV201" i="1"/>
  <c r="AH201" i="1"/>
  <c r="DJ201" i="1"/>
  <c r="AN201" i="1"/>
  <c r="CZ201" i="1"/>
  <c r="AD201" i="1"/>
  <c r="BX201" i="1"/>
  <c r="FP201" i="1"/>
  <c r="Z201" i="1"/>
  <c r="DB201" i="1"/>
  <c r="AF201" i="1"/>
  <c r="CH201" i="1"/>
  <c r="V201" i="1"/>
  <c r="BP201" i="1"/>
  <c r="FL51" i="1"/>
  <c r="GB51" i="1"/>
  <c r="ED51" i="1"/>
  <c r="EF51" i="1" s="1"/>
  <c r="GL48" i="1"/>
  <c r="D233" i="1"/>
  <c r="GD52" i="1"/>
  <c r="FV52" i="1"/>
  <c r="FF52" i="1"/>
  <c r="EH52" i="1"/>
  <c r="DH52" i="1"/>
  <c r="CZ52" i="1"/>
  <c r="CJ52" i="1"/>
  <c r="CB52" i="1"/>
  <c r="BT52" i="1"/>
  <c r="BL52" i="1"/>
  <c r="BD52" i="1"/>
  <c r="AV52" i="1"/>
  <c r="AN52" i="1"/>
  <c r="AF52" i="1"/>
  <c r="X52" i="1"/>
  <c r="DT52" i="1"/>
  <c r="DX52" i="1" s="1"/>
  <c r="DF52" i="1"/>
  <c r="CX52" i="1"/>
  <c r="CP52" i="1"/>
  <c r="CT52" i="1" s="1"/>
  <c r="CH52" i="1"/>
  <c r="BZ52" i="1"/>
  <c r="BR52" i="1"/>
  <c r="BJ52" i="1"/>
  <c r="BB52" i="1"/>
  <c r="AT52" i="1"/>
  <c r="AL52" i="1"/>
  <c r="AD52" i="1"/>
  <c r="V52" i="1"/>
  <c r="GF52" i="1"/>
  <c r="GJ52" i="1" s="1"/>
  <c r="FN52" i="1"/>
  <c r="FH52" i="1"/>
  <c r="EX52" i="1"/>
  <c r="EJ52" i="1"/>
  <c r="EN52" i="1" s="1"/>
  <c r="DZ52" i="1"/>
  <c r="DR52" i="1"/>
  <c r="DJ52" i="1"/>
  <c r="DN52" i="1" s="1"/>
  <c r="DD52" i="1"/>
  <c r="CV52" i="1"/>
  <c r="CN52" i="1"/>
  <c r="CF52" i="1"/>
  <c r="BX52" i="1"/>
  <c r="BP52" i="1"/>
  <c r="BH52" i="1"/>
  <c r="AZ52" i="1"/>
  <c r="AR52" i="1"/>
  <c r="AJ52" i="1"/>
  <c r="AB52" i="1"/>
  <c r="T52" i="1"/>
  <c r="D53" i="1"/>
  <c r="FX52" i="1"/>
  <c r="GB52" i="1" s="1"/>
  <c r="EP52" i="1"/>
  <c r="DP52" i="1"/>
  <c r="DB52" i="1"/>
  <c r="CL52" i="1"/>
  <c r="CD52" i="1"/>
  <c r="BV52" i="1"/>
  <c r="BN52" i="1"/>
  <c r="BF52" i="1"/>
  <c r="AX52" i="1"/>
  <c r="AP52" i="1"/>
  <c r="AH52" i="1"/>
  <c r="Z52" i="1"/>
  <c r="R52" i="1"/>
  <c r="EB52" i="1"/>
  <c r="FP52" i="1"/>
  <c r="EZ52" i="1"/>
  <c r="ER52" i="1"/>
  <c r="EV52" i="1" s="1"/>
  <c r="FB51" i="1"/>
  <c r="CT200" i="1"/>
  <c r="FD51" i="1"/>
  <c r="FR51" i="1"/>
  <c r="FT51" i="1" s="1"/>
  <c r="ED52" i="1" l="1"/>
  <c r="FR52" i="1"/>
  <c r="FT52" i="1" s="1"/>
  <c r="EF201" i="1"/>
  <c r="EN201" i="1"/>
  <c r="FN53" i="1"/>
  <c r="EX53" i="1"/>
  <c r="DZ53" i="1"/>
  <c r="DR53" i="1"/>
  <c r="DR50" i="1" s="1"/>
  <c r="DD53" i="1"/>
  <c r="DD50" i="1" s="1"/>
  <c r="CV53" i="1"/>
  <c r="CV50" i="1" s="1"/>
  <c r="CN53" i="1"/>
  <c r="CN50" i="1" s="1"/>
  <c r="CF53" i="1"/>
  <c r="CF50" i="1" s="1"/>
  <c r="BX53" i="1"/>
  <c r="BX50" i="1" s="1"/>
  <c r="BP53" i="1"/>
  <c r="BP50" i="1" s="1"/>
  <c r="BH53" i="1"/>
  <c r="BH50" i="1" s="1"/>
  <c r="AZ53" i="1"/>
  <c r="AZ50" i="1" s="1"/>
  <c r="AR53" i="1"/>
  <c r="AR50" i="1" s="1"/>
  <c r="AJ53" i="1"/>
  <c r="AJ50" i="1" s="1"/>
  <c r="AB53" i="1"/>
  <c r="AB50" i="1" s="1"/>
  <c r="T53" i="1"/>
  <c r="T50" i="1" s="1"/>
  <c r="D54" i="1"/>
  <c r="FX53" i="1"/>
  <c r="GB53" i="1" s="1"/>
  <c r="EP53" i="1"/>
  <c r="EP50" i="1" s="1"/>
  <c r="DP53" i="1"/>
  <c r="DP50" i="1" s="1"/>
  <c r="DB53" i="1"/>
  <c r="DB50" i="1" s="1"/>
  <c r="CL53" i="1"/>
  <c r="CL50" i="1" s="1"/>
  <c r="CD53" i="1"/>
  <c r="CD50" i="1" s="1"/>
  <c r="BV53" i="1"/>
  <c r="BV50" i="1" s="1"/>
  <c r="BN53" i="1"/>
  <c r="BN50" i="1" s="1"/>
  <c r="BF53" i="1"/>
  <c r="BF50" i="1" s="1"/>
  <c r="AX53" i="1"/>
  <c r="AX50" i="1" s="1"/>
  <c r="AP53" i="1"/>
  <c r="AP50" i="1" s="1"/>
  <c r="AH53" i="1"/>
  <c r="AH50" i="1" s="1"/>
  <c r="Z53" i="1"/>
  <c r="Z50" i="1" s="1"/>
  <c r="R53" i="1"/>
  <c r="R50" i="1" s="1"/>
  <c r="GD53" i="1"/>
  <c r="GD50" i="1" s="1"/>
  <c r="FV53" i="1"/>
  <c r="FV50" i="1" s="1"/>
  <c r="FP53" i="1"/>
  <c r="FF53" i="1"/>
  <c r="EZ53" i="1"/>
  <c r="EH53" i="1"/>
  <c r="EH50" i="1" s="1"/>
  <c r="EB53" i="1"/>
  <c r="DH53" i="1"/>
  <c r="DH50" i="1" s="1"/>
  <c r="CZ53" i="1"/>
  <c r="CZ50" i="1" s="1"/>
  <c r="CJ53" i="1"/>
  <c r="CJ50" i="1" s="1"/>
  <c r="CB53" i="1"/>
  <c r="CB50" i="1" s="1"/>
  <c r="BT53" i="1"/>
  <c r="BT50" i="1" s="1"/>
  <c r="BL53" i="1"/>
  <c r="BL50" i="1" s="1"/>
  <c r="BD53" i="1"/>
  <c r="BD50" i="1" s="1"/>
  <c r="AV53" i="1"/>
  <c r="AV50" i="1" s="1"/>
  <c r="AN53" i="1"/>
  <c r="AN50" i="1" s="1"/>
  <c r="AF53" i="1"/>
  <c r="AF50" i="1" s="1"/>
  <c r="X53" i="1"/>
  <c r="X50" i="1" s="1"/>
  <c r="DT53" i="1"/>
  <c r="DX53" i="1" s="1"/>
  <c r="DF53" i="1"/>
  <c r="DF50" i="1" s="1"/>
  <c r="CX53" i="1"/>
  <c r="CX50" i="1" s="1"/>
  <c r="CP53" i="1"/>
  <c r="CT53" i="1" s="1"/>
  <c r="CH53" i="1"/>
  <c r="CH50" i="1" s="1"/>
  <c r="BZ53" i="1"/>
  <c r="BZ50" i="1" s="1"/>
  <c r="BR53" i="1"/>
  <c r="BR50" i="1" s="1"/>
  <c r="BJ53" i="1"/>
  <c r="BJ50" i="1" s="1"/>
  <c r="BB53" i="1"/>
  <c r="BB50" i="1" s="1"/>
  <c r="AT53" i="1"/>
  <c r="AT50" i="1" s="1"/>
  <c r="AL53" i="1"/>
  <c r="AL50" i="1" s="1"/>
  <c r="AD53" i="1"/>
  <c r="AD50" i="1" s="1"/>
  <c r="V53" i="1"/>
  <c r="V50" i="1" s="1"/>
  <c r="FH53" i="1"/>
  <c r="ER53" i="1"/>
  <c r="EV53" i="1" s="1"/>
  <c r="GF53" i="1"/>
  <c r="GJ53" i="1" s="1"/>
  <c r="EJ53" i="1"/>
  <c r="EN53" i="1" s="1"/>
  <c r="DJ53" i="1"/>
  <c r="DN53" i="1" s="1"/>
  <c r="DZ50" i="1"/>
  <c r="FL201" i="1"/>
  <c r="GJ201" i="1"/>
  <c r="EF52" i="1"/>
  <c r="FB52" i="1"/>
  <c r="FD52" i="1" s="1"/>
  <c r="DN201" i="1"/>
  <c r="FD201" i="1"/>
  <c r="E203" i="1"/>
  <c r="EB202" i="1"/>
  <c r="EF202" i="1" s="1"/>
  <c r="CJ202" i="1"/>
  <c r="BB202" i="1"/>
  <c r="V202" i="1"/>
  <c r="FH202" i="1"/>
  <c r="FL202" i="1" s="1"/>
  <c r="BT202" i="1"/>
  <c r="AB202" i="1"/>
  <c r="CX202" i="1"/>
  <c r="BF202" i="1"/>
  <c r="EJ202" i="1"/>
  <c r="EN202" i="1" s="1"/>
  <c r="CL202" i="1"/>
  <c r="AR202" i="1"/>
  <c r="FV202" i="1"/>
  <c r="DD202" i="1"/>
  <c r="AZ202" i="1"/>
  <c r="AT202" i="1"/>
  <c r="EH202" i="1"/>
  <c r="R202" i="1"/>
  <c r="CN202" i="1"/>
  <c r="DR202" i="1"/>
  <c r="AH202" i="1"/>
  <c r="CH202" i="1"/>
  <c r="DJ202" i="1"/>
  <c r="DN202" i="1" s="1"/>
  <c r="GD202" i="1"/>
  <c r="AX202" i="1"/>
  <c r="AJ202" i="1"/>
  <c r="X202" i="1"/>
  <c r="AF202" i="1"/>
  <c r="EP202" i="1"/>
  <c r="BJ202" i="1"/>
  <c r="FP202" i="1"/>
  <c r="DH202" i="1"/>
  <c r="CV202" i="1"/>
  <c r="DP202" i="1"/>
  <c r="FN202" i="1"/>
  <c r="DT202" i="1"/>
  <c r="DX202" i="1" s="1"/>
  <c r="CB202" i="1"/>
  <c r="BH202" i="1"/>
  <c r="AV202" i="1"/>
  <c r="BZ202" i="1"/>
  <c r="EZ202" i="1"/>
  <c r="FD202" i="1" s="1"/>
  <c r="AP202" i="1"/>
  <c r="FF202" i="1"/>
  <c r="BR202" i="1"/>
  <c r="CZ202" i="1"/>
  <c r="CD202" i="1"/>
  <c r="BN202" i="1"/>
  <c r="BX202" i="1"/>
  <c r="DB202" i="1"/>
  <c r="AD202" i="1"/>
  <c r="AN202" i="1"/>
  <c r="Z202" i="1"/>
  <c r="GF202" i="1"/>
  <c r="GJ202" i="1" s="1"/>
  <c r="T202" i="1"/>
  <c r="AL202" i="1"/>
  <c r="EX202" i="1"/>
  <c r="DF202" i="1"/>
  <c r="DZ202" i="1"/>
  <c r="CF202" i="1"/>
  <c r="BP202" i="1"/>
  <c r="BD202" i="1"/>
  <c r="BL202" i="1"/>
  <c r="FL52" i="1"/>
  <c r="FJ52" i="1"/>
  <c r="D234" i="1"/>
  <c r="FX50" i="1"/>
  <c r="DX201" i="1"/>
  <c r="FF50" i="1"/>
  <c r="D235" i="1" l="1"/>
  <c r="GB50" i="1"/>
  <c r="E204" i="1"/>
  <c r="CV203" i="1"/>
  <c r="BN203" i="1"/>
  <c r="AH203" i="1"/>
  <c r="FV203" i="1"/>
  <c r="CX203" i="1"/>
  <c r="BD203" i="1"/>
  <c r="GD203" i="1"/>
  <c r="DZ203" i="1"/>
  <c r="BX203" i="1"/>
  <c r="AF203" i="1"/>
  <c r="EX203" i="1"/>
  <c r="BT203" i="1"/>
  <c r="AD203" i="1"/>
  <c r="CZ203" i="1"/>
  <c r="BH203" i="1"/>
  <c r="EJ203" i="1"/>
  <c r="EN203" i="1" s="1"/>
  <c r="CL203" i="1"/>
  <c r="BF203" i="1"/>
  <c r="Z203" i="1"/>
  <c r="EB203" i="1"/>
  <c r="EF203" i="1" s="1"/>
  <c r="CJ203" i="1"/>
  <c r="AT203" i="1"/>
  <c r="FP203" i="1"/>
  <c r="DR203" i="1"/>
  <c r="BL203" i="1"/>
  <c r="V203" i="1"/>
  <c r="DP203" i="1"/>
  <c r="BJ203" i="1"/>
  <c r="T203" i="1"/>
  <c r="CN203" i="1"/>
  <c r="AV203" i="1"/>
  <c r="EZ203" i="1"/>
  <c r="FD203" i="1" s="1"/>
  <c r="FH203" i="1"/>
  <c r="FL203" i="1" s="1"/>
  <c r="CD203" i="1"/>
  <c r="AX203" i="1"/>
  <c r="R203" i="1"/>
  <c r="DT203" i="1"/>
  <c r="BZ203" i="1"/>
  <c r="AJ203" i="1"/>
  <c r="EP203" i="1"/>
  <c r="DF203" i="1"/>
  <c r="BB203" i="1"/>
  <c r="DB203" i="1"/>
  <c r="AZ203" i="1"/>
  <c r="FN203" i="1"/>
  <c r="CB203" i="1"/>
  <c r="AL203" i="1"/>
  <c r="DD203" i="1"/>
  <c r="BV203" i="1"/>
  <c r="AP203" i="1"/>
  <c r="GF203" i="1"/>
  <c r="GJ203" i="1" s="1"/>
  <c r="DH203" i="1"/>
  <c r="BP203" i="1"/>
  <c r="X203" i="1"/>
  <c r="EH203" i="1"/>
  <c r="CH203" i="1"/>
  <c r="AR203" i="1"/>
  <c r="FF203" i="1"/>
  <c r="CF203" i="1"/>
  <c r="AN203" i="1"/>
  <c r="DJ203" i="1"/>
  <c r="DN203" i="1" s="1"/>
  <c r="BR203" i="1"/>
  <c r="AB203" i="1"/>
  <c r="FJ53" i="1"/>
  <c r="FL53" i="1" s="1"/>
  <c r="ED53" i="1"/>
  <c r="EF53" i="1" s="1"/>
  <c r="FB53" i="1"/>
  <c r="FD53" i="1" s="1"/>
  <c r="EX50" i="1"/>
  <c r="EB200" i="1"/>
  <c r="EF200" i="1" s="1"/>
  <c r="FH200" i="1"/>
  <c r="FL200" i="1" s="1"/>
  <c r="D55" i="1"/>
  <c r="CP54" i="1"/>
  <c r="EZ54" i="1"/>
  <c r="GF54" i="1"/>
  <c r="FP54" i="1"/>
  <c r="FR53" i="1"/>
  <c r="FT53" i="1" s="1"/>
  <c r="FN50" i="1"/>
  <c r="EJ200" i="1"/>
  <c r="EN200" i="1" s="1"/>
  <c r="DJ200" i="1" l="1"/>
  <c r="DN200" i="1" s="1"/>
  <c r="GJ54" i="1"/>
  <c r="D236" i="1"/>
  <c r="FD54" i="1"/>
  <c r="DX203" i="1"/>
  <c r="CT54" i="1"/>
  <c r="E205" i="1"/>
  <c r="DH204" i="1"/>
  <c r="EX204" i="1"/>
  <c r="CN204" i="1"/>
  <c r="BF204" i="1"/>
  <c r="AB204" i="1"/>
  <c r="DP204" i="1"/>
  <c r="BH204" i="1"/>
  <c r="R204" i="1"/>
  <c r="BD204" i="1"/>
  <c r="DD204" i="1"/>
  <c r="AH204" i="1"/>
  <c r="DB204" i="1"/>
  <c r="AZ204" i="1"/>
  <c r="AT204" i="1"/>
  <c r="CZ204" i="1"/>
  <c r="DR204" i="1"/>
  <c r="CF204" i="1"/>
  <c r="AX204" i="1"/>
  <c r="T204" i="1"/>
  <c r="CV204" i="1"/>
  <c r="AV204" i="1"/>
  <c r="DZ204" i="1"/>
  <c r="AL204" i="1"/>
  <c r="CB204" i="1"/>
  <c r="X204" i="1"/>
  <c r="CL204" i="1"/>
  <c r="AP204" i="1"/>
  <c r="CH204" i="1"/>
  <c r="DF204" i="1"/>
  <c r="BX204" i="1"/>
  <c r="AR204" i="1"/>
  <c r="GD204" i="1"/>
  <c r="CJ204" i="1"/>
  <c r="AN204" i="1"/>
  <c r="CD204" i="1"/>
  <c r="Z204" i="1"/>
  <c r="BL204" i="1"/>
  <c r="FV204" i="1"/>
  <c r="BT204" i="1"/>
  <c r="AF204" i="1"/>
  <c r="EP204" i="1"/>
  <c r="BZ204" i="1"/>
  <c r="CX204" i="1"/>
  <c r="BN204" i="1"/>
  <c r="AJ204" i="1"/>
  <c r="FN204" i="1"/>
  <c r="BR204" i="1"/>
  <c r="AD204" i="1"/>
  <c r="BP204" i="1"/>
  <c r="EH204" i="1"/>
  <c r="BB204" i="1"/>
  <c r="FF204" i="1"/>
  <c r="BJ204" i="1"/>
  <c r="V204" i="1"/>
  <c r="FT54" i="1"/>
  <c r="GD55" i="1"/>
  <c r="FV55" i="1"/>
  <c r="DH55" i="1"/>
  <c r="CZ55" i="1"/>
  <c r="CJ55" i="1"/>
  <c r="CB55" i="1"/>
  <c r="BT55" i="1"/>
  <c r="BL55" i="1"/>
  <c r="BD55" i="1"/>
  <c r="AV55" i="1"/>
  <c r="AN55" i="1"/>
  <c r="AF55" i="1"/>
  <c r="X55" i="1"/>
  <c r="EJ55" i="1"/>
  <c r="EB55" i="1"/>
  <c r="DR55" i="1"/>
  <c r="DF55" i="1"/>
  <c r="CX55" i="1"/>
  <c r="CP55" i="1"/>
  <c r="CT55" i="1" s="1"/>
  <c r="CH55" i="1"/>
  <c r="BZ55" i="1"/>
  <c r="BR55" i="1"/>
  <c r="BJ55" i="1"/>
  <c r="BB55" i="1"/>
  <c r="AT55" i="1"/>
  <c r="AL55" i="1"/>
  <c r="AD55" i="1"/>
  <c r="V55" i="1"/>
  <c r="GF55" i="1"/>
  <c r="GJ55" i="1" s="1"/>
  <c r="FF55" i="1"/>
  <c r="EP55" i="1"/>
  <c r="EH55" i="1"/>
  <c r="DZ55" i="1"/>
  <c r="DP55" i="1"/>
  <c r="DD55" i="1"/>
  <c r="CV55" i="1"/>
  <c r="CN55" i="1"/>
  <c r="CF55" i="1"/>
  <c r="BX55" i="1"/>
  <c r="BP55" i="1"/>
  <c r="BH55" i="1"/>
  <c r="AZ55" i="1"/>
  <c r="AR55" i="1"/>
  <c r="AJ55" i="1"/>
  <c r="AB55" i="1"/>
  <c r="T55" i="1"/>
  <c r="D56" i="1"/>
  <c r="FX55" i="1"/>
  <c r="FN55" i="1"/>
  <c r="EX55" i="1"/>
  <c r="DB55" i="1"/>
  <c r="CL55" i="1"/>
  <c r="CD55" i="1"/>
  <c r="BV55" i="1"/>
  <c r="BN55" i="1"/>
  <c r="BF55" i="1"/>
  <c r="AX55" i="1"/>
  <c r="AP55" i="1"/>
  <c r="AH55" i="1"/>
  <c r="Z55" i="1"/>
  <c r="R55" i="1"/>
  <c r="FP55" i="1"/>
  <c r="EZ55" i="1"/>
  <c r="FD55" i="1" s="1"/>
  <c r="GL50" i="1"/>
  <c r="D57" i="1" l="1"/>
  <c r="FX56" i="1"/>
  <c r="GB56" i="1" s="1"/>
  <c r="FN56" i="1"/>
  <c r="EH56" i="1"/>
  <c r="DT56" i="1"/>
  <c r="DD56" i="1"/>
  <c r="CV56" i="1"/>
  <c r="CN56" i="1"/>
  <c r="CF56" i="1"/>
  <c r="BX56" i="1"/>
  <c r="BP56" i="1"/>
  <c r="BH56" i="1"/>
  <c r="AZ56" i="1"/>
  <c r="AR56" i="1"/>
  <c r="AJ56" i="1"/>
  <c r="AB56" i="1"/>
  <c r="T56" i="1"/>
  <c r="GD56" i="1"/>
  <c r="FV56" i="1"/>
  <c r="FF56" i="1"/>
  <c r="DZ56" i="1"/>
  <c r="DR56" i="1"/>
  <c r="DB56" i="1"/>
  <c r="CL56" i="1"/>
  <c r="CD56" i="1"/>
  <c r="BV56" i="1"/>
  <c r="BN56" i="1"/>
  <c r="BF56" i="1"/>
  <c r="AX56" i="1"/>
  <c r="AP56" i="1"/>
  <c r="AH56" i="1"/>
  <c r="Z56" i="1"/>
  <c r="R56" i="1"/>
  <c r="FP56" i="1"/>
  <c r="EX56" i="1"/>
  <c r="EJ56" i="1"/>
  <c r="EN56" i="1" s="1"/>
  <c r="DP56" i="1"/>
  <c r="DH56" i="1"/>
  <c r="CZ56" i="1"/>
  <c r="CJ56" i="1"/>
  <c r="CB56" i="1"/>
  <c r="BT56" i="1"/>
  <c r="BL56" i="1"/>
  <c r="BD56" i="1"/>
  <c r="AV56" i="1"/>
  <c r="AN56" i="1"/>
  <c r="AF56" i="1"/>
  <c r="X56" i="1"/>
  <c r="EP56" i="1"/>
  <c r="DF56" i="1"/>
  <c r="CX56" i="1"/>
  <c r="CP56" i="1"/>
  <c r="CT56" i="1" s="1"/>
  <c r="CH56" i="1"/>
  <c r="BZ56" i="1"/>
  <c r="BR56" i="1"/>
  <c r="BJ56" i="1"/>
  <c r="BB56" i="1"/>
  <c r="AT56" i="1"/>
  <c r="AL56" i="1"/>
  <c r="AD56" i="1"/>
  <c r="V56" i="1"/>
  <c r="EB56" i="1"/>
  <c r="EF56" i="1" s="1"/>
  <c r="GF56" i="1"/>
  <c r="GJ56" i="1" s="1"/>
  <c r="ER56" i="1"/>
  <c r="DJ56" i="1"/>
  <c r="EZ56" i="1"/>
  <c r="FD56" i="1" s="1"/>
  <c r="FH56" i="1"/>
  <c r="EF55" i="1"/>
  <c r="EN55" i="1"/>
  <c r="GB55" i="1"/>
  <c r="E206" i="1"/>
  <c r="FF205" i="1"/>
  <c r="EX205" i="1"/>
  <c r="CX205" i="1"/>
  <c r="DD205" i="1"/>
  <c r="AR205" i="1"/>
  <c r="R205" i="1"/>
  <c r="BL205" i="1"/>
  <c r="DT205" i="1"/>
  <c r="BH205" i="1"/>
  <c r="CV205" i="1"/>
  <c r="AJ205" i="1"/>
  <c r="BT205" i="1"/>
  <c r="AV205" i="1"/>
  <c r="DB205" i="1"/>
  <c r="DH205" i="1"/>
  <c r="CF205" i="1"/>
  <c r="EH205" i="1"/>
  <c r="BF205" i="1"/>
  <c r="AT205" i="1"/>
  <c r="AP205" i="1"/>
  <c r="FV205" i="1"/>
  <c r="CJ205" i="1"/>
  <c r="FN205" i="1"/>
  <c r="CZ205" i="1"/>
  <c r="DF205" i="1"/>
  <c r="BX205" i="1"/>
  <c r="AL205" i="1"/>
  <c r="DP205" i="1"/>
  <c r="CD205" i="1"/>
  <c r="AX205" i="1"/>
  <c r="T205" i="1"/>
  <c r="AH205" i="1"/>
  <c r="AF205" i="1"/>
  <c r="Z205" i="1"/>
  <c r="X205" i="1"/>
  <c r="CB205" i="1"/>
  <c r="CH205" i="1"/>
  <c r="BP205" i="1"/>
  <c r="AD205" i="1"/>
  <c r="BV205" i="1"/>
  <c r="BV200" i="1" s="1"/>
  <c r="BZ205" i="1"/>
  <c r="BR205" i="1"/>
  <c r="EZ205" i="1"/>
  <c r="EP205" i="1"/>
  <c r="DZ205" i="1"/>
  <c r="CN205" i="1"/>
  <c r="V205" i="1"/>
  <c r="BN205" i="1"/>
  <c r="BJ205" i="1"/>
  <c r="BB205" i="1"/>
  <c r="GF205" i="1"/>
  <c r="GD205" i="1"/>
  <c r="DR205" i="1"/>
  <c r="AZ205" i="1"/>
  <c r="CL205" i="1"/>
  <c r="AB205" i="1"/>
  <c r="BD205" i="1"/>
  <c r="AN205" i="1"/>
  <c r="D237" i="1"/>
  <c r="DX205" i="1" l="1"/>
  <c r="E207" i="1"/>
  <c r="DP206" i="1"/>
  <c r="DP200" i="1" s="1"/>
  <c r="CD206" i="1"/>
  <c r="CD200" i="1" s="1"/>
  <c r="AV206" i="1"/>
  <c r="AV200" i="1" s="1"/>
  <c r="EP206" i="1"/>
  <c r="EP200" i="1" s="1"/>
  <c r="BR206" i="1"/>
  <c r="BR200" i="1" s="1"/>
  <c r="AL206" i="1"/>
  <c r="AL200" i="1" s="1"/>
  <c r="EX206" i="1"/>
  <c r="EX200" i="1" s="1"/>
  <c r="CH206" i="1"/>
  <c r="CH200" i="1" s="1"/>
  <c r="AZ206" i="1"/>
  <c r="AZ200" i="1" s="1"/>
  <c r="T206" i="1"/>
  <c r="T200" i="1" s="1"/>
  <c r="CX206" i="1"/>
  <c r="CX200" i="1" s="1"/>
  <c r="BN206" i="1"/>
  <c r="BN200" i="1" s="1"/>
  <c r="AH206" i="1"/>
  <c r="AH200" i="1" s="1"/>
  <c r="FF206" i="1"/>
  <c r="FF200" i="1" s="1"/>
  <c r="CB206" i="1"/>
  <c r="CB200" i="1" s="1"/>
  <c r="AT206" i="1"/>
  <c r="AT200" i="1" s="1"/>
  <c r="CZ206" i="1"/>
  <c r="CZ200" i="1" s="1"/>
  <c r="AB206" i="1"/>
  <c r="AB200" i="1" s="1"/>
  <c r="BX206" i="1"/>
  <c r="BX200" i="1" s="1"/>
  <c r="EZ206" i="1"/>
  <c r="FD206" i="1" s="1"/>
  <c r="GF206" i="1"/>
  <c r="GJ206" i="1" s="1"/>
  <c r="DD206" i="1"/>
  <c r="DD200" i="1" s="1"/>
  <c r="BT206" i="1"/>
  <c r="BT200" i="1" s="1"/>
  <c r="AN206" i="1"/>
  <c r="AN200" i="1" s="1"/>
  <c r="GD206" i="1"/>
  <c r="GD200" i="1" s="1"/>
  <c r="DB206" i="1"/>
  <c r="DB200" i="1" s="1"/>
  <c r="BJ206" i="1"/>
  <c r="BJ200" i="1" s="1"/>
  <c r="AD206" i="1"/>
  <c r="AD200" i="1" s="1"/>
  <c r="DT206" i="1"/>
  <c r="DX206" i="1" s="1"/>
  <c r="BZ206" i="1"/>
  <c r="BZ200" i="1" s="1"/>
  <c r="AR206" i="1"/>
  <c r="AR200" i="1" s="1"/>
  <c r="DZ206" i="1"/>
  <c r="DZ200" i="1" s="1"/>
  <c r="CN206" i="1"/>
  <c r="CN200" i="1" s="1"/>
  <c r="BF206" i="1"/>
  <c r="BF200" i="1" s="1"/>
  <c r="Z206" i="1"/>
  <c r="Z200" i="1" s="1"/>
  <c r="FV206" i="1"/>
  <c r="FV200" i="1" s="1"/>
  <c r="CV206" i="1"/>
  <c r="CV200" i="1" s="1"/>
  <c r="BL206" i="1"/>
  <c r="BL200" i="1" s="1"/>
  <c r="AF206" i="1"/>
  <c r="AF200" i="1" s="1"/>
  <c r="FP206" i="1"/>
  <c r="FP200" i="1" s="1"/>
  <c r="FT200" i="1" s="1"/>
  <c r="CJ206" i="1"/>
  <c r="CJ200" i="1" s="1"/>
  <c r="BB206" i="1"/>
  <c r="BB200" i="1" s="1"/>
  <c r="V206" i="1"/>
  <c r="V200" i="1" s="1"/>
  <c r="DH206" i="1"/>
  <c r="DH200" i="1" s="1"/>
  <c r="BP206" i="1"/>
  <c r="BP200" i="1" s="1"/>
  <c r="AJ206" i="1"/>
  <c r="AJ200" i="1" s="1"/>
  <c r="DR206" i="1"/>
  <c r="DR200" i="1" s="1"/>
  <c r="CF206" i="1"/>
  <c r="CF200" i="1" s="1"/>
  <c r="AX206" i="1"/>
  <c r="AX200" i="1" s="1"/>
  <c r="R206" i="1"/>
  <c r="R200" i="1" s="1"/>
  <c r="EH206" i="1"/>
  <c r="EH200" i="1" s="1"/>
  <c r="CL206" i="1"/>
  <c r="CL200" i="1" s="1"/>
  <c r="BD206" i="1"/>
  <c r="BD200" i="1" s="1"/>
  <c r="X206" i="1"/>
  <c r="X200" i="1" s="1"/>
  <c r="FN206" i="1"/>
  <c r="FN200" i="1" s="1"/>
  <c r="BH206" i="1"/>
  <c r="DF206" i="1"/>
  <c r="DF200" i="1" s="1"/>
  <c r="AP206" i="1"/>
  <c r="AP200" i="1" s="1"/>
  <c r="FL56" i="1"/>
  <c r="GJ205" i="1"/>
  <c r="GF200" i="1"/>
  <c r="GJ200" i="1" s="1"/>
  <c r="FD205" i="1"/>
  <c r="EZ200" i="1"/>
  <c r="FD200" i="1" s="1"/>
  <c r="D238" i="1"/>
  <c r="DN56" i="1"/>
  <c r="DX56" i="1"/>
  <c r="EP57" i="1"/>
  <c r="DF57" i="1"/>
  <c r="CX57" i="1"/>
  <c r="CP57" i="1"/>
  <c r="CT57" i="1" s="1"/>
  <c r="CH57" i="1"/>
  <c r="BZ57" i="1"/>
  <c r="BR57" i="1"/>
  <c r="BJ57" i="1"/>
  <c r="BB57" i="1"/>
  <c r="AT57" i="1"/>
  <c r="AL57" i="1"/>
  <c r="AD57" i="1"/>
  <c r="V57" i="1"/>
  <c r="D58" i="1"/>
  <c r="FX57" i="1"/>
  <c r="FN57" i="1"/>
  <c r="EH57" i="1"/>
  <c r="DT57" i="1"/>
  <c r="DX57" i="1" s="1"/>
  <c r="DD57" i="1"/>
  <c r="CV57" i="1"/>
  <c r="CN57" i="1"/>
  <c r="CF57" i="1"/>
  <c r="BX57" i="1"/>
  <c r="BP57" i="1"/>
  <c r="BH57" i="1"/>
  <c r="AZ57" i="1"/>
  <c r="AR57" i="1"/>
  <c r="AJ57" i="1"/>
  <c r="AB57" i="1"/>
  <c r="T57" i="1"/>
  <c r="GD57" i="1"/>
  <c r="FV57" i="1"/>
  <c r="FF57" i="1"/>
  <c r="ER57" i="1"/>
  <c r="EV57" i="1" s="1"/>
  <c r="DZ57" i="1"/>
  <c r="DR57" i="1"/>
  <c r="DB57" i="1"/>
  <c r="CL57" i="1"/>
  <c r="CD57" i="1"/>
  <c r="BV57" i="1"/>
  <c r="BN57" i="1"/>
  <c r="BF57" i="1"/>
  <c r="AX57" i="1"/>
  <c r="AP57" i="1"/>
  <c r="AH57" i="1"/>
  <c r="Z57" i="1"/>
  <c r="R57" i="1"/>
  <c r="EX57" i="1"/>
  <c r="DP57" i="1"/>
  <c r="DH57" i="1"/>
  <c r="CZ57" i="1"/>
  <c r="CJ57" i="1"/>
  <c r="CB57" i="1"/>
  <c r="BT57" i="1"/>
  <c r="BL57" i="1"/>
  <c r="BD57" i="1"/>
  <c r="AV57" i="1"/>
  <c r="AN57" i="1"/>
  <c r="AF57" i="1"/>
  <c r="X57" i="1"/>
  <c r="DJ57" i="1"/>
  <c r="DN57" i="1" s="1"/>
  <c r="EJ57" i="1"/>
  <c r="FH57" i="1"/>
  <c r="FL57" i="1" s="1"/>
  <c r="FP57" i="1"/>
  <c r="EB57" i="1"/>
  <c r="EZ57" i="1"/>
  <c r="FD57" i="1" s="1"/>
  <c r="GF57" i="1"/>
  <c r="GJ57" i="1" s="1"/>
  <c r="BH200" i="1"/>
  <c r="EV56" i="1"/>
  <c r="EN57" i="1" l="1"/>
  <c r="EX58" i="1"/>
  <c r="DP58" i="1"/>
  <c r="DH58" i="1"/>
  <c r="CZ58" i="1"/>
  <c r="CJ58" i="1"/>
  <c r="CB58" i="1"/>
  <c r="BT58" i="1"/>
  <c r="BL58" i="1"/>
  <c r="BD58" i="1"/>
  <c r="AV58" i="1"/>
  <c r="AN58" i="1"/>
  <c r="AF58" i="1"/>
  <c r="X58" i="1"/>
  <c r="EP58" i="1"/>
  <c r="DF58" i="1"/>
  <c r="CX58" i="1"/>
  <c r="CP58" i="1"/>
  <c r="CT58" i="1" s="1"/>
  <c r="CH58" i="1"/>
  <c r="BZ58" i="1"/>
  <c r="BR58" i="1"/>
  <c r="BJ58" i="1"/>
  <c r="BB58" i="1"/>
  <c r="AT58" i="1"/>
  <c r="AL58" i="1"/>
  <c r="AD58" i="1"/>
  <c r="V58" i="1"/>
  <c r="D59" i="1"/>
  <c r="FX58" i="1"/>
  <c r="GB58" i="1" s="1"/>
  <c r="FN58" i="1"/>
  <c r="EZ58" i="1"/>
  <c r="FD58" i="1" s="1"/>
  <c r="EH58" i="1"/>
  <c r="DT58" i="1"/>
  <c r="DX58" i="1" s="1"/>
  <c r="DJ58" i="1"/>
  <c r="DN58" i="1" s="1"/>
  <c r="DD58" i="1"/>
  <c r="CV58" i="1"/>
  <c r="CN58" i="1"/>
  <c r="CF58" i="1"/>
  <c r="BX58" i="1"/>
  <c r="BP58" i="1"/>
  <c r="BH58" i="1"/>
  <c r="AZ58" i="1"/>
  <c r="AR58" i="1"/>
  <c r="AJ58" i="1"/>
  <c r="AB58" i="1"/>
  <c r="T58" i="1"/>
  <c r="GD58" i="1"/>
  <c r="FV58" i="1"/>
  <c r="FF58" i="1"/>
  <c r="DZ58" i="1"/>
  <c r="DR58" i="1"/>
  <c r="DB58" i="1"/>
  <c r="CL58" i="1"/>
  <c r="CD58" i="1"/>
  <c r="BV58" i="1"/>
  <c r="BN58" i="1"/>
  <c r="BF58" i="1"/>
  <c r="AX58" i="1"/>
  <c r="AP58" i="1"/>
  <c r="AH58" i="1"/>
  <c r="Z58" i="1"/>
  <c r="R58" i="1"/>
  <c r="GF58" i="1"/>
  <c r="GJ58" i="1" s="1"/>
  <c r="EJ58" i="1"/>
  <c r="EN58" i="1" s="1"/>
  <c r="ER58" i="1"/>
  <c r="FP58" i="1"/>
  <c r="EB58" i="1"/>
  <c r="EF58" i="1" s="1"/>
  <c r="FH58" i="1"/>
  <c r="FL58" i="1" s="1"/>
  <c r="D239" i="1"/>
  <c r="EF57" i="1"/>
  <c r="E208" i="1"/>
  <c r="DV207" i="1"/>
  <c r="EL207" i="1"/>
  <c r="CR207" i="1"/>
  <c r="FJ207" i="1"/>
  <c r="DL207" i="1"/>
  <c r="FB207" i="1"/>
  <c r="ED207" i="1"/>
  <c r="FR207" i="1"/>
  <c r="GH207" i="1"/>
  <c r="ET207" i="1"/>
  <c r="GB57" i="1"/>
  <c r="DT200" i="1"/>
  <c r="DX200" i="1" s="1"/>
  <c r="GL200" i="1" s="1"/>
  <c r="D240" i="1" l="1"/>
  <c r="EV58" i="1"/>
  <c r="E209" i="1"/>
  <c r="FN208" i="1"/>
  <c r="DB208" i="1"/>
  <c r="BN208" i="1"/>
  <c r="AH208" i="1"/>
  <c r="FV208" i="1"/>
  <c r="DR208" i="1"/>
  <c r="CB208" i="1"/>
  <c r="AV208" i="1"/>
  <c r="DZ208" i="1"/>
  <c r="CP208" i="1"/>
  <c r="BJ208" i="1"/>
  <c r="AD208" i="1"/>
  <c r="CV208" i="1"/>
  <c r="BP208" i="1"/>
  <c r="AJ208" i="1"/>
  <c r="EZ208" i="1"/>
  <c r="FF208" i="1"/>
  <c r="CL208" i="1"/>
  <c r="BF208" i="1"/>
  <c r="Z208" i="1"/>
  <c r="EX208" i="1"/>
  <c r="DH208" i="1"/>
  <c r="BT208" i="1"/>
  <c r="AN208" i="1"/>
  <c r="GD208" i="1"/>
  <c r="DP208" i="1"/>
  <c r="CH208" i="1"/>
  <c r="BB208" i="1"/>
  <c r="V208" i="1"/>
  <c r="CN208" i="1"/>
  <c r="BH208" i="1"/>
  <c r="AB208" i="1"/>
  <c r="ER208" i="1"/>
  <c r="CD208" i="1"/>
  <c r="AX208" i="1"/>
  <c r="R208" i="1"/>
  <c r="EP208" i="1"/>
  <c r="CZ208" i="1"/>
  <c r="BL208" i="1"/>
  <c r="AF208" i="1"/>
  <c r="FP208" i="1"/>
  <c r="DF208" i="1"/>
  <c r="BZ208" i="1"/>
  <c r="AT208" i="1"/>
  <c r="FH208" i="1"/>
  <c r="CF208" i="1"/>
  <c r="AZ208" i="1"/>
  <c r="T208" i="1"/>
  <c r="DJ208" i="1"/>
  <c r="BV208" i="1"/>
  <c r="AP208" i="1"/>
  <c r="GF208" i="1"/>
  <c r="EB208" i="1"/>
  <c r="CJ208" i="1"/>
  <c r="BD208" i="1"/>
  <c r="X208" i="1"/>
  <c r="EH208" i="1"/>
  <c r="CX208" i="1"/>
  <c r="BR208" i="1"/>
  <c r="AL208" i="1"/>
  <c r="DD208" i="1"/>
  <c r="BX208" i="1"/>
  <c r="AR208" i="1"/>
  <c r="EJ208" i="1"/>
  <c r="GD59" i="1"/>
  <c r="FV59" i="1"/>
  <c r="FF59" i="1"/>
  <c r="DZ59" i="1"/>
  <c r="DR59" i="1"/>
  <c r="DB59" i="1"/>
  <c r="CL59" i="1"/>
  <c r="CD59" i="1"/>
  <c r="BV59" i="1"/>
  <c r="BN59" i="1"/>
  <c r="BF59" i="1"/>
  <c r="AX59" i="1"/>
  <c r="AP59" i="1"/>
  <c r="AH59" i="1"/>
  <c r="Z59" i="1"/>
  <c r="R59" i="1"/>
  <c r="EX59" i="1"/>
  <c r="DP59" i="1"/>
  <c r="DH59" i="1"/>
  <c r="CZ59" i="1"/>
  <c r="CJ59" i="1"/>
  <c r="CB59" i="1"/>
  <c r="BT59" i="1"/>
  <c r="BL59" i="1"/>
  <c r="BD59" i="1"/>
  <c r="AV59" i="1"/>
  <c r="AN59" i="1"/>
  <c r="AF59" i="1"/>
  <c r="X59" i="1"/>
  <c r="GF59" i="1"/>
  <c r="GJ59" i="1" s="1"/>
  <c r="FH59" i="1"/>
  <c r="EP59" i="1"/>
  <c r="EB59" i="1"/>
  <c r="DF59" i="1"/>
  <c r="CX59" i="1"/>
  <c r="CP59" i="1"/>
  <c r="CT59" i="1" s="1"/>
  <c r="CH59" i="1"/>
  <c r="BZ59" i="1"/>
  <c r="BR59" i="1"/>
  <c r="BJ59" i="1"/>
  <c r="BB59" i="1"/>
  <c r="AT59" i="1"/>
  <c r="AL59" i="1"/>
  <c r="AD59" i="1"/>
  <c r="V59" i="1"/>
  <c r="D60" i="1"/>
  <c r="FX59" i="1"/>
  <c r="FN59" i="1"/>
  <c r="EH59" i="1"/>
  <c r="DT59" i="1"/>
  <c r="DD59" i="1"/>
  <c r="CV59" i="1"/>
  <c r="CN59" i="1"/>
  <c r="CF59" i="1"/>
  <c r="BX59" i="1"/>
  <c r="BP59" i="1"/>
  <c r="BH59" i="1"/>
  <c r="AZ59" i="1"/>
  <c r="AR59" i="1"/>
  <c r="AJ59" i="1"/>
  <c r="AB59" i="1"/>
  <c r="T59" i="1"/>
  <c r="FP59" i="1"/>
  <c r="EJ59" i="1"/>
  <c r="EN59" i="1" s="1"/>
  <c r="ER59" i="1"/>
  <c r="EV59" i="1" s="1"/>
  <c r="EZ59" i="1"/>
  <c r="FD59" i="1" s="1"/>
  <c r="DJ59" i="1"/>
  <c r="EN208" i="1" l="1"/>
  <c r="GJ208" i="1"/>
  <c r="FD208" i="1"/>
  <c r="E210" i="1"/>
  <c r="EH209" i="1"/>
  <c r="BT209" i="1"/>
  <c r="AP209" i="1"/>
  <c r="EZ209" i="1"/>
  <c r="FD209" i="1" s="1"/>
  <c r="CH209" i="1"/>
  <c r="BB209" i="1"/>
  <c r="X209" i="1"/>
  <c r="EX209" i="1"/>
  <c r="CN209" i="1"/>
  <c r="BH209" i="1"/>
  <c r="V209" i="1"/>
  <c r="DZ209" i="1"/>
  <c r="CL209" i="1"/>
  <c r="BF209" i="1"/>
  <c r="AB209" i="1"/>
  <c r="DB209" i="1"/>
  <c r="BL209" i="1"/>
  <c r="AH209" i="1"/>
  <c r="EP209" i="1"/>
  <c r="BZ209" i="1"/>
  <c r="AT209" i="1"/>
  <c r="GF209" i="1"/>
  <c r="GJ209" i="1" s="1"/>
  <c r="DR209" i="1"/>
  <c r="CF209" i="1"/>
  <c r="AZ209" i="1"/>
  <c r="DP209" i="1"/>
  <c r="CD209" i="1"/>
  <c r="AX209" i="1"/>
  <c r="T209" i="1"/>
  <c r="CJ209" i="1"/>
  <c r="BD209" i="1"/>
  <c r="Z209" i="1"/>
  <c r="DH209" i="1"/>
  <c r="BR209" i="1"/>
  <c r="AN209" i="1"/>
  <c r="FV209" i="1"/>
  <c r="DF209" i="1"/>
  <c r="BX209" i="1"/>
  <c r="AL209" i="1"/>
  <c r="GD209" i="1"/>
  <c r="DD209" i="1"/>
  <c r="BV209" i="1"/>
  <c r="AR209" i="1"/>
  <c r="CB209" i="1"/>
  <c r="AV209" i="1"/>
  <c r="R209" i="1"/>
  <c r="CZ209" i="1"/>
  <c r="BJ209" i="1"/>
  <c r="AF209" i="1"/>
  <c r="FF209" i="1"/>
  <c r="CX209" i="1"/>
  <c r="BP209" i="1"/>
  <c r="AD209" i="1"/>
  <c r="FN209" i="1"/>
  <c r="CV209" i="1"/>
  <c r="BN209" i="1"/>
  <c r="AJ209" i="1"/>
  <c r="D241" i="1"/>
  <c r="GB59" i="1"/>
  <c r="FL59" i="1"/>
  <c r="DN59" i="1"/>
  <c r="DX59" i="1"/>
  <c r="EX60" i="1"/>
  <c r="DT60" i="1"/>
  <c r="DX60" i="1" s="1"/>
  <c r="DD60" i="1"/>
  <c r="CV60" i="1"/>
  <c r="CN60" i="1"/>
  <c r="CF60" i="1"/>
  <c r="BX60" i="1"/>
  <c r="BP60" i="1"/>
  <c r="BH60" i="1"/>
  <c r="AZ60" i="1"/>
  <c r="AR60" i="1"/>
  <c r="AJ60" i="1"/>
  <c r="AB60" i="1"/>
  <c r="T60" i="1"/>
  <c r="EP60" i="1"/>
  <c r="DZ60" i="1"/>
  <c r="DR60" i="1"/>
  <c r="DB60" i="1"/>
  <c r="CL60" i="1"/>
  <c r="CD60" i="1"/>
  <c r="BV60" i="1"/>
  <c r="BN60" i="1"/>
  <c r="BF60" i="1"/>
  <c r="AX60" i="1"/>
  <c r="AP60" i="1"/>
  <c r="AH60" i="1"/>
  <c r="Z60" i="1"/>
  <c r="R60" i="1"/>
  <c r="D61" i="1"/>
  <c r="FX60" i="1"/>
  <c r="GB60" i="1" s="1"/>
  <c r="FN60" i="1"/>
  <c r="EZ60" i="1"/>
  <c r="FD60" i="1" s="1"/>
  <c r="EH60" i="1"/>
  <c r="DP60" i="1"/>
  <c r="DH60" i="1"/>
  <c r="CZ60" i="1"/>
  <c r="CJ60" i="1"/>
  <c r="CB60" i="1"/>
  <c r="BT60" i="1"/>
  <c r="BL60" i="1"/>
  <c r="BD60" i="1"/>
  <c r="AV60" i="1"/>
  <c r="AN60" i="1"/>
  <c r="AF60" i="1"/>
  <c r="X60" i="1"/>
  <c r="GD60" i="1"/>
  <c r="FV60" i="1"/>
  <c r="FF60" i="1"/>
  <c r="DF60" i="1"/>
  <c r="CX60" i="1"/>
  <c r="CP60" i="1"/>
  <c r="CT60" i="1" s="1"/>
  <c r="CH60" i="1"/>
  <c r="BZ60" i="1"/>
  <c r="BR60" i="1"/>
  <c r="BJ60" i="1"/>
  <c r="BB60" i="1"/>
  <c r="AT60" i="1"/>
  <c r="AL60" i="1"/>
  <c r="AD60" i="1"/>
  <c r="V60" i="1"/>
  <c r="FP60" i="1"/>
  <c r="EJ60" i="1"/>
  <c r="EN60" i="1" s="1"/>
  <c r="ER60" i="1"/>
  <c r="EV60" i="1" s="1"/>
  <c r="FH60" i="1"/>
  <c r="FL60" i="1" s="1"/>
  <c r="DJ60" i="1"/>
  <c r="DN60" i="1" s="1"/>
  <c r="GF60" i="1"/>
  <c r="GJ60" i="1" s="1"/>
  <c r="CT208" i="1"/>
  <c r="EF59" i="1"/>
  <c r="EF208" i="1"/>
  <c r="DN208" i="1"/>
  <c r="FL208" i="1"/>
  <c r="FH207" i="1"/>
  <c r="FL207" i="1" s="1"/>
  <c r="EV208" i="1"/>
  <c r="D242" i="1" l="1"/>
  <c r="E211" i="1"/>
  <c r="CN210" i="1"/>
  <c r="BH210" i="1"/>
  <c r="AB210" i="1"/>
  <c r="EJ210" i="1"/>
  <c r="DB210" i="1"/>
  <c r="BN210" i="1"/>
  <c r="AH210" i="1"/>
  <c r="EX210" i="1"/>
  <c r="DR210" i="1"/>
  <c r="CB210" i="1"/>
  <c r="AV210" i="1"/>
  <c r="GF210" i="1"/>
  <c r="GJ210" i="1" s="1"/>
  <c r="CX210" i="1"/>
  <c r="BR210" i="1"/>
  <c r="AL210" i="1"/>
  <c r="EZ210" i="1"/>
  <c r="FD210" i="1" s="1"/>
  <c r="CV210" i="1"/>
  <c r="ER210" i="1"/>
  <c r="AP210" i="1"/>
  <c r="CJ210" i="1"/>
  <c r="DF210" i="1"/>
  <c r="FP210" i="1"/>
  <c r="GD210" i="1"/>
  <c r="CF210" i="1"/>
  <c r="AZ210" i="1"/>
  <c r="T210" i="1"/>
  <c r="EB210" i="1"/>
  <c r="CL210" i="1"/>
  <c r="BF210" i="1"/>
  <c r="Z210" i="1"/>
  <c r="EP210" i="1"/>
  <c r="DH210" i="1"/>
  <c r="BT210" i="1"/>
  <c r="AN210" i="1"/>
  <c r="FV210" i="1"/>
  <c r="CP210" i="1"/>
  <c r="BJ210" i="1"/>
  <c r="AD210" i="1"/>
  <c r="AJ210" i="1"/>
  <c r="BV210" i="1"/>
  <c r="DZ210" i="1"/>
  <c r="X210" i="1"/>
  <c r="AT210" i="1"/>
  <c r="DD210" i="1"/>
  <c r="BX210" i="1"/>
  <c r="AR210" i="1"/>
  <c r="FF210" i="1"/>
  <c r="DT210" i="1"/>
  <c r="CD210" i="1"/>
  <c r="AX210" i="1"/>
  <c r="R210" i="1"/>
  <c r="EH210" i="1"/>
  <c r="CZ210" i="1"/>
  <c r="BL210" i="1"/>
  <c r="AF210" i="1"/>
  <c r="DP210" i="1"/>
  <c r="CH210" i="1"/>
  <c r="BB210" i="1"/>
  <c r="V210" i="1"/>
  <c r="BP210" i="1"/>
  <c r="DJ210" i="1"/>
  <c r="FN210" i="1"/>
  <c r="BD210" i="1"/>
  <c r="BZ210" i="1"/>
  <c r="GD61" i="1"/>
  <c r="FV61" i="1"/>
  <c r="FF61" i="1"/>
  <c r="DZ61" i="1"/>
  <c r="DR61" i="1"/>
  <c r="DB61" i="1"/>
  <c r="CL61" i="1"/>
  <c r="CD61" i="1"/>
  <c r="BV61" i="1"/>
  <c r="BN61" i="1"/>
  <c r="BF61" i="1"/>
  <c r="AX61" i="1"/>
  <c r="AP61" i="1"/>
  <c r="AH61" i="1"/>
  <c r="Z61" i="1"/>
  <c r="R61" i="1"/>
  <c r="EX61" i="1"/>
  <c r="DP61" i="1"/>
  <c r="DH61" i="1"/>
  <c r="CZ61" i="1"/>
  <c r="CJ61" i="1"/>
  <c r="CB61" i="1"/>
  <c r="BT61" i="1"/>
  <c r="BL61" i="1"/>
  <c r="BD61" i="1"/>
  <c r="AV61" i="1"/>
  <c r="AN61" i="1"/>
  <c r="AF61" i="1"/>
  <c r="X61" i="1"/>
  <c r="GF61" i="1"/>
  <c r="GJ61" i="1" s="1"/>
  <c r="FH61" i="1"/>
  <c r="FL61" i="1" s="1"/>
  <c r="EP61" i="1"/>
  <c r="EB61" i="1"/>
  <c r="DF61" i="1"/>
  <c r="CX61" i="1"/>
  <c r="CP61" i="1"/>
  <c r="CT61" i="1" s="1"/>
  <c r="CH61" i="1"/>
  <c r="BZ61" i="1"/>
  <c r="BR61" i="1"/>
  <c r="BJ61" i="1"/>
  <c r="BB61" i="1"/>
  <c r="AT61" i="1"/>
  <c r="AL61" i="1"/>
  <c r="AD61" i="1"/>
  <c r="V61" i="1"/>
  <c r="D62" i="1"/>
  <c r="FX61" i="1"/>
  <c r="GB61" i="1" s="1"/>
  <c r="FN61" i="1"/>
  <c r="EH61" i="1"/>
  <c r="DT61" i="1"/>
  <c r="DX61" i="1" s="1"/>
  <c r="DD61" i="1"/>
  <c r="CV61" i="1"/>
  <c r="CN61" i="1"/>
  <c r="CF61" i="1"/>
  <c r="BX61" i="1"/>
  <c r="BP61" i="1"/>
  <c r="BH61" i="1"/>
  <c r="AZ61" i="1"/>
  <c r="AR61" i="1"/>
  <c r="AJ61" i="1"/>
  <c r="AB61" i="1"/>
  <c r="T61" i="1"/>
  <c r="EJ61" i="1"/>
  <c r="EN61" i="1" s="1"/>
  <c r="DJ61" i="1"/>
  <c r="DN61" i="1" s="1"/>
  <c r="ER61" i="1"/>
  <c r="EZ61" i="1"/>
  <c r="FD61" i="1" s="1"/>
  <c r="FP61" i="1"/>
  <c r="FN62" i="1" l="1"/>
  <c r="EX62" i="1"/>
  <c r="DZ62" i="1"/>
  <c r="DR62" i="1"/>
  <c r="DD62" i="1"/>
  <c r="CV62" i="1"/>
  <c r="CN62" i="1"/>
  <c r="CF62" i="1"/>
  <c r="BX62" i="1"/>
  <c r="BP62" i="1"/>
  <c r="BH62" i="1"/>
  <c r="AZ62" i="1"/>
  <c r="AR62" i="1"/>
  <c r="AJ62" i="1"/>
  <c r="AB62" i="1"/>
  <c r="T62" i="1"/>
  <c r="D63" i="1"/>
  <c r="FX62" i="1"/>
  <c r="EP62" i="1"/>
  <c r="DP62" i="1"/>
  <c r="DB62" i="1"/>
  <c r="CL62" i="1"/>
  <c r="CD62" i="1"/>
  <c r="BV62" i="1"/>
  <c r="BN62" i="1"/>
  <c r="BF62" i="1"/>
  <c r="AX62" i="1"/>
  <c r="AP62" i="1"/>
  <c r="AH62" i="1"/>
  <c r="Z62" i="1"/>
  <c r="R62" i="1"/>
  <c r="GD62" i="1"/>
  <c r="FV62" i="1"/>
  <c r="FP62" i="1"/>
  <c r="FF62" i="1"/>
  <c r="EZ62" i="1"/>
  <c r="EH62" i="1"/>
  <c r="EB62" i="1"/>
  <c r="DH62" i="1"/>
  <c r="CZ62" i="1"/>
  <c r="CJ62" i="1"/>
  <c r="CB62" i="1"/>
  <c r="BT62" i="1"/>
  <c r="BL62" i="1"/>
  <c r="BD62" i="1"/>
  <c r="AV62" i="1"/>
  <c r="AN62" i="1"/>
  <c r="AF62" i="1"/>
  <c r="X62" i="1"/>
  <c r="DT62" i="1"/>
  <c r="DX62" i="1" s="1"/>
  <c r="DF62" i="1"/>
  <c r="CX62" i="1"/>
  <c r="CP62" i="1"/>
  <c r="CT62" i="1" s="1"/>
  <c r="CH62" i="1"/>
  <c r="BZ62" i="1"/>
  <c r="BR62" i="1"/>
  <c r="BJ62" i="1"/>
  <c r="BB62" i="1"/>
  <c r="AT62" i="1"/>
  <c r="AL62" i="1"/>
  <c r="AD62" i="1"/>
  <c r="V62" i="1"/>
  <c r="DJ62" i="1"/>
  <c r="ER62" i="1"/>
  <c r="EV62" i="1" s="1"/>
  <c r="GF62" i="1"/>
  <c r="GJ62" i="1" s="1"/>
  <c r="EJ62" i="1"/>
  <c r="EN62" i="1" s="1"/>
  <c r="FH62" i="1"/>
  <c r="DX210" i="1"/>
  <c r="CT210" i="1"/>
  <c r="EN210" i="1"/>
  <c r="E212" i="1"/>
  <c r="DF211" i="1"/>
  <c r="BZ211" i="1"/>
  <c r="BZ207" i="1" s="1"/>
  <c r="AT211" i="1"/>
  <c r="AT207" i="1" s="1"/>
  <c r="FF211" i="1"/>
  <c r="CV211" i="1"/>
  <c r="BP211" i="1"/>
  <c r="BP207" i="1" s="1"/>
  <c r="AJ211" i="1"/>
  <c r="EX211" i="1"/>
  <c r="EX207" i="1" s="1"/>
  <c r="DJ211" i="1"/>
  <c r="DN211" i="1" s="1"/>
  <c r="BV211" i="1"/>
  <c r="BV207" i="1" s="1"/>
  <c r="AP211" i="1"/>
  <c r="GF211" i="1"/>
  <c r="GJ211" i="1" s="1"/>
  <c r="DR211" i="1"/>
  <c r="CB211" i="1"/>
  <c r="AV211" i="1"/>
  <c r="AV207" i="1" s="1"/>
  <c r="FP211" i="1"/>
  <c r="CH211" i="1"/>
  <c r="DD211" i="1"/>
  <c r="DD207" i="1" s="1"/>
  <c r="FN211" i="1"/>
  <c r="AX211" i="1"/>
  <c r="CJ211" i="1"/>
  <c r="CJ207" i="1" s="1"/>
  <c r="CX211" i="1"/>
  <c r="BR211" i="1"/>
  <c r="AL211" i="1"/>
  <c r="AL207" i="1" s="1"/>
  <c r="ER211" i="1"/>
  <c r="EV211" i="1" s="1"/>
  <c r="CN211" i="1"/>
  <c r="BH211" i="1"/>
  <c r="AB211" i="1"/>
  <c r="AB207" i="1" s="1"/>
  <c r="EP211" i="1"/>
  <c r="DB211" i="1"/>
  <c r="BN211" i="1"/>
  <c r="AH211" i="1"/>
  <c r="AH207" i="1" s="1"/>
  <c r="FV211" i="1"/>
  <c r="DH211" i="1"/>
  <c r="DH207" i="1" s="1"/>
  <c r="BT211" i="1"/>
  <c r="AN211" i="1"/>
  <c r="AN207" i="1" s="1"/>
  <c r="EZ211" i="1"/>
  <c r="V211" i="1"/>
  <c r="AR211" i="1"/>
  <c r="CD211" i="1"/>
  <c r="DZ211" i="1"/>
  <c r="X211" i="1"/>
  <c r="X207" i="1" s="1"/>
  <c r="GD211" i="1"/>
  <c r="CP211" i="1"/>
  <c r="CT211" i="1" s="1"/>
  <c r="BJ211" i="1"/>
  <c r="AD211" i="1"/>
  <c r="AD207" i="1" s="1"/>
  <c r="EJ211" i="1"/>
  <c r="EN211" i="1" s="1"/>
  <c r="CF211" i="1"/>
  <c r="CF207" i="1" s="1"/>
  <c r="AZ211" i="1"/>
  <c r="T211" i="1"/>
  <c r="T207" i="1" s="1"/>
  <c r="EB211" i="1"/>
  <c r="EF211" i="1" s="1"/>
  <c r="CL211" i="1"/>
  <c r="CL207" i="1" s="1"/>
  <c r="BF211" i="1"/>
  <c r="Z211" i="1"/>
  <c r="Z207" i="1" s="1"/>
  <c r="EH211" i="1"/>
  <c r="EH207" i="1" s="1"/>
  <c r="CZ211" i="1"/>
  <c r="BL211" i="1"/>
  <c r="AF211" i="1"/>
  <c r="AF207" i="1" s="1"/>
  <c r="DP211" i="1"/>
  <c r="DP207" i="1" s="1"/>
  <c r="BB211" i="1"/>
  <c r="BB207" i="1" s="1"/>
  <c r="BX211" i="1"/>
  <c r="DT211" i="1"/>
  <c r="DX211" i="1" s="1"/>
  <c r="R211" i="1"/>
  <c r="R207" i="1" s="1"/>
  <c r="BD211" i="1"/>
  <c r="EV61" i="1"/>
  <c r="EF61" i="1"/>
  <c r="BD207" i="1"/>
  <c r="V207" i="1"/>
  <c r="FF207" i="1"/>
  <c r="AJ207" i="1"/>
  <c r="FV207" i="1"/>
  <c r="EP207" i="1"/>
  <c r="EF210" i="1"/>
  <c r="EB207" i="1"/>
  <c r="EF207" i="1" s="1"/>
  <c r="GD207" i="1"/>
  <c r="AP207" i="1"/>
  <c r="GF207" i="1"/>
  <c r="GJ207" i="1" s="1"/>
  <c r="FN207" i="1"/>
  <c r="BL207" i="1"/>
  <c r="AX207" i="1"/>
  <c r="AR207" i="1"/>
  <c r="FP207" i="1"/>
  <c r="FT207" i="1" s="1"/>
  <c r="EV210" i="1"/>
  <c r="ER207" i="1"/>
  <c r="EV207" i="1" s="1"/>
  <c r="BR207" i="1"/>
  <c r="CB207" i="1"/>
  <c r="BN207" i="1"/>
  <c r="BH207" i="1"/>
  <c r="D243" i="1"/>
  <c r="DN210" i="1"/>
  <c r="DJ207" i="1"/>
  <c r="DN207" i="1" s="1"/>
  <c r="CH207" i="1"/>
  <c r="CZ207" i="1"/>
  <c r="CD207" i="1"/>
  <c r="BX207" i="1"/>
  <c r="DZ207" i="1"/>
  <c r="BJ207" i="1"/>
  <c r="BT207" i="1"/>
  <c r="BF207" i="1"/>
  <c r="AZ207" i="1"/>
  <c r="DF207" i="1"/>
  <c r="CV207" i="1"/>
  <c r="CX207" i="1"/>
  <c r="DR207" i="1"/>
  <c r="DB207" i="1"/>
  <c r="CN207" i="1"/>
  <c r="DN62" i="1" l="1"/>
  <c r="FJ62" i="1"/>
  <c r="FL62" i="1" s="1"/>
  <c r="ED62" i="1"/>
  <c r="EF62" i="1" s="1"/>
  <c r="FD211" i="1"/>
  <c r="EZ207" i="1"/>
  <c r="FD207" i="1" s="1"/>
  <c r="GB62" i="1"/>
  <c r="FB62" i="1"/>
  <c r="D244" i="1"/>
  <c r="DV212" i="1"/>
  <c r="E213" i="1"/>
  <c r="FR212" i="1"/>
  <c r="CR212" i="1"/>
  <c r="GH212" i="1"/>
  <c r="FJ212" i="1"/>
  <c r="DL212" i="1"/>
  <c r="ED212" i="1"/>
  <c r="ET212" i="1"/>
  <c r="FB212" i="1"/>
  <c r="EL212" i="1"/>
  <c r="CP207" i="1"/>
  <c r="CT207" i="1" s="1"/>
  <c r="DT207" i="1"/>
  <c r="DX207" i="1" s="1"/>
  <c r="GD63" i="1"/>
  <c r="FV63" i="1"/>
  <c r="FF63" i="1"/>
  <c r="EH63" i="1"/>
  <c r="DH63" i="1"/>
  <c r="CZ63" i="1"/>
  <c r="CJ63" i="1"/>
  <c r="CB63" i="1"/>
  <c r="BT63" i="1"/>
  <c r="BL63" i="1"/>
  <c r="BD63" i="1"/>
  <c r="AV63" i="1"/>
  <c r="AN63" i="1"/>
  <c r="AF63" i="1"/>
  <c r="X63" i="1"/>
  <c r="DT63" i="1"/>
  <c r="DX63" i="1" s="1"/>
  <c r="DF63" i="1"/>
  <c r="CX63" i="1"/>
  <c r="CP63" i="1"/>
  <c r="CT63" i="1" s="1"/>
  <c r="CH63" i="1"/>
  <c r="BZ63" i="1"/>
  <c r="BR63" i="1"/>
  <c r="BJ63" i="1"/>
  <c r="BB63" i="1"/>
  <c r="AT63" i="1"/>
  <c r="AL63" i="1"/>
  <c r="AD63" i="1"/>
  <c r="V63" i="1"/>
  <c r="GF63" i="1"/>
  <c r="GJ63" i="1" s="1"/>
  <c r="FN63" i="1"/>
  <c r="FH63" i="1"/>
  <c r="EX63" i="1"/>
  <c r="EJ63" i="1"/>
  <c r="EN63" i="1" s="1"/>
  <c r="DZ63" i="1"/>
  <c r="DR63" i="1"/>
  <c r="DJ63" i="1"/>
  <c r="DN63" i="1" s="1"/>
  <c r="DD63" i="1"/>
  <c r="CV63" i="1"/>
  <c r="CN63" i="1"/>
  <c r="CF63" i="1"/>
  <c r="BX63" i="1"/>
  <c r="BP63" i="1"/>
  <c r="BH63" i="1"/>
  <c r="AZ63" i="1"/>
  <c r="AR63" i="1"/>
  <c r="AJ63" i="1"/>
  <c r="AB63" i="1"/>
  <c r="T63" i="1"/>
  <c r="D64" i="1"/>
  <c r="FX63" i="1"/>
  <c r="GB63" i="1" s="1"/>
  <c r="EP63" i="1"/>
  <c r="DP63" i="1"/>
  <c r="DB63" i="1"/>
  <c r="CL63" i="1"/>
  <c r="CD63" i="1"/>
  <c r="BV63" i="1"/>
  <c r="BN63" i="1"/>
  <c r="BF63" i="1"/>
  <c r="AX63" i="1"/>
  <c r="AP63" i="1"/>
  <c r="AH63" i="1"/>
  <c r="Z63" i="1"/>
  <c r="R63" i="1"/>
  <c r="FP63" i="1"/>
  <c r="ER63" i="1"/>
  <c r="EB63" i="1"/>
  <c r="EZ63" i="1"/>
  <c r="FR62" i="1"/>
  <c r="FT62" i="1" s="1"/>
  <c r="EJ207" i="1"/>
  <c r="EN207" i="1" s="1"/>
  <c r="FD62" i="1"/>
  <c r="GL207" i="1" l="1"/>
  <c r="FB63" i="1"/>
  <c r="FD63" i="1"/>
  <c r="FJ63" i="1"/>
  <c r="FL63" i="1" s="1"/>
  <c r="D245" i="1"/>
  <c r="ED63" i="1"/>
  <c r="FR63" i="1"/>
  <c r="FT63" i="1" s="1"/>
  <c r="EF63" i="1"/>
  <c r="EV63" i="1"/>
  <c r="FN64" i="1"/>
  <c r="EX64" i="1"/>
  <c r="DZ64" i="1"/>
  <c r="DR64" i="1"/>
  <c r="DR54" i="1" s="1"/>
  <c r="DD64" i="1"/>
  <c r="DD54" i="1" s="1"/>
  <c r="CV64" i="1"/>
  <c r="CV54" i="1" s="1"/>
  <c r="CN64" i="1"/>
  <c r="CN54" i="1" s="1"/>
  <c r="CF64" i="1"/>
  <c r="CF54" i="1" s="1"/>
  <c r="BX64" i="1"/>
  <c r="BX54" i="1" s="1"/>
  <c r="BP64" i="1"/>
  <c r="BP54" i="1" s="1"/>
  <c r="BH64" i="1"/>
  <c r="BH54" i="1" s="1"/>
  <c r="AZ64" i="1"/>
  <c r="AZ54" i="1" s="1"/>
  <c r="AR64" i="1"/>
  <c r="AR54" i="1" s="1"/>
  <c r="AJ64" i="1"/>
  <c r="AJ54" i="1" s="1"/>
  <c r="AB64" i="1"/>
  <c r="AB54" i="1" s="1"/>
  <c r="T64" i="1"/>
  <c r="T54" i="1" s="1"/>
  <c r="FX64" i="1"/>
  <c r="EP64" i="1"/>
  <c r="EP54" i="1" s="1"/>
  <c r="DP64" i="1"/>
  <c r="DP54" i="1" s="1"/>
  <c r="DB64" i="1"/>
  <c r="DB54" i="1" s="1"/>
  <c r="CL64" i="1"/>
  <c r="CL54" i="1" s="1"/>
  <c r="CD64" i="1"/>
  <c r="CD54" i="1" s="1"/>
  <c r="BV64" i="1"/>
  <c r="BV54" i="1" s="1"/>
  <c r="BN64" i="1"/>
  <c r="BN54" i="1" s="1"/>
  <c r="BF64" i="1"/>
  <c r="BF54" i="1" s="1"/>
  <c r="AX64" i="1"/>
  <c r="AX54" i="1" s="1"/>
  <c r="AP64" i="1"/>
  <c r="AP54" i="1" s="1"/>
  <c r="AH64" i="1"/>
  <c r="AH54" i="1" s="1"/>
  <c r="Z64" i="1"/>
  <c r="Z54" i="1" s="1"/>
  <c r="R64" i="1"/>
  <c r="R54" i="1" s="1"/>
  <c r="GD64" i="1"/>
  <c r="GD54" i="1" s="1"/>
  <c r="FV64" i="1"/>
  <c r="FV54" i="1" s="1"/>
  <c r="FP64" i="1"/>
  <c r="FF64" i="1"/>
  <c r="EZ64" i="1"/>
  <c r="EH64" i="1"/>
  <c r="EH54" i="1" s="1"/>
  <c r="EB64" i="1"/>
  <c r="EB54" i="1" s="1"/>
  <c r="DH64" i="1"/>
  <c r="DH54" i="1" s="1"/>
  <c r="CZ64" i="1"/>
  <c r="CZ54" i="1" s="1"/>
  <c r="CJ64" i="1"/>
  <c r="CJ54" i="1" s="1"/>
  <c r="CB64" i="1"/>
  <c r="CB54" i="1" s="1"/>
  <c r="BT64" i="1"/>
  <c r="BT54" i="1" s="1"/>
  <c r="BL64" i="1"/>
  <c r="BL54" i="1" s="1"/>
  <c r="BD64" i="1"/>
  <c r="BD54" i="1" s="1"/>
  <c r="AV64" i="1"/>
  <c r="AV54" i="1" s="1"/>
  <c r="AN64" i="1"/>
  <c r="AN54" i="1" s="1"/>
  <c r="AF64" i="1"/>
  <c r="AF54" i="1" s="1"/>
  <c r="X64" i="1"/>
  <c r="X54" i="1" s="1"/>
  <c r="D65" i="1"/>
  <c r="DT64" i="1"/>
  <c r="DF64" i="1"/>
  <c r="DF54" i="1" s="1"/>
  <c r="CX64" i="1"/>
  <c r="CX54" i="1" s="1"/>
  <c r="CP64" i="1"/>
  <c r="CT64" i="1" s="1"/>
  <c r="CH64" i="1"/>
  <c r="CH54" i="1" s="1"/>
  <c r="BZ64" i="1"/>
  <c r="BZ54" i="1" s="1"/>
  <c r="BR64" i="1"/>
  <c r="BR54" i="1" s="1"/>
  <c r="BJ64" i="1"/>
  <c r="BJ54" i="1" s="1"/>
  <c r="BB64" i="1"/>
  <c r="BB54" i="1" s="1"/>
  <c r="AT64" i="1"/>
  <c r="AT54" i="1" s="1"/>
  <c r="AL64" i="1"/>
  <c r="AL54" i="1" s="1"/>
  <c r="AD64" i="1"/>
  <c r="AD54" i="1" s="1"/>
  <c r="V64" i="1"/>
  <c r="V54" i="1" s="1"/>
  <c r="EJ64" i="1"/>
  <c r="ER64" i="1"/>
  <c r="EV64" i="1" s="1"/>
  <c r="FH64" i="1"/>
  <c r="GF64" i="1"/>
  <c r="GJ64" i="1" s="1"/>
  <c r="DJ64" i="1"/>
  <c r="E214" i="1"/>
  <c r="CZ213" i="1"/>
  <c r="BJ213" i="1"/>
  <c r="AD213" i="1"/>
  <c r="DF213" i="1"/>
  <c r="BX213" i="1"/>
  <c r="AR213" i="1"/>
  <c r="FV213" i="1"/>
  <c r="DD213" i="1"/>
  <c r="BV213" i="1"/>
  <c r="AP213" i="1"/>
  <c r="GD213" i="1"/>
  <c r="CJ213" i="1"/>
  <c r="BD213" i="1"/>
  <c r="X213" i="1"/>
  <c r="DH213" i="1"/>
  <c r="AL213" i="1"/>
  <c r="AZ213" i="1"/>
  <c r="DP213" i="1"/>
  <c r="R213" i="1"/>
  <c r="AF213" i="1"/>
  <c r="CH213" i="1"/>
  <c r="BB213" i="1"/>
  <c r="V213" i="1"/>
  <c r="CX213" i="1"/>
  <c r="BP213" i="1"/>
  <c r="AJ213" i="1"/>
  <c r="FF213" i="1"/>
  <c r="CV213" i="1"/>
  <c r="BN213" i="1"/>
  <c r="AH213" i="1"/>
  <c r="FN213" i="1"/>
  <c r="CB213" i="1"/>
  <c r="AV213" i="1"/>
  <c r="BR213" i="1"/>
  <c r="CF213" i="1"/>
  <c r="CD213" i="1"/>
  <c r="BL213" i="1"/>
  <c r="EP213" i="1"/>
  <c r="BZ213" i="1"/>
  <c r="AT213" i="1"/>
  <c r="EX213" i="1"/>
  <c r="CN213" i="1"/>
  <c r="BH213" i="1"/>
  <c r="AB213" i="1"/>
  <c r="DZ213" i="1"/>
  <c r="CL213" i="1"/>
  <c r="BF213" i="1"/>
  <c r="Z213" i="1"/>
  <c r="EH213" i="1"/>
  <c r="BT213" i="1"/>
  <c r="AN213" i="1"/>
  <c r="DR213" i="1"/>
  <c r="T213" i="1"/>
  <c r="AX213" i="1"/>
  <c r="DB213" i="1"/>
  <c r="EF54" i="1" l="1"/>
  <c r="DN64" i="1"/>
  <c r="DJ54" i="1"/>
  <c r="EN64" i="1"/>
  <c r="EJ54" i="1"/>
  <c r="ED64" i="1"/>
  <c r="DZ54" i="1"/>
  <c r="E215" i="1"/>
  <c r="FF214" i="1"/>
  <c r="CH214" i="1"/>
  <c r="BB214" i="1"/>
  <c r="V214" i="1"/>
  <c r="DF214" i="1"/>
  <c r="BX214" i="1"/>
  <c r="AR214" i="1"/>
  <c r="DZ214" i="1"/>
  <c r="CL214" i="1"/>
  <c r="BF214" i="1"/>
  <c r="Z214" i="1"/>
  <c r="EH214" i="1"/>
  <c r="BT214" i="1"/>
  <c r="AN214" i="1"/>
  <c r="AD214" i="1"/>
  <c r="AZ214" i="1"/>
  <c r="BN214" i="1"/>
  <c r="CB214" i="1"/>
  <c r="EP214" i="1"/>
  <c r="BZ214" i="1"/>
  <c r="AT214" i="1"/>
  <c r="FN214" i="1"/>
  <c r="CX214" i="1"/>
  <c r="BP214" i="1"/>
  <c r="AJ214" i="1"/>
  <c r="DP214" i="1"/>
  <c r="CD214" i="1"/>
  <c r="AX214" i="1"/>
  <c r="R214" i="1"/>
  <c r="DB214" i="1"/>
  <c r="BL214" i="1"/>
  <c r="AF214" i="1"/>
  <c r="CZ214" i="1"/>
  <c r="DR214" i="1"/>
  <c r="T214" i="1"/>
  <c r="AH214" i="1"/>
  <c r="AV214" i="1"/>
  <c r="DH214" i="1"/>
  <c r="BR214" i="1"/>
  <c r="AL214" i="1"/>
  <c r="EX214" i="1"/>
  <c r="CN214" i="1"/>
  <c r="BH214" i="1"/>
  <c r="AB214" i="1"/>
  <c r="DD214" i="1"/>
  <c r="BV214" i="1"/>
  <c r="AP214" i="1"/>
  <c r="GF214" i="1"/>
  <c r="CJ214" i="1"/>
  <c r="BD214" i="1"/>
  <c r="X214" i="1"/>
  <c r="GD214" i="1"/>
  <c r="BJ214" i="1"/>
  <c r="CF214" i="1"/>
  <c r="CV214" i="1"/>
  <c r="FV214" i="1"/>
  <c r="EZ214" i="1"/>
  <c r="DX64" i="1"/>
  <c r="DT54" i="1"/>
  <c r="FJ64" i="1"/>
  <c r="FF54" i="1"/>
  <c r="FB64" i="1"/>
  <c r="FD64" i="1" s="1"/>
  <c r="EX54" i="1"/>
  <c r="D246" i="1"/>
  <c r="FL64" i="1"/>
  <c r="FH54" i="1"/>
  <c r="D66" i="1"/>
  <c r="EZ65" i="1"/>
  <c r="EF64" i="1"/>
  <c r="GB64" i="1"/>
  <c r="FX54" i="1"/>
  <c r="FR64" i="1"/>
  <c r="FT64" i="1" s="1"/>
  <c r="FN54" i="1"/>
  <c r="ER54" i="1"/>
  <c r="EV54" i="1" l="1"/>
  <c r="D67" i="1"/>
  <c r="FV66" i="1"/>
  <c r="FF66" i="1"/>
  <c r="ER66" i="1"/>
  <c r="EJ66" i="1"/>
  <c r="DF66" i="1"/>
  <c r="CX66" i="1"/>
  <c r="CP66" i="1"/>
  <c r="CH66" i="1"/>
  <c r="BZ66" i="1"/>
  <c r="BR66" i="1"/>
  <c r="BJ66" i="1"/>
  <c r="BB66" i="1"/>
  <c r="AT66" i="1"/>
  <c r="AL66" i="1"/>
  <c r="AD66" i="1"/>
  <c r="V66" i="1"/>
  <c r="GD66" i="1"/>
  <c r="EX66" i="1"/>
  <c r="EP66" i="1"/>
  <c r="EH66" i="1"/>
  <c r="DT66" i="1"/>
  <c r="DD66" i="1"/>
  <c r="CV66" i="1"/>
  <c r="CN66" i="1"/>
  <c r="CF66" i="1"/>
  <c r="BX66" i="1"/>
  <c r="BP66" i="1"/>
  <c r="BH66" i="1"/>
  <c r="AZ66" i="1"/>
  <c r="AR66" i="1"/>
  <c r="AJ66" i="1"/>
  <c r="AB66" i="1"/>
  <c r="T66" i="1"/>
  <c r="FH66" i="1"/>
  <c r="DZ66" i="1"/>
  <c r="DR66" i="1"/>
  <c r="DB66" i="1"/>
  <c r="CL66" i="1"/>
  <c r="CD66" i="1"/>
  <c r="BV66" i="1"/>
  <c r="BN66" i="1"/>
  <c r="BF66" i="1"/>
  <c r="AX66" i="1"/>
  <c r="AP66" i="1"/>
  <c r="AH66" i="1"/>
  <c r="Z66" i="1"/>
  <c r="R66" i="1"/>
  <c r="FN66" i="1"/>
  <c r="DP66" i="1"/>
  <c r="DH66" i="1"/>
  <c r="CZ66" i="1"/>
  <c r="CJ66" i="1"/>
  <c r="CB66" i="1"/>
  <c r="BT66" i="1"/>
  <c r="BL66" i="1"/>
  <c r="BD66" i="1"/>
  <c r="AV66" i="1"/>
  <c r="AN66" i="1"/>
  <c r="AF66" i="1"/>
  <c r="X66" i="1"/>
  <c r="EB66" i="1"/>
  <c r="DJ66" i="1"/>
  <c r="EZ66" i="1"/>
  <c r="FD66" i="1" s="1"/>
  <c r="FP66" i="1"/>
  <c r="GF66" i="1"/>
  <c r="D247" i="1"/>
  <c r="DX54" i="1"/>
  <c r="EN54" i="1"/>
  <c r="FD214" i="1"/>
  <c r="GB54" i="1"/>
  <c r="GJ214" i="1"/>
  <c r="E216" i="1"/>
  <c r="FF215" i="1"/>
  <c r="CH215" i="1"/>
  <c r="BB215" i="1"/>
  <c r="V215" i="1"/>
  <c r="DR215" i="1"/>
  <c r="CF215" i="1"/>
  <c r="AZ215" i="1"/>
  <c r="T215" i="1"/>
  <c r="DD215" i="1"/>
  <c r="BV215" i="1"/>
  <c r="AP215" i="1"/>
  <c r="EH215" i="1"/>
  <c r="BT215" i="1"/>
  <c r="AN215" i="1"/>
  <c r="CZ215" i="1"/>
  <c r="EX215" i="1"/>
  <c r="DP215" i="1"/>
  <c r="R215" i="1"/>
  <c r="EZ215" i="1"/>
  <c r="FD215" i="1" s="1"/>
  <c r="EP215" i="1"/>
  <c r="BZ215" i="1"/>
  <c r="AT215" i="1"/>
  <c r="GD215" i="1"/>
  <c r="DF215" i="1"/>
  <c r="BX215" i="1"/>
  <c r="AR215" i="1"/>
  <c r="CV215" i="1"/>
  <c r="BN215" i="1"/>
  <c r="AH215" i="1"/>
  <c r="DB215" i="1"/>
  <c r="BL215" i="1"/>
  <c r="AF215" i="1"/>
  <c r="AD215" i="1"/>
  <c r="BH215" i="1"/>
  <c r="CD215" i="1"/>
  <c r="CB215" i="1"/>
  <c r="DH215" i="1"/>
  <c r="BR215" i="1"/>
  <c r="AL215" i="1"/>
  <c r="FN215" i="1"/>
  <c r="CX215" i="1"/>
  <c r="BP215" i="1"/>
  <c r="AJ215" i="1"/>
  <c r="DZ215" i="1"/>
  <c r="CL215" i="1"/>
  <c r="BF215" i="1"/>
  <c r="Z215" i="1"/>
  <c r="CJ215" i="1"/>
  <c r="BD215" i="1"/>
  <c r="X215" i="1"/>
  <c r="FV215" i="1"/>
  <c r="BJ215" i="1"/>
  <c r="CN215" i="1"/>
  <c r="AB215" i="1"/>
  <c r="AX215" i="1"/>
  <c r="AV215" i="1"/>
  <c r="DN54" i="1"/>
  <c r="FD65" i="1"/>
  <c r="FL54" i="1"/>
  <c r="DN66" i="1" l="1"/>
  <c r="FL66" i="1"/>
  <c r="GJ66" i="1"/>
  <c r="EF66" i="1"/>
  <c r="DX66" i="1"/>
  <c r="GL54" i="1"/>
  <c r="EN66" i="1"/>
  <c r="D68" i="1"/>
  <c r="FV67" i="1"/>
  <c r="FF67" i="1"/>
  <c r="ER67" i="1"/>
  <c r="EV67" i="1" s="1"/>
  <c r="EJ67" i="1"/>
  <c r="EN67" i="1" s="1"/>
  <c r="DF67" i="1"/>
  <c r="CX67" i="1"/>
  <c r="CP67" i="1"/>
  <c r="CT67" i="1" s="1"/>
  <c r="CH67" i="1"/>
  <c r="BZ67" i="1"/>
  <c r="BR67" i="1"/>
  <c r="BJ67" i="1"/>
  <c r="BB67" i="1"/>
  <c r="AT67" i="1"/>
  <c r="AL67" i="1"/>
  <c r="AD67" i="1"/>
  <c r="V67" i="1"/>
  <c r="GD67" i="1"/>
  <c r="EX67" i="1"/>
  <c r="EP67" i="1"/>
  <c r="EH67" i="1"/>
  <c r="DT67" i="1"/>
  <c r="DX67" i="1" s="1"/>
  <c r="DD67" i="1"/>
  <c r="CV67" i="1"/>
  <c r="CN67" i="1"/>
  <c r="CF67" i="1"/>
  <c r="BX67" i="1"/>
  <c r="BP67" i="1"/>
  <c r="BH67" i="1"/>
  <c r="AZ67" i="1"/>
  <c r="AR67" i="1"/>
  <c r="AJ67" i="1"/>
  <c r="AB67" i="1"/>
  <c r="T67" i="1"/>
  <c r="FH67" i="1"/>
  <c r="FL67" i="1" s="1"/>
  <c r="DZ67" i="1"/>
  <c r="DR67" i="1"/>
  <c r="DB67" i="1"/>
  <c r="CL67" i="1"/>
  <c r="CD67" i="1"/>
  <c r="BV67" i="1"/>
  <c r="BN67" i="1"/>
  <c r="BF67" i="1"/>
  <c r="AX67" i="1"/>
  <c r="AP67" i="1"/>
  <c r="AH67" i="1"/>
  <c r="Z67" i="1"/>
  <c r="R67" i="1"/>
  <c r="FN67" i="1"/>
  <c r="DP67" i="1"/>
  <c r="DH67" i="1"/>
  <c r="CZ67" i="1"/>
  <c r="CJ67" i="1"/>
  <c r="CB67" i="1"/>
  <c r="BT67" i="1"/>
  <c r="BL67" i="1"/>
  <c r="BD67" i="1"/>
  <c r="AV67" i="1"/>
  <c r="AN67" i="1"/>
  <c r="AF67" i="1"/>
  <c r="X67" i="1"/>
  <c r="GF67" i="1"/>
  <c r="GJ67" i="1" s="1"/>
  <c r="EZ67" i="1"/>
  <c r="FD67" i="1" s="1"/>
  <c r="EB67" i="1"/>
  <c r="EF67" i="1" s="1"/>
  <c r="FP67" i="1"/>
  <c r="DJ67" i="1"/>
  <c r="DN67" i="1" s="1"/>
  <c r="E217" i="1"/>
  <c r="FP216" i="1"/>
  <c r="DT216" i="1"/>
  <c r="CD216" i="1"/>
  <c r="AX216" i="1"/>
  <c r="R216" i="1"/>
  <c r="DR216" i="1"/>
  <c r="CB216" i="1"/>
  <c r="AV216" i="1"/>
  <c r="FN216" i="1"/>
  <c r="CX216" i="1"/>
  <c r="BR216" i="1"/>
  <c r="AL216" i="1"/>
  <c r="FV216" i="1"/>
  <c r="CV216" i="1"/>
  <c r="BP216" i="1"/>
  <c r="AJ216" i="1"/>
  <c r="CL216" i="1"/>
  <c r="BF216" i="1"/>
  <c r="CJ216" i="1"/>
  <c r="DF216" i="1"/>
  <c r="GF216" i="1"/>
  <c r="AR216" i="1"/>
  <c r="EX216" i="1"/>
  <c r="DJ216" i="1"/>
  <c r="BV216" i="1"/>
  <c r="AP216" i="1"/>
  <c r="FH216" i="1"/>
  <c r="DH216" i="1"/>
  <c r="BT216" i="1"/>
  <c r="AN216" i="1"/>
  <c r="EZ216" i="1"/>
  <c r="FD216" i="1" s="1"/>
  <c r="CP216" i="1"/>
  <c r="BJ216" i="1"/>
  <c r="AD216" i="1"/>
  <c r="FF216" i="1"/>
  <c r="CN216" i="1"/>
  <c r="BH216" i="1"/>
  <c r="AB216" i="1"/>
  <c r="EB216" i="1"/>
  <c r="DZ216" i="1"/>
  <c r="X216" i="1"/>
  <c r="AT216" i="1"/>
  <c r="BX216" i="1"/>
  <c r="EP216" i="1"/>
  <c r="DB216" i="1"/>
  <c r="BN216" i="1"/>
  <c r="AH216" i="1"/>
  <c r="EH216" i="1"/>
  <c r="CZ216" i="1"/>
  <c r="BL216" i="1"/>
  <c r="AF216" i="1"/>
  <c r="DP216" i="1"/>
  <c r="CH216" i="1"/>
  <c r="BB216" i="1"/>
  <c r="V216" i="1"/>
  <c r="ER216" i="1"/>
  <c r="CF216" i="1"/>
  <c r="AZ216" i="1"/>
  <c r="T216" i="1"/>
  <c r="GD216" i="1"/>
  <c r="Z216" i="1"/>
  <c r="BD216" i="1"/>
  <c r="BZ216" i="1"/>
  <c r="DD216" i="1"/>
  <c r="EJ216" i="1"/>
  <c r="D248" i="1"/>
  <c r="CT66" i="1"/>
  <c r="EV66" i="1"/>
  <c r="D249" i="1" l="1"/>
  <c r="EF216" i="1"/>
  <c r="FL216" i="1"/>
  <c r="DX216" i="1"/>
  <c r="EN216" i="1"/>
  <c r="GJ216" i="1"/>
  <c r="GD68" i="1"/>
  <c r="FP68" i="1"/>
  <c r="FF68" i="1"/>
  <c r="EP68" i="1"/>
  <c r="DH68" i="1"/>
  <c r="CZ68" i="1"/>
  <c r="CH68" i="1"/>
  <c r="BZ68" i="1"/>
  <c r="BR68" i="1"/>
  <c r="BJ68" i="1"/>
  <c r="BB68" i="1"/>
  <c r="AT68" i="1"/>
  <c r="AL68" i="1"/>
  <c r="AD68" i="1"/>
  <c r="V68" i="1"/>
  <c r="D69" i="1"/>
  <c r="FN68" i="1"/>
  <c r="EX68" i="1"/>
  <c r="DR68" i="1"/>
  <c r="DF68" i="1"/>
  <c r="CX68" i="1"/>
  <c r="CN68" i="1"/>
  <c r="CF68" i="1"/>
  <c r="BX68" i="1"/>
  <c r="BP68" i="1"/>
  <c r="BH68" i="1"/>
  <c r="AZ68" i="1"/>
  <c r="AR68" i="1"/>
  <c r="AJ68" i="1"/>
  <c r="AB68" i="1"/>
  <c r="T68" i="1"/>
  <c r="DZ68" i="1"/>
  <c r="DP68" i="1"/>
  <c r="DD68" i="1"/>
  <c r="CV68" i="1"/>
  <c r="CL68" i="1"/>
  <c r="CD68" i="1"/>
  <c r="BV68" i="1"/>
  <c r="BN68" i="1"/>
  <c r="BF68" i="1"/>
  <c r="AX68" i="1"/>
  <c r="AP68" i="1"/>
  <c r="AH68" i="1"/>
  <c r="Z68" i="1"/>
  <c r="R68" i="1"/>
  <c r="FV68" i="1"/>
  <c r="EH68" i="1"/>
  <c r="DB68" i="1"/>
  <c r="CJ68" i="1"/>
  <c r="CB68" i="1"/>
  <c r="BT68" i="1"/>
  <c r="BL68" i="1"/>
  <c r="BD68" i="1"/>
  <c r="AV68" i="1"/>
  <c r="AN68" i="1"/>
  <c r="AF68" i="1"/>
  <c r="X68" i="1"/>
  <c r="EZ68" i="1"/>
  <c r="FD68" i="1" s="1"/>
  <c r="EV216" i="1"/>
  <c r="CT216" i="1"/>
  <c r="DN216" i="1"/>
  <c r="E218" i="1"/>
  <c r="EZ217" i="1"/>
  <c r="FD217" i="1" s="1"/>
  <c r="CP217" i="1"/>
  <c r="CT217" i="1" s="1"/>
  <c r="BJ217" i="1"/>
  <c r="AD217" i="1"/>
  <c r="FF217" i="1"/>
  <c r="CV217" i="1"/>
  <c r="BP217" i="1"/>
  <c r="AJ217" i="1"/>
  <c r="GD217" i="1"/>
  <c r="EB217" i="1"/>
  <c r="EF217" i="1" s="1"/>
  <c r="CL217" i="1"/>
  <c r="BF217" i="1"/>
  <c r="Z217" i="1"/>
  <c r="DR217" i="1"/>
  <c r="CB217" i="1"/>
  <c r="AV217" i="1"/>
  <c r="FH217" i="1"/>
  <c r="FL217" i="1" s="1"/>
  <c r="FN217" i="1"/>
  <c r="BR217" i="1"/>
  <c r="DD217" i="1"/>
  <c r="DB217" i="1"/>
  <c r="DZ217" i="1"/>
  <c r="X217" i="1"/>
  <c r="DP217" i="1"/>
  <c r="CH217" i="1"/>
  <c r="BB217" i="1"/>
  <c r="V217" i="1"/>
  <c r="ER217" i="1"/>
  <c r="EV217" i="1" s="1"/>
  <c r="CN217" i="1"/>
  <c r="BH217" i="1"/>
  <c r="AB217" i="1"/>
  <c r="FP217" i="1"/>
  <c r="DT217" i="1"/>
  <c r="DX217" i="1" s="1"/>
  <c r="CD217" i="1"/>
  <c r="AX217" i="1"/>
  <c r="R217" i="1"/>
  <c r="DH217" i="1"/>
  <c r="BT217" i="1"/>
  <c r="AN217" i="1"/>
  <c r="AL217" i="1"/>
  <c r="BX217" i="1"/>
  <c r="EP217" i="1"/>
  <c r="AH217" i="1"/>
  <c r="BD217" i="1"/>
  <c r="DF217" i="1"/>
  <c r="BZ217" i="1"/>
  <c r="AT217" i="1"/>
  <c r="GF217" i="1"/>
  <c r="GJ217" i="1" s="1"/>
  <c r="EJ217" i="1"/>
  <c r="EN217" i="1" s="1"/>
  <c r="CF217" i="1"/>
  <c r="AZ217" i="1"/>
  <c r="T217" i="1"/>
  <c r="EX217" i="1"/>
  <c r="DJ217" i="1"/>
  <c r="DN217" i="1" s="1"/>
  <c r="BV217" i="1"/>
  <c r="AP217" i="1"/>
  <c r="EH217" i="1"/>
  <c r="CZ217" i="1"/>
  <c r="BL217" i="1"/>
  <c r="AF217" i="1"/>
  <c r="CX217" i="1"/>
  <c r="FV217" i="1"/>
  <c r="AR217" i="1"/>
  <c r="BN217" i="1"/>
  <c r="CJ217" i="1"/>
  <c r="DP69" i="1" l="1"/>
  <c r="DH69" i="1"/>
  <c r="CZ69" i="1"/>
  <c r="CJ69" i="1"/>
  <c r="CB69" i="1"/>
  <c r="BT69" i="1"/>
  <c r="BL69" i="1"/>
  <c r="BD69" i="1"/>
  <c r="AV69" i="1"/>
  <c r="AN69" i="1"/>
  <c r="AF69" i="1"/>
  <c r="X69" i="1"/>
  <c r="F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D70" i="1"/>
  <c r="FV69" i="1"/>
  <c r="FF69" i="1"/>
  <c r="ER69" i="1"/>
  <c r="EH69" i="1"/>
  <c r="DT69" i="1"/>
  <c r="DJ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GD69" i="1"/>
  <c r="EX69" i="1"/>
  <c r="EP69" i="1"/>
  <c r="DZ69" i="1"/>
  <c r="DR69" i="1"/>
  <c r="DB69" i="1"/>
  <c r="CL69" i="1"/>
  <c r="CD69" i="1"/>
  <c r="BV69" i="1"/>
  <c r="BN69" i="1"/>
  <c r="BF69" i="1"/>
  <c r="AX69" i="1"/>
  <c r="AP69" i="1"/>
  <c r="AH69" i="1"/>
  <c r="Z69" i="1"/>
  <c r="R69" i="1"/>
  <c r="EZ69" i="1"/>
  <c r="FD69" i="1" s="1"/>
  <c r="FP69" i="1"/>
  <c r="GF69" i="1"/>
  <c r="FH69" i="1"/>
  <c r="EB69" i="1"/>
  <c r="E219" i="1"/>
  <c r="EB218" i="1"/>
  <c r="EF218" i="1" s="1"/>
  <c r="CL218" i="1"/>
  <c r="BF218" i="1"/>
  <c r="Z218" i="1"/>
  <c r="DZ218" i="1"/>
  <c r="CJ218" i="1"/>
  <c r="BD218" i="1"/>
  <c r="X218" i="1"/>
  <c r="DF218" i="1"/>
  <c r="BZ218" i="1"/>
  <c r="AT218" i="1"/>
  <c r="GF218" i="1"/>
  <c r="GJ218" i="1" s="1"/>
  <c r="DD218" i="1"/>
  <c r="BX218" i="1"/>
  <c r="AR218" i="1"/>
  <c r="EJ218" i="1"/>
  <c r="EN218" i="1" s="1"/>
  <c r="CV218" i="1"/>
  <c r="AJ218" i="1"/>
  <c r="BN218" i="1"/>
  <c r="CZ218" i="1"/>
  <c r="DP218" i="1"/>
  <c r="V218" i="1"/>
  <c r="AZ218" i="1"/>
  <c r="GD218" i="1"/>
  <c r="DT218" i="1"/>
  <c r="DX218" i="1" s="1"/>
  <c r="CD218" i="1"/>
  <c r="AX218" i="1"/>
  <c r="R218" i="1"/>
  <c r="DR218" i="1"/>
  <c r="CB218" i="1"/>
  <c r="AV218" i="1"/>
  <c r="FN218" i="1"/>
  <c r="CX218" i="1"/>
  <c r="BR218" i="1"/>
  <c r="AL218" i="1"/>
  <c r="FV218" i="1"/>
  <c r="BP218" i="1"/>
  <c r="FP218" i="1"/>
  <c r="DB218" i="1"/>
  <c r="EH218" i="1"/>
  <c r="AF218" i="1"/>
  <c r="BB218" i="1"/>
  <c r="CF218" i="1"/>
  <c r="EX218" i="1"/>
  <c r="DJ218" i="1"/>
  <c r="DN218" i="1" s="1"/>
  <c r="BV218" i="1"/>
  <c r="AP218" i="1"/>
  <c r="FH218" i="1"/>
  <c r="FL218" i="1" s="1"/>
  <c r="DH218" i="1"/>
  <c r="BT218" i="1"/>
  <c r="AN218" i="1"/>
  <c r="EZ218" i="1"/>
  <c r="FD218" i="1" s="1"/>
  <c r="CP218" i="1"/>
  <c r="CT218" i="1" s="1"/>
  <c r="BJ218" i="1"/>
  <c r="AD218" i="1"/>
  <c r="FF218" i="1"/>
  <c r="CN218" i="1"/>
  <c r="BH218" i="1"/>
  <c r="AB218" i="1"/>
  <c r="EP218" i="1"/>
  <c r="AH218" i="1"/>
  <c r="BL218" i="1"/>
  <c r="CH218" i="1"/>
  <c r="ER218" i="1"/>
  <c r="EV218" i="1" s="1"/>
  <c r="T218" i="1"/>
  <c r="D250" i="1"/>
  <c r="D251" i="1" s="1"/>
  <c r="D252" i="1" l="1"/>
  <c r="E220" i="1"/>
  <c r="FN219" i="1"/>
  <c r="CX219" i="1"/>
  <c r="BR219" i="1"/>
  <c r="AL219" i="1"/>
  <c r="EB219" i="1"/>
  <c r="CN219" i="1"/>
  <c r="BH219" i="1"/>
  <c r="AB219" i="1"/>
  <c r="FP219" i="1"/>
  <c r="DR219" i="1"/>
  <c r="CD219" i="1"/>
  <c r="AX219" i="1"/>
  <c r="R219" i="1"/>
  <c r="DP219" i="1"/>
  <c r="CB219" i="1"/>
  <c r="AV219" i="1"/>
  <c r="EJ219" i="1"/>
  <c r="CL219" i="1"/>
  <c r="CJ219" i="1"/>
  <c r="X219" i="1"/>
  <c r="EX219" i="1"/>
  <c r="CP219" i="1"/>
  <c r="CT219" i="1" s="1"/>
  <c r="BJ219" i="1"/>
  <c r="AD219" i="1"/>
  <c r="DT219" i="1"/>
  <c r="CF219" i="1"/>
  <c r="AZ219" i="1"/>
  <c r="T219" i="1"/>
  <c r="FF219" i="1"/>
  <c r="DJ219" i="1"/>
  <c r="BV219" i="1"/>
  <c r="AP219" i="1"/>
  <c r="DH219" i="1"/>
  <c r="BT219" i="1"/>
  <c r="AN219" i="1"/>
  <c r="FH219" i="1"/>
  <c r="DF219" i="1"/>
  <c r="BZ219" i="1"/>
  <c r="AT219" i="1"/>
  <c r="EH219" i="1"/>
  <c r="CV219" i="1"/>
  <c r="BP219" i="1"/>
  <c r="AJ219" i="1"/>
  <c r="FV219" i="1"/>
  <c r="DZ219" i="1"/>
  <c r="ED219" i="1" s="1"/>
  <c r="BF219" i="1"/>
  <c r="Z219" i="1"/>
  <c r="ER219" i="1"/>
  <c r="BD219" i="1"/>
  <c r="EP219" i="1"/>
  <c r="CH219" i="1"/>
  <c r="BB219" i="1"/>
  <c r="V219" i="1"/>
  <c r="DD219" i="1"/>
  <c r="BX219" i="1"/>
  <c r="AR219" i="1"/>
  <c r="GF219" i="1"/>
  <c r="EZ219" i="1"/>
  <c r="DB219" i="1"/>
  <c r="BN219" i="1"/>
  <c r="AH219" i="1"/>
  <c r="GD219" i="1"/>
  <c r="CZ219" i="1"/>
  <c r="BL219" i="1"/>
  <c r="AF219" i="1"/>
  <c r="FL69" i="1"/>
  <c r="DN69" i="1"/>
  <c r="CT69" i="1"/>
  <c r="GJ69" i="1"/>
  <c r="DX69" i="1"/>
  <c r="FN70" i="1"/>
  <c r="FF70" i="1"/>
  <c r="ER70" i="1"/>
  <c r="EV70" i="1" s="1"/>
  <c r="EH70" i="1"/>
  <c r="DZ70" i="1"/>
  <c r="DR70" i="1"/>
  <c r="DB70" i="1"/>
  <c r="CL70" i="1"/>
  <c r="CD70" i="1"/>
  <c r="BV70" i="1"/>
  <c r="BN70" i="1"/>
  <c r="BF70" i="1"/>
  <c r="AX70" i="1"/>
  <c r="AP70" i="1"/>
  <c r="AH70" i="1"/>
  <c r="Z70" i="1"/>
  <c r="R70" i="1"/>
  <c r="D71" i="1"/>
  <c r="FV70" i="1"/>
  <c r="EX70" i="1"/>
  <c r="EP70" i="1"/>
  <c r="DP70" i="1"/>
  <c r="DH70" i="1"/>
  <c r="CZ70" i="1"/>
  <c r="CJ70" i="1"/>
  <c r="CB70" i="1"/>
  <c r="BT70" i="1"/>
  <c r="BL70" i="1"/>
  <c r="BD70" i="1"/>
  <c r="AV70" i="1"/>
  <c r="AN70" i="1"/>
  <c r="AF70" i="1"/>
  <c r="X70" i="1"/>
  <c r="GD70" i="1"/>
  <c r="FP70" i="1"/>
  <c r="DF70" i="1"/>
  <c r="CX70" i="1"/>
  <c r="CP70" i="1"/>
  <c r="CT70" i="1" s="1"/>
  <c r="CH70" i="1"/>
  <c r="BZ70" i="1"/>
  <c r="BR70" i="1"/>
  <c r="BJ70" i="1"/>
  <c r="BB70" i="1"/>
  <c r="AT70" i="1"/>
  <c r="AL70" i="1"/>
  <c r="AD70" i="1"/>
  <c r="V70" i="1"/>
  <c r="FH70" i="1"/>
  <c r="FL70" i="1" s="1"/>
  <c r="EB70" i="1"/>
  <c r="EF70" i="1" s="1"/>
  <c r="DT70" i="1"/>
  <c r="DX70" i="1" s="1"/>
  <c r="DD70" i="1"/>
  <c r="CV70" i="1"/>
  <c r="CN70" i="1"/>
  <c r="CF70" i="1"/>
  <c r="BX70" i="1"/>
  <c r="BP70" i="1"/>
  <c r="BH70" i="1"/>
  <c r="AZ70" i="1"/>
  <c r="AR70" i="1"/>
  <c r="AJ70" i="1"/>
  <c r="AB70" i="1"/>
  <c r="T70" i="1"/>
  <c r="EZ70" i="1"/>
  <c r="FD70" i="1" s="1"/>
  <c r="DJ70" i="1"/>
  <c r="DN70" i="1" s="1"/>
  <c r="GF70" i="1"/>
  <c r="GJ70" i="1" s="1"/>
  <c r="EF69" i="1"/>
  <c r="EV69" i="1"/>
  <c r="D72" i="1" l="1"/>
  <c r="FX71" i="1"/>
  <c r="FN71" i="1"/>
  <c r="DP71" i="1"/>
  <c r="DH71" i="1"/>
  <c r="CZ71" i="1"/>
  <c r="CJ71" i="1"/>
  <c r="CB71" i="1"/>
  <c r="BT71" i="1"/>
  <c r="BL71" i="1"/>
  <c r="BD71" i="1"/>
  <c r="AV71" i="1"/>
  <c r="AN71" i="1"/>
  <c r="AF71" i="1"/>
  <c r="X71" i="1"/>
  <c r="GD71" i="1"/>
  <c r="FV71" i="1"/>
  <c r="FF71" i="1"/>
  <c r="ER71" i="1"/>
  <c r="EJ71" i="1"/>
  <c r="DF71" i="1"/>
  <c r="CX71" i="1"/>
  <c r="CP71" i="1"/>
  <c r="CT71" i="1" s="1"/>
  <c r="CH71" i="1"/>
  <c r="BZ71" i="1"/>
  <c r="BR71" i="1"/>
  <c r="BJ71" i="1"/>
  <c r="BB71" i="1"/>
  <c r="AT71" i="1"/>
  <c r="AL71" i="1"/>
  <c r="AD71" i="1"/>
  <c r="V71" i="1"/>
  <c r="FP71" i="1"/>
  <c r="EX71" i="1"/>
  <c r="EP71" i="1"/>
  <c r="EH71" i="1"/>
  <c r="DT71" i="1"/>
  <c r="DX71" i="1" s="1"/>
  <c r="DJ71" i="1"/>
  <c r="DN71" i="1" s="1"/>
  <c r="DD71" i="1"/>
  <c r="CV71" i="1"/>
  <c r="CN71" i="1"/>
  <c r="CF71" i="1"/>
  <c r="BX71" i="1"/>
  <c r="BP71" i="1"/>
  <c r="BH71" i="1"/>
  <c r="AZ71" i="1"/>
  <c r="AR71" i="1"/>
  <c r="AJ71" i="1"/>
  <c r="AB71" i="1"/>
  <c r="T71" i="1"/>
  <c r="DZ71" i="1"/>
  <c r="DR71" i="1"/>
  <c r="DB71" i="1"/>
  <c r="CL71" i="1"/>
  <c r="CD71" i="1"/>
  <c r="BV71" i="1"/>
  <c r="BN71" i="1"/>
  <c r="BF71" i="1"/>
  <c r="AX71" i="1"/>
  <c r="AP71" i="1"/>
  <c r="AH71" i="1"/>
  <c r="Z71" i="1"/>
  <c r="R71" i="1"/>
  <c r="GF71" i="1"/>
  <c r="GJ71" i="1" s="1"/>
  <c r="EZ71" i="1"/>
  <c r="FD71" i="1" s="1"/>
  <c r="EB71" i="1"/>
  <c r="FH71" i="1"/>
  <c r="FL71" i="1" s="1"/>
  <c r="DN219" i="1"/>
  <c r="GJ219" i="1"/>
  <c r="FJ219" i="1"/>
  <c r="DX219" i="1"/>
  <c r="FB219" i="1"/>
  <c r="FD219" i="1" s="1"/>
  <c r="EN219" i="1"/>
  <c r="EF219" i="1"/>
  <c r="FR219" i="1"/>
  <c r="FT219" i="1" s="1"/>
  <c r="D253" i="1"/>
  <c r="EV219" i="1"/>
  <c r="FL219" i="1"/>
  <c r="E221" i="1"/>
  <c r="FV220" i="1"/>
  <c r="CV220" i="1"/>
  <c r="BP220" i="1"/>
  <c r="AJ220" i="1"/>
  <c r="GD220" i="1"/>
  <c r="EB220" i="1"/>
  <c r="EF220" i="1" s="1"/>
  <c r="CL220" i="1"/>
  <c r="BF220" i="1"/>
  <c r="Z220" i="1"/>
  <c r="DZ220" i="1"/>
  <c r="CJ220" i="1"/>
  <c r="BD220" i="1"/>
  <c r="X220" i="1"/>
  <c r="CX220" i="1"/>
  <c r="BR220" i="1"/>
  <c r="AL220" i="1"/>
  <c r="EZ220" i="1"/>
  <c r="FD220" i="1" s="1"/>
  <c r="DD220" i="1"/>
  <c r="AR220" i="1"/>
  <c r="BN220" i="1"/>
  <c r="CZ220" i="1"/>
  <c r="DF220" i="1"/>
  <c r="EJ220" i="1"/>
  <c r="EN220" i="1" s="1"/>
  <c r="FF220" i="1"/>
  <c r="CN220" i="1"/>
  <c r="BH220" i="1"/>
  <c r="AB220" i="1"/>
  <c r="FP220" i="1"/>
  <c r="DT220" i="1"/>
  <c r="DX220" i="1" s="1"/>
  <c r="CD220" i="1"/>
  <c r="AX220" i="1"/>
  <c r="R220" i="1"/>
  <c r="DR220" i="1"/>
  <c r="CB220" i="1"/>
  <c r="AV220" i="1"/>
  <c r="FN220" i="1"/>
  <c r="CP220" i="1"/>
  <c r="BJ220" i="1"/>
  <c r="AD220" i="1"/>
  <c r="GF220" i="1"/>
  <c r="GJ220" i="1" s="1"/>
  <c r="DB220" i="1"/>
  <c r="EH220" i="1"/>
  <c r="AF220" i="1"/>
  <c r="AT220" i="1"/>
  <c r="ER220" i="1"/>
  <c r="EV220" i="1" s="1"/>
  <c r="CF220" i="1"/>
  <c r="AZ220" i="1"/>
  <c r="T220" i="1"/>
  <c r="EX220" i="1"/>
  <c r="DJ220" i="1"/>
  <c r="DN220" i="1" s="1"/>
  <c r="BV220" i="1"/>
  <c r="AP220" i="1"/>
  <c r="FH220" i="1"/>
  <c r="DH220" i="1"/>
  <c r="BT220" i="1"/>
  <c r="AN220" i="1"/>
  <c r="DP220" i="1"/>
  <c r="CH220" i="1"/>
  <c r="BB220" i="1"/>
  <c r="V220" i="1"/>
  <c r="BX220" i="1"/>
  <c r="EP220" i="1"/>
  <c r="AH220" i="1"/>
  <c r="BL220" i="1"/>
  <c r="BZ220" i="1"/>
  <c r="D254" i="1" l="1"/>
  <c r="EF71" i="1"/>
  <c r="GB71" i="1"/>
  <c r="FL220" i="1"/>
  <c r="CT220" i="1"/>
  <c r="D73" i="1"/>
  <c r="FX72" i="1"/>
  <c r="GB72" i="1" s="1"/>
  <c r="DT72" i="1"/>
  <c r="DF72" i="1"/>
  <c r="DF65" i="1" s="1"/>
  <c r="CX72" i="1"/>
  <c r="CX65" i="1" s="1"/>
  <c r="CP72" i="1"/>
  <c r="CH72" i="1"/>
  <c r="CH65" i="1" s="1"/>
  <c r="BZ72" i="1"/>
  <c r="BZ65" i="1" s="1"/>
  <c r="BR72" i="1"/>
  <c r="BR65" i="1" s="1"/>
  <c r="BJ72" i="1"/>
  <c r="BJ65" i="1" s="1"/>
  <c r="BB72" i="1"/>
  <c r="BB65" i="1" s="1"/>
  <c r="AT72" i="1"/>
  <c r="AT65" i="1" s="1"/>
  <c r="AL72" i="1"/>
  <c r="AL65" i="1" s="1"/>
  <c r="AD72" i="1"/>
  <c r="AD65" i="1" s="1"/>
  <c r="V72" i="1"/>
  <c r="V65" i="1" s="1"/>
  <c r="GD72" i="1"/>
  <c r="GD65" i="1" s="1"/>
  <c r="FV72" i="1"/>
  <c r="FV65" i="1" s="1"/>
  <c r="FF72" i="1"/>
  <c r="DZ72" i="1"/>
  <c r="DR72" i="1"/>
  <c r="DR65" i="1" s="1"/>
  <c r="DD72" i="1"/>
  <c r="DD65" i="1" s="1"/>
  <c r="CV72" i="1"/>
  <c r="CV65" i="1" s="1"/>
  <c r="CN72" i="1"/>
  <c r="CN65" i="1" s="1"/>
  <c r="CF72" i="1"/>
  <c r="CF65" i="1" s="1"/>
  <c r="BX72" i="1"/>
  <c r="BX65" i="1" s="1"/>
  <c r="BP72" i="1"/>
  <c r="BP65" i="1" s="1"/>
  <c r="BH72" i="1"/>
  <c r="BH65" i="1" s="1"/>
  <c r="AZ72" i="1"/>
  <c r="AZ65" i="1" s="1"/>
  <c r="AR72" i="1"/>
  <c r="AR65" i="1" s="1"/>
  <c r="AJ72" i="1"/>
  <c r="AJ65" i="1" s="1"/>
  <c r="AB72" i="1"/>
  <c r="AB65" i="1" s="1"/>
  <c r="T72" i="1"/>
  <c r="T65" i="1" s="1"/>
  <c r="ER72" i="1"/>
  <c r="EV72" i="1" s="1"/>
  <c r="EJ72" i="1"/>
  <c r="EN72" i="1" s="1"/>
  <c r="DP72" i="1"/>
  <c r="DP65" i="1" s="1"/>
  <c r="DB72" i="1"/>
  <c r="DB65" i="1" s="1"/>
  <c r="CL72" i="1"/>
  <c r="CL65" i="1" s="1"/>
  <c r="CD72" i="1"/>
  <c r="CD65" i="1" s="1"/>
  <c r="BV72" i="1"/>
  <c r="BV65" i="1" s="1"/>
  <c r="BN72" i="1"/>
  <c r="BN65" i="1" s="1"/>
  <c r="BF72" i="1"/>
  <c r="BF65" i="1" s="1"/>
  <c r="AX72" i="1"/>
  <c r="AX65" i="1" s="1"/>
  <c r="AP72" i="1"/>
  <c r="AP65" i="1" s="1"/>
  <c r="AH72" i="1"/>
  <c r="AH65" i="1" s="1"/>
  <c r="Z72" i="1"/>
  <c r="Z65" i="1" s="1"/>
  <c r="R72" i="1"/>
  <c r="R65" i="1" s="1"/>
  <c r="FN72" i="1"/>
  <c r="EX72" i="1"/>
  <c r="EP72" i="1"/>
  <c r="EP65" i="1" s="1"/>
  <c r="EH72" i="1"/>
  <c r="EH65" i="1" s="1"/>
  <c r="DH72" i="1"/>
  <c r="DH65" i="1" s="1"/>
  <c r="CZ72" i="1"/>
  <c r="CZ65" i="1" s="1"/>
  <c r="CJ72" i="1"/>
  <c r="CJ65" i="1" s="1"/>
  <c r="CB72" i="1"/>
  <c r="CB65" i="1" s="1"/>
  <c r="BT72" i="1"/>
  <c r="BT65" i="1" s="1"/>
  <c r="BL72" i="1"/>
  <c r="BL65" i="1" s="1"/>
  <c r="BD72" i="1"/>
  <c r="BD65" i="1" s="1"/>
  <c r="AV72" i="1"/>
  <c r="AV65" i="1" s="1"/>
  <c r="AN72" i="1"/>
  <c r="AN65" i="1" s="1"/>
  <c r="AF72" i="1"/>
  <c r="AF65" i="1" s="1"/>
  <c r="X72" i="1"/>
  <c r="X65" i="1" s="1"/>
  <c r="EB72" i="1"/>
  <c r="FH72" i="1"/>
  <c r="FP72" i="1"/>
  <c r="EZ72" i="1"/>
  <c r="GF72" i="1"/>
  <c r="DJ72" i="1"/>
  <c r="E222" i="1"/>
  <c r="EH221" i="1"/>
  <c r="CZ221" i="1"/>
  <c r="BL221" i="1"/>
  <c r="AF221" i="1"/>
  <c r="DP221" i="1"/>
  <c r="CH221" i="1"/>
  <c r="BB221" i="1"/>
  <c r="V221" i="1"/>
  <c r="ER221" i="1"/>
  <c r="EV221" i="1" s="1"/>
  <c r="CN221" i="1"/>
  <c r="BH221" i="1"/>
  <c r="AB221" i="1"/>
  <c r="EX221" i="1"/>
  <c r="DJ221" i="1"/>
  <c r="DN221" i="1" s="1"/>
  <c r="BV221" i="1"/>
  <c r="AP221" i="1"/>
  <c r="FP221" i="1"/>
  <c r="DH221" i="1"/>
  <c r="AN221" i="1"/>
  <c r="AD221" i="1"/>
  <c r="BP221" i="1"/>
  <c r="DT221" i="1"/>
  <c r="DX221" i="1" s="1"/>
  <c r="R221" i="1"/>
  <c r="DZ221" i="1"/>
  <c r="CJ221" i="1"/>
  <c r="BD221" i="1"/>
  <c r="X221" i="1"/>
  <c r="DF221" i="1"/>
  <c r="BZ221" i="1"/>
  <c r="AT221" i="1"/>
  <c r="GF221" i="1"/>
  <c r="GJ221" i="1" s="1"/>
  <c r="EJ221" i="1"/>
  <c r="EN221" i="1" s="1"/>
  <c r="CF221" i="1"/>
  <c r="AZ221" i="1"/>
  <c r="T221" i="1"/>
  <c r="EP221" i="1"/>
  <c r="DB221" i="1"/>
  <c r="BN221" i="1"/>
  <c r="AH221" i="1"/>
  <c r="FH221" i="1"/>
  <c r="FL221" i="1" s="1"/>
  <c r="EZ221" i="1"/>
  <c r="FD221" i="1" s="1"/>
  <c r="BJ221" i="1"/>
  <c r="CV221" i="1"/>
  <c r="GD221" i="1"/>
  <c r="AX221" i="1"/>
  <c r="DR221" i="1"/>
  <c r="CB221" i="1"/>
  <c r="AV221" i="1"/>
  <c r="FN221" i="1"/>
  <c r="CX221" i="1"/>
  <c r="BR221" i="1"/>
  <c r="AL221" i="1"/>
  <c r="FV221" i="1"/>
  <c r="DD221" i="1"/>
  <c r="BX221" i="1"/>
  <c r="AR221" i="1"/>
  <c r="EB221" i="1"/>
  <c r="EF221" i="1" s="1"/>
  <c r="CL221" i="1"/>
  <c r="BF221" i="1"/>
  <c r="Z221" i="1"/>
  <c r="BT221" i="1"/>
  <c r="CP221" i="1"/>
  <c r="CT221" i="1" s="1"/>
  <c r="FF221" i="1"/>
  <c r="AJ221" i="1"/>
  <c r="CD221" i="1"/>
  <c r="EN71" i="1"/>
  <c r="EJ65" i="1"/>
  <c r="EV71" i="1"/>
  <c r="ER65" i="1"/>
  <c r="DN72" i="1" l="1"/>
  <c r="DJ65" i="1"/>
  <c r="FH65" i="1"/>
  <c r="FR72" i="1"/>
  <c r="FN65" i="1"/>
  <c r="ED72" i="1"/>
  <c r="EF72" i="1" s="1"/>
  <c r="DZ65" i="1"/>
  <c r="DX72" i="1"/>
  <c r="DT65" i="1"/>
  <c r="FX65" i="1"/>
  <c r="GJ72" i="1"/>
  <c r="GF65" i="1"/>
  <c r="FJ72" i="1"/>
  <c r="FL72" i="1" s="1"/>
  <c r="FF65" i="1"/>
  <c r="CT72" i="1"/>
  <c r="CP65" i="1"/>
  <c r="CP73" i="1"/>
  <c r="CT73" i="1" s="1"/>
  <c r="D74" i="1"/>
  <c r="EZ73" i="1"/>
  <c r="ER73" i="1"/>
  <c r="EV73" i="1" s="1"/>
  <c r="GF73" i="1"/>
  <c r="GJ73" i="1" s="1"/>
  <c r="FP73" i="1"/>
  <c r="FT73" i="1" s="1"/>
  <c r="EJ73" i="1"/>
  <c r="EN73" i="1" s="1"/>
  <c r="EB65" i="1"/>
  <c r="D255" i="1"/>
  <c r="EN65" i="1"/>
  <c r="EV65" i="1"/>
  <c r="E223" i="1"/>
  <c r="ER222" i="1"/>
  <c r="EV222" i="1" s="1"/>
  <c r="CF222" i="1"/>
  <c r="AZ222" i="1"/>
  <c r="T222" i="1"/>
  <c r="EX222" i="1"/>
  <c r="DJ222" i="1"/>
  <c r="BV222" i="1"/>
  <c r="AP222" i="1"/>
  <c r="FH222" i="1"/>
  <c r="FL222" i="1" s="1"/>
  <c r="DH222" i="1"/>
  <c r="BT222" i="1"/>
  <c r="AN222" i="1"/>
  <c r="DP222" i="1"/>
  <c r="CH222" i="1"/>
  <c r="BB222" i="1"/>
  <c r="V222" i="1"/>
  <c r="BH222" i="1"/>
  <c r="DT222" i="1"/>
  <c r="DX222" i="1" s="1"/>
  <c r="AX222" i="1"/>
  <c r="AV222" i="1"/>
  <c r="BJ222" i="1"/>
  <c r="GF222" i="1"/>
  <c r="GJ222" i="1" s="1"/>
  <c r="DD222" i="1"/>
  <c r="BX222" i="1"/>
  <c r="AR222" i="1"/>
  <c r="EP222" i="1"/>
  <c r="DB222" i="1"/>
  <c r="BN222" i="1"/>
  <c r="AH222" i="1"/>
  <c r="EH222" i="1"/>
  <c r="CZ222" i="1"/>
  <c r="BL222" i="1"/>
  <c r="AF222" i="1"/>
  <c r="DF222" i="1"/>
  <c r="BZ222" i="1"/>
  <c r="AT222" i="1"/>
  <c r="EJ222" i="1"/>
  <c r="EN222" i="1" s="1"/>
  <c r="FF222" i="1"/>
  <c r="AB222" i="1"/>
  <c r="CD222" i="1"/>
  <c r="DR222" i="1"/>
  <c r="FN222" i="1"/>
  <c r="AD222" i="1"/>
  <c r="FV222" i="1"/>
  <c r="CV222" i="1"/>
  <c r="BP222" i="1"/>
  <c r="AJ222" i="1"/>
  <c r="GD222" i="1"/>
  <c r="EB222" i="1"/>
  <c r="CL222" i="1"/>
  <c r="BF222" i="1"/>
  <c r="Z222" i="1"/>
  <c r="DZ222" i="1"/>
  <c r="CJ222" i="1"/>
  <c r="BD222" i="1"/>
  <c r="X222" i="1"/>
  <c r="CX222" i="1"/>
  <c r="BR222" i="1"/>
  <c r="AL222" i="1"/>
  <c r="EZ222" i="1"/>
  <c r="FD222" i="1" s="1"/>
  <c r="CN222" i="1"/>
  <c r="FP222" i="1"/>
  <c r="R222" i="1"/>
  <c r="CB222" i="1"/>
  <c r="CP222" i="1"/>
  <c r="CT222" i="1" s="1"/>
  <c r="FT72" i="1"/>
  <c r="FP65" i="1"/>
  <c r="FB72" i="1"/>
  <c r="FD72" i="1" s="1"/>
  <c r="EX65" i="1"/>
  <c r="DN222" i="1" l="1"/>
  <c r="D256" i="1"/>
  <c r="EF65" i="1"/>
  <c r="CT65" i="1"/>
  <c r="GB65" i="1"/>
  <c r="FL65" i="1"/>
  <c r="FT65" i="1"/>
  <c r="EF222" i="1"/>
  <c r="GJ65" i="1"/>
  <c r="E224" i="1"/>
  <c r="DR223" i="1"/>
  <c r="CB223" i="1"/>
  <c r="AV223" i="1"/>
  <c r="FN223" i="1"/>
  <c r="CX223" i="1"/>
  <c r="BR223" i="1"/>
  <c r="AL223" i="1"/>
  <c r="FV223" i="1"/>
  <c r="DD223" i="1"/>
  <c r="BX223" i="1"/>
  <c r="AR223" i="1"/>
  <c r="EB223" i="1"/>
  <c r="EF223" i="1" s="1"/>
  <c r="CL223" i="1"/>
  <c r="BF223" i="1"/>
  <c r="Z223" i="1"/>
  <c r="CJ223" i="1"/>
  <c r="BZ223" i="1"/>
  <c r="GF223" i="1"/>
  <c r="GJ223" i="1" s="1"/>
  <c r="T223" i="1"/>
  <c r="AH223" i="1"/>
  <c r="DH223" i="1"/>
  <c r="BT223" i="1"/>
  <c r="AN223" i="1"/>
  <c r="EZ223" i="1"/>
  <c r="FD223" i="1" s="1"/>
  <c r="CP223" i="1"/>
  <c r="CT223" i="1" s="1"/>
  <c r="BJ223" i="1"/>
  <c r="AD223" i="1"/>
  <c r="FF223" i="1"/>
  <c r="CV223" i="1"/>
  <c r="BP223" i="1"/>
  <c r="AJ223" i="1"/>
  <c r="GD223" i="1"/>
  <c r="DT223" i="1"/>
  <c r="DX223" i="1" s="1"/>
  <c r="CD223" i="1"/>
  <c r="AX223" i="1"/>
  <c r="R223" i="1"/>
  <c r="AZ223" i="1"/>
  <c r="BN223" i="1"/>
  <c r="EH223" i="1"/>
  <c r="CZ223" i="1"/>
  <c r="BL223" i="1"/>
  <c r="AF223" i="1"/>
  <c r="DP223" i="1"/>
  <c r="CH223" i="1"/>
  <c r="BB223" i="1"/>
  <c r="V223" i="1"/>
  <c r="ER223" i="1"/>
  <c r="EV223" i="1" s="1"/>
  <c r="CN223" i="1"/>
  <c r="BH223" i="1"/>
  <c r="AB223" i="1"/>
  <c r="EX223" i="1"/>
  <c r="DJ223" i="1"/>
  <c r="DN223" i="1" s="1"/>
  <c r="BV223" i="1"/>
  <c r="AP223" i="1"/>
  <c r="FH223" i="1"/>
  <c r="FL223" i="1" s="1"/>
  <c r="DZ223" i="1"/>
  <c r="X223" i="1"/>
  <c r="AT223" i="1"/>
  <c r="CF223" i="1"/>
  <c r="DB223" i="1"/>
  <c r="FP223" i="1"/>
  <c r="BD223" i="1"/>
  <c r="DF223" i="1"/>
  <c r="EJ223" i="1"/>
  <c r="EN223" i="1" s="1"/>
  <c r="EP223" i="1"/>
  <c r="FD73" i="1"/>
  <c r="DX65" i="1"/>
  <c r="DN65" i="1"/>
  <c r="D75" i="1"/>
  <c r="FV74" i="1"/>
  <c r="EX74" i="1"/>
  <c r="DT74" i="1"/>
  <c r="DJ74" i="1"/>
  <c r="DB74" i="1"/>
  <c r="CL74" i="1"/>
  <c r="CD74" i="1"/>
  <c r="BT74" i="1"/>
  <c r="BL74" i="1"/>
  <c r="BD74" i="1"/>
  <c r="AV74" i="1"/>
  <c r="AN74" i="1"/>
  <c r="AF74" i="1"/>
  <c r="X74" i="1"/>
  <c r="GD74" i="1"/>
  <c r="FP74" i="1"/>
  <c r="EP74" i="1"/>
  <c r="DZ74" i="1"/>
  <c r="DR74" i="1"/>
  <c r="DH74" i="1"/>
  <c r="CZ74" i="1"/>
  <c r="CJ74" i="1"/>
  <c r="CB74" i="1"/>
  <c r="BR74" i="1"/>
  <c r="BJ74" i="1"/>
  <c r="BB74" i="1"/>
  <c r="AT74" i="1"/>
  <c r="AL74" i="1"/>
  <c r="AD74" i="1"/>
  <c r="V74" i="1"/>
  <c r="FH74" i="1"/>
  <c r="EZ74" i="1"/>
  <c r="FD74" i="1" s="1"/>
  <c r="EH74" i="1"/>
  <c r="DP74" i="1"/>
  <c r="DF74" i="1"/>
  <c r="CX74" i="1"/>
  <c r="CP74" i="1"/>
  <c r="CT74" i="1" s="1"/>
  <c r="CH74" i="1"/>
  <c r="BZ74" i="1"/>
  <c r="BP74" i="1"/>
  <c r="BH74" i="1"/>
  <c r="AZ74" i="1"/>
  <c r="AR74" i="1"/>
  <c r="AJ74" i="1"/>
  <c r="AB74" i="1"/>
  <c r="T74" i="1"/>
  <c r="FN74" i="1"/>
  <c r="FF74" i="1"/>
  <c r="DD74" i="1"/>
  <c r="CV74" i="1"/>
  <c r="CN74" i="1"/>
  <c r="CF74" i="1"/>
  <c r="BX74" i="1"/>
  <c r="BN74" i="1"/>
  <c r="BF74" i="1"/>
  <c r="AX74" i="1"/>
  <c r="AP74" i="1"/>
  <c r="AH74" i="1"/>
  <c r="Z74" i="1"/>
  <c r="R74" i="1"/>
  <c r="ER74" i="1"/>
  <c r="EV74" i="1" s="1"/>
  <c r="GF74" i="1"/>
  <c r="GJ74" i="1" s="1"/>
  <c r="EJ74" i="1"/>
  <c r="EN74" i="1" s="1"/>
  <c r="GL65" i="1" l="1"/>
  <c r="DN74" i="1"/>
  <c r="EP75" i="1"/>
  <c r="DF75" i="1"/>
  <c r="CX75" i="1"/>
  <c r="CP75" i="1"/>
  <c r="CT75" i="1" s="1"/>
  <c r="CH75" i="1"/>
  <c r="BZ75" i="1"/>
  <c r="BR75" i="1"/>
  <c r="BJ75" i="1"/>
  <c r="BB75" i="1"/>
  <c r="AT75" i="1"/>
  <c r="AL75" i="1"/>
  <c r="AD75" i="1"/>
  <c r="V75" i="1"/>
  <c r="D76" i="1"/>
  <c r="FX75" i="1"/>
  <c r="FN75" i="1"/>
  <c r="EZ75" i="1"/>
  <c r="FD75" i="1" s="1"/>
  <c r="EH75" i="1"/>
  <c r="DT75" i="1"/>
  <c r="DX75" i="1" s="1"/>
  <c r="DJ75" i="1"/>
  <c r="DN75" i="1" s="1"/>
  <c r="DD75" i="1"/>
  <c r="CV75" i="1"/>
  <c r="CN75" i="1"/>
  <c r="CF75" i="1"/>
  <c r="BX75" i="1"/>
  <c r="BP75" i="1"/>
  <c r="BH75" i="1"/>
  <c r="AZ75" i="1"/>
  <c r="AR75" i="1"/>
  <c r="AJ75" i="1"/>
  <c r="AB75" i="1"/>
  <c r="T75" i="1"/>
  <c r="GD75" i="1"/>
  <c r="FV75" i="1"/>
  <c r="FF75" i="1"/>
  <c r="ER75" i="1"/>
  <c r="EV75" i="1" s="1"/>
  <c r="DZ75" i="1"/>
  <c r="DR75" i="1"/>
  <c r="DB75" i="1"/>
  <c r="CL75" i="1"/>
  <c r="CD75" i="1"/>
  <c r="BV75" i="1"/>
  <c r="BN75" i="1"/>
  <c r="BF75" i="1"/>
  <c r="AX75" i="1"/>
  <c r="AP75" i="1"/>
  <c r="AH75" i="1"/>
  <c r="Z75" i="1"/>
  <c r="R75" i="1"/>
  <c r="EX75" i="1"/>
  <c r="DP75" i="1"/>
  <c r="DH75" i="1"/>
  <c r="CZ75" i="1"/>
  <c r="CJ75" i="1"/>
  <c r="CB75" i="1"/>
  <c r="BT75" i="1"/>
  <c r="BL75" i="1"/>
  <c r="BD75" i="1"/>
  <c r="AV75" i="1"/>
  <c r="AN75" i="1"/>
  <c r="AF75" i="1"/>
  <c r="X75" i="1"/>
  <c r="GF75" i="1"/>
  <c r="GJ75" i="1" s="1"/>
  <c r="FH75" i="1"/>
  <c r="FL75" i="1" s="1"/>
  <c r="EB75" i="1"/>
  <c r="FP75" i="1"/>
  <c r="EJ75" i="1"/>
  <c r="EN75" i="1" s="1"/>
  <c r="D257" i="1"/>
  <c r="FL74" i="1"/>
  <c r="DX74" i="1"/>
  <c r="E225" i="1"/>
  <c r="GF224" i="1"/>
  <c r="DD224" i="1"/>
  <c r="DD212" i="1" s="1"/>
  <c r="BX224" i="1"/>
  <c r="BX212" i="1" s="1"/>
  <c r="AR224" i="1"/>
  <c r="AR212" i="1" s="1"/>
  <c r="EP224" i="1"/>
  <c r="EP212" i="1" s="1"/>
  <c r="DB224" i="1"/>
  <c r="DB212" i="1" s="1"/>
  <c r="BN224" i="1"/>
  <c r="BN212" i="1" s="1"/>
  <c r="AH224" i="1"/>
  <c r="AH212" i="1" s="1"/>
  <c r="EH224" i="1"/>
  <c r="EH212" i="1" s="1"/>
  <c r="CZ224" i="1"/>
  <c r="CZ212" i="1" s="1"/>
  <c r="BL224" i="1"/>
  <c r="BL212" i="1" s="1"/>
  <c r="AF224" i="1"/>
  <c r="AF212" i="1" s="1"/>
  <c r="DF224" i="1"/>
  <c r="DF212" i="1" s="1"/>
  <c r="BZ224" i="1"/>
  <c r="BZ212" i="1" s="1"/>
  <c r="AT224" i="1"/>
  <c r="AT212" i="1" s="1"/>
  <c r="EZ224" i="1"/>
  <c r="CN224" i="1"/>
  <c r="CN212" i="1" s="1"/>
  <c r="DT224" i="1"/>
  <c r="R224" i="1"/>
  <c r="R212" i="1" s="1"/>
  <c r="FN224" i="1"/>
  <c r="FN212" i="1" s="1"/>
  <c r="FV224" i="1"/>
  <c r="FV212" i="1" s="1"/>
  <c r="CV224" i="1"/>
  <c r="CV212" i="1" s="1"/>
  <c r="BP224" i="1"/>
  <c r="BP212" i="1" s="1"/>
  <c r="AJ224" i="1"/>
  <c r="AJ212" i="1" s="1"/>
  <c r="GD224" i="1"/>
  <c r="GD212" i="1" s="1"/>
  <c r="EB224" i="1"/>
  <c r="CL224" i="1"/>
  <c r="CL212" i="1" s="1"/>
  <c r="BF224" i="1"/>
  <c r="BF212" i="1" s="1"/>
  <c r="Z224" i="1"/>
  <c r="Z212" i="1" s="1"/>
  <c r="DZ224" i="1"/>
  <c r="DZ212" i="1" s="1"/>
  <c r="CJ224" i="1"/>
  <c r="CJ212" i="1" s="1"/>
  <c r="BD224" i="1"/>
  <c r="BD212" i="1" s="1"/>
  <c r="X224" i="1"/>
  <c r="X212" i="1" s="1"/>
  <c r="CX224" i="1"/>
  <c r="CX212" i="1" s="1"/>
  <c r="BR224" i="1"/>
  <c r="BR212" i="1" s="1"/>
  <c r="AL224" i="1"/>
  <c r="AL212" i="1" s="1"/>
  <c r="EJ224" i="1"/>
  <c r="FF224" i="1"/>
  <c r="FF212" i="1" s="1"/>
  <c r="FP224" i="1"/>
  <c r="FP212" i="1" s="1"/>
  <c r="FT212" i="1" s="1"/>
  <c r="AX224" i="1"/>
  <c r="AX212" i="1" s="1"/>
  <c r="AV224" i="1"/>
  <c r="AV212" i="1" s="1"/>
  <c r="AD224" i="1"/>
  <c r="AD212" i="1" s="1"/>
  <c r="AB224" i="1"/>
  <c r="AB212" i="1" s="1"/>
  <c r="DR224" i="1"/>
  <c r="DR212" i="1" s="1"/>
  <c r="BJ224" i="1"/>
  <c r="BJ212" i="1" s="1"/>
  <c r="ER224" i="1"/>
  <c r="CF224" i="1"/>
  <c r="CF212" i="1" s="1"/>
  <c r="AZ224" i="1"/>
  <c r="AZ212" i="1" s="1"/>
  <c r="T224" i="1"/>
  <c r="T212" i="1" s="1"/>
  <c r="EX224" i="1"/>
  <c r="EX212" i="1" s="1"/>
  <c r="DJ224" i="1"/>
  <c r="BV224" i="1"/>
  <c r="BV212" i="1" s="1"/>
  <c r="AP224" i="1"/>
  <c r="AP212" i="1" s="1"/>
  <c r="FH224" i="1"/>
  <c r="DH224" i="1"/>
  <c r="DH212" i="1" s="1"/>
  <c r="BT224" i="1"/>
  <c r="BT212" i="1" s="1"/>
  <c r="AN224" i="1"/>
  <c r="AN212" i="1" s="1"/>
  <c r="DP224" i="1"/>
  <c r="DP212" i="1" s="1"/>
  <c r="CH224" i="1"/>
  <c r="CH212" i="1" s="1"/>
  <c r="BB224" i="1"/>
  <c r="BB212" i="1" s="1"/>
  <c r="V224" i="1"/>
  <c r="V212" i="1" s="1"/>
  <c r="BH224" i="1"/>
  <c r="BH212" i="1" s="1"/>
  <c r="CD224" i="1"/>
  <c r="CD212" i="1" s="1"/>
  <c r="CB224" i="1"/>
  <c r="CB212" i="1" s="1"/>
  <c r="CP224" i="1"/>
  <c r="FL224" i="1" l="1"/>
  <c r="FH212" i="1"/>
  <c r="FL212" i="1" s="1"/>
  <c r="EV224" i="1"/>
  <c r="ER212" i="1"/>
  <c r="EV212" i="1" s="1"/>
  <c r="EF224" i="1"/>
  <c r="EB212" i="1"/>
  <c r="EF212" i="1" s="1"/>
  <c r="DX224" i="1"/>
  <c r="DT212" i="1"/>
  <c r="DX212" i="1" s="1"/>
  <c r="EF75" i="1"/>
  <c r="CT224" i="1"/>
  <c r="CP212" i="1"/>
  <c r="CT212" i="1" s="1"/>
  <c r="EN224" i="1"/>
  <c r="EJ212" i="1"/>
  <c r="EN212" i="1" s="1"/>
  <c r="GJ224" i="1"/>
  <c r="GF212" i="1"/>
  <c r="GJ212" i="1" s="1"/>
  <c r="FD224" i="1"/>
  <c r="EZ212" i="1"/>
  <c r="FD212" i="1" s="1"/>
  <c r="FB225" i="1"/>
  <c r="DL225" i="1"/>
  <c r="E226" i="1"/>
  <c r="ET225" i="1"/>
  <c r="CR225" i="1"/>
  <c r="DV225" i="1"/>
  <c r="GH225" i="1"/>
  <c r="ED225" i="1"/>
  <c r="EL225" i="1"/>
  <c r="FR225" i="1"/>
  <c r="FJ225" i="1"/>
  <c r="EZ225" i="1"/>
  <c r="FD225" i="1" s="1"/>
  <c r="FH225" i="1"/>
  <c r="FL225" i="1" s="1"/>
  <c r="ER225" i="1"/>
  <c r="EV225" i="1" s="1"/>
  <c r="D258" i="1"/>
  <c r="GB75" i="1"/>
  <c r="DN224" i="1"/>
  <c r="DJ212" i="1"/>
  <c r="DN212" i="1" s="1"/>
  <c r="GL212" i="1"/>
  <c r="EX76" i="1"/>
  <c r="DP76" i="1"/>
  <c r="DH76" i="1"/>
  <c r="CZ76" i="1"/>
  <c r="CJ76" i="1"/>
  <c r="CB76" i="1"/>
  <c r="BT76" i="1"/>
  <c r="BL76" i="1"/>
  <c r="BD76" i="1"/>
  <c r="AV76" i="1"/>
  <c r="AN76" i="1"/>
  <c r="AF76" i="1"/>
  <c r="X76" i="1"/>
  <c r="GF76" i="1"/>
  <c r="GJ76" i="1" s="1"/>
  <c r="FH76" i="1"/>
  <c r="EP76" i="1"/>
  <c r="EB76" i="1"/>
  <c r="EF76" i="1" s="1"/>
  <c r="DF76" i="1"/>
  <c r="CX76" i="1"/>
  <c r="CP76" i="1"/>
  <c r="CT76" i="1" s="1"/>
  <c r="CH76" i="1"/>
  <c r="BZ76" i="1"/>
  <c r="BR76" i="1"/>
  <c r="BJ76" i="1"/>
  <c r="BB76" i="1"/>
  <c r="AT76" i="1"/>
  <c r="AL76" i="1"/>
  <c r="AD76" i="1"/>
  <c r="V76" i="1"/>
  <c r="D77" i="1"/>
  <c r="FX76" i="1"/>
  <c r="GB76" i="1" s="1"/>
  <c r="FN76" i="1"/>
  <c r="EZ76" i="1"/>
  <c r="FD76" i="1" s="1"/>
  <c r="EH76" i="1"/>
  <c r="DT76" i="1"/>
  <c r="DJ76" i="1"/>
  <c r="DN76" i="1" s="1"/>
  <c r="DD76" i="1"/>
  <c r="CV76" i="1"/>
  <c r="CN76" i="1"/>
  <c r="CF76" i="1"/>
  <c r="BX76" i="1"/>
  <c r="BP76" i="1"/>
  <c r="BH76" i="1"/>
  <c r="AZ76" i="1"/>
  <c r="AR76" i="1"/>
  <c r="AJ76" i="1"/>
  <c r="AB76" i="1"/>
  <c r="T76" i="1"/>
  <c r="GD76" i="1"/>
  <c r="FV76" i="1"/>
  <c r="FF76" i="1"/>
  <c r="DZ76" i="1"/>
  <c r="DR76" i="1"/>
  <c r="DB76" i="1"/>
  <c r="CL76" i="1"/>
  <c r="CD76" i="1"/>
  <c r="BV76" i="1"/>
  <c r="BN76" i="1"/>
  <c r="BF76" i="1"/>
  <c r="AX76" i="1"/>
  <c r="AP76" i="1"/>
  <c r="AH76" i="1"/>
  <c r="Z76" i="1"/>
  <c r="R76" i="1"/>
  <c r="EJ76" i="1"/>
  <c r="EN76" i="1" s="1"/>
  <c r="FP76" i="1"/>
  <c r="ER76" i="1"/>
  <c r="EV76" i="1" s="1"/>
  <c r="FT225" i="1" l="1"/>
  <c r="DX225" i="1"/>
  <c r="DN225" i="1"/>
  <c r="DX76" i="1"/>
  <c r="FL76" i="1"/>
  <c r="D259" i="1"/>
  <c r="GD77" i="1"/>
  <c r="GD73" i="1" s="1"/>
  <c r="FV77" i="1"/>
  <c r="FV73" i="1" s="1"/>
  <c r="FF77" i="1"/>
  <c r="FF73" i="1" s="1"/>
  <c r="DZ77" i="1"/>
  <c r="DZ73" i="1" s="1"/>
  <c r="DR77" i="1"/>
  <c r="DR73" i="1" s="1"/>
  <c r="DB77" i="1"/>
  <c r="DB73" i="1" s="1"/>
  <c r="CL77" i="1"/>
  <c r="CL73" i="1" s="1"/>
  <c r="CD77" i="1"/>
  <c r="CD73" i="1" s="1"/>
  <c r="BV77" i="1"/>
  <c r="BV73" i="1" s="1"/>
  <c r="BN77" i="1"/>
  <c r="BN73" i="1" s="1"/>
  <c r="BF77" i="1"/>
  <c r="BF73" i="1" s="1"/>
  <c r="AX77" i="1"/>
  <c r="AX73" i="1" s="1"/>
  <c r="AP77" i="1"/>
  <c r="AP73" i="1" s="1"/>
  <c r="AH77" i="1"/>
  <c r="AH73" i="1" s="1"/>
  <c r="Z77" i="1"/>
  <c r="Z73" i="1" s="1"/>
  <c r="R77" i="1"/>
  <c r="R73" i="1" s="1"/>
  <c r="FP77" i="1"/>
  <c r="EX77" i="1"/>
  <c r="EX73" i="1" s="1"/>
  <c r="EJ77" i="1"/>
  <c r="EN77" i="1" s="1"/>
  <c r="DP77" i="1"/>
  <c r="DP73" i="1" s="1"/>
  <c r="DH77" i="1"/>
  <c r="DH73" i="1" s="1"/>
  <c r="CZ77" i="1"/>
  <c r="CZ73" i="1" s="1"/>
  <c r="CJ77" i="1"/>
  <c r="CJ73" i="1" s="1"/>
  <c r="CB77" i="1"/>
  <c r="BT77" i="1"/>
  <c r="BT73" i="1" s="1"/>
  <c r="BL77" i="1"/>
  <c r="BL73" i="1" s="1"/>
  <c r="BD77" i="1"/>
  <c r="BD73" i="1" s="1"/>
  <c r="AV77" i="1"/>
  <c r="AN77" i="1"/>
  <c r="AN73" i="1" s="1"/>
  <c r="AF77" i="1"/>
  <c r="AF73" i="1" s="1"/>
  <c r="X77" i="1"/>
  <c r="X73" i="1" s="1"/>
  <c r="GF77" i="1"/>
  <c r="GJ77" i="1" s="1"/>
  <c r="FH77" i="1"/>
  <c r="FL77" i="1" s="1"/>
  <c r="EP77" i="1"/>
  <c r="EP73" i="1" s="1"/>
  <c r="EB77" i="1"/>
  <c r="EF77" i="1" s="1"/>
  <c r="DF77" i="1"/>
  <c r="CX77" i="1"/>
  <c r="CX73" i="1" s="1"/>
  <c r="CP77" i="1"/>
  <c r="CT77" i="1" s="1"/>
  <c r="CH77" i="1"/>
  <c r="CH73" i="1" s="1"/>
  <c r="BZ77" i="1"/>
  <c r="BR77" i="1"/>
  <c r="BR73" i="1" s="1"/>
  <c r="BJ77" i="1"/>
  <c r="BJ73" i="1" s="1"/>
  <c r="BB77" i="1"/>
  <c r="BB73" i="1" s="1"/>
  <c r="AT77" i="1"/>
  <c r="AL77" i="1"/>
  <c r="AL73" i="1" s="1"/>
  <c r="AD77" i="1"/>
  <c r="AD73" i="1" s="1"/>
  <c r="V77" i="1"/>
  <c r="V73" i="1" s="1"/>
  <c r="D78" i="1"/>
  <c r="D79" i="1" s="1"/>
  <c r="FX77" i="1"/>
  <c r="GB77" i="1" s="1"/>
  <c r="FN77" i="1"/>
  <c r="FN73" i="1" s="1"/>
  <c r="EH77" i="1"/>
  <c r="EH73" i="1" s="1"/>
  <c r="DT77" i="1"/>
  <c r="DX77" i="1" s="1"/>
  <c r="DD77" i="1"/>
  <c r="DD73" i="1" s="1"/>
  <c r="CV77" i="1"/>
  <c r="CV73" i="1" s="1"/>
  <c r="CN77" i="1"/>
  <c r="CN73" i="1" s="1"/>
  <c r="CF77" i="1"/>
  <c r="CF73" i="1" s="1"/>
  <c r="BX77" i="1"/>
  <c r="BX73" i="1" s="1"/>
  <c r="BP77" i="1"/>
  <c r="BP73" i="1" s="1"/>
  <c r="BH77" i="1"/>
  <c r="BH73" i="1" s="1"/>
  <c r="AZ77" i="1"/>
  <c r="AZ73" i="1" s="1"/>
  <c r="AR77" i="1"/>
  <c r="AR73" i="1" s="1"/>
  <c r="AJ77" i="1"/>
  <c r="AJ73" i="1" s="1"/>
  <c r="AB77" i="1"/>
  <c r="AB73" i="1" s="1"/>
  <c r="T77" i="1"/>
  <c r="T73" i="1" s="1"/>
  <c r="DJ77" i="1"/>
  <c r="DN77" i="1" s="1"/>
  <c r="ER77" i="1"/>
  <c r="EV77" i="1" s="1"/>
  <c r="EZ77" i="1"/>
  <c r="FD77" i="1" s="1"/>
  <c r="AT73" i="1"/>
  <c r="BZ73" i="1"/>
  <c r="DF73" i="1"/>
  <c r="AV73" i="1"/>
  <c r="CB73" i="1"/>
  <c r="FX73" i="1"/>
  <c r="GJ225" i="1"/>
  <c r="E227" i="1"/>
  <c r="CV226" i="1"/>
  <c r="CV225" i="1" s="1"/>
  <c r="BP226" i="1"/>
  <c r="BP225" i="1" s="1"/>
  <c r="AJ226" i="1"/>
  <c r="AJ225" i="1" s="1"/>
  <c r="FN226" i="1"/>
  <c r="FN225" i="1" s="1"/>
  <c r="CD226" i="1"/>
  <c r="CD225" i="1" s="1"/>
  <c r="AX226" i="1"/>
  <c r="AX225" i="1" s="1"/>
  <c r="R226" i="1"/>
  <c r="R225" i="1" s="1"/>
  <c r="ER226" i="1"/>
  <c r="EV226" i="1" s="1"/>
  <c r="DH226" i="1"/>
  <c r="DH225" i="1" s="1"/>
  <c r="BT226" i="1"/>
  <c r="BT225" i="1" s="1"/>
  <c r="AN226" i="1"/>
  <c r="AN225" i="1" s="1"/>
  <c r="EX226" i="1"/>
  <c r="EX225" i="1" s="1"/>
  <c r="DF226" i="1"/>
  <c r="DF225" i="1" s="1"/>
  <c r="BZ226" i="1"/>
  <c r="BZ225" i="1" s="1"/>
  <c r="AT226" i="1"/>
  <c r="AT225" i="1" s="1"/>
  <c r="FH226" i="1"/>
  <c r="FL226" i="1" s="1"/>
  <c r="CN226" i="1"/>
  <c r="CN225" i="1" s="1"/>
  <c r="BH226" i="1"/>
  <c r="BH225" i="1" s="1"/>
  <c r="AB226" i="1"/>
  <c r="AB225" i="1" s="1"/>
  <c r="EZ226" i="1"/>
  <c r="FD226" i="1" s="1"/>
  <c r="BV226" i="1"/>
  <c r="BV225" i="1" s="1"/>
  <c r="AP226" i="1"/>
  <c r="AP225" i="1" s="1"/>
  <c r="GD226" i="1"/>
  <c r="GD225" i="1" s="1"/>
  <c r="EJ226" i="1"/>
  <c r="CZ226" i="1"/>
  <c r="CZ225" i="1" s="1"/>
  <c r="BL226" i="1"/>
  <c r="BL225" i="1" s="1"/>
  <c r="AF226" i="1"/>
  <c r="AF225" i="1" s="1"/>
  <c r="EH226" i="1"/>
  <c r="EH225" i="1" s="1"/>
  <c r="CX226" i="1"/>
  <c r="CX225" i="1" s="1"/>
  <c r="BR226" i="1"/>
  <c r="BR225" i="1" s="1"/>
  <c r="AL226" i="1"/>
  <c r="AL225" i="1" s="1"/>
  <c r="EP226" i="1"/>
  <c r="EP225" i="1" s="1"/>
  <c r="CF226" i="1"/>
  <c r="CF225" i="1" s="1"/>
  <c r="AZ226" i="1"/>
  <c r="AZ225" i="1" s="1"/>
  <c r="T226" i="1"/>
  <c r="T225" i="1" s="1"/>
  <c r="DB226" i="1"/>
  <c r="DB225" i="1" s="1"/>
  <c r="BN226" i="1"/>
  <c r="BN225" i="1" s="1"/>
  <c r="AH226" i="1"/>
  <c r="AH225" i="1" s="1"/>
  <c r="FV226" i="1"/>
  <c r="FV225" i="1" s="1"/>
  <c r="EB226" i="1"/>
  <c r="CJ226" i="1"/>
  <c r="CJ225" i="1" s="1"/>
  <c r="BD226" i="1"/>
  <c r="BD225" i="1" s="1"/>
  <c r="X226" i="1"/>
  <c r="X225" i="1" s="1"/>
  <c r="DZ226" i="1"/>
  <c r="DZ225" i="1" s="1"/>
  <c r="CP226" i="1"/>
  <c r="BJ226" i="1"/>
  <c r="BJ225" i="1" s="1"/>
  <c r="AD226" i="1"/>
  <c r="AD225" i="1" s="1"/>
  <c r="DD226" i="1"/>
  <c r="DD225" i="1" s="1"/>
  <c r="BX226" i="1"/>
  <c r="BX225" i="1" s="1"/>
  <c r="AR226" i="1"/>
  <c r="AR225" i="1" s="1"/>
  <c r="FX226" i="1"/>
  <c r="CL226" i="1"/>
  <c r="CL225" i="1" s="1"/>
  <c r="BF226" i="1"/>
  <c r="BF225" i="1" s="1"/>
  <c r="Z226" i="1"/>
  <c r="Z225" i="1" s="1"/>
  <c r="FF226" i="1"/>
  <c r="FF225" i="1" s="1"/>
  <c r="DR226" i="1"/>
  <c r="DR225" i="1" s="1"/>
  <c r="CB226" i="1"/>
  <c r="CB225" i="1" s="1"/>
  <c r="AV226" i="1"/>
  <c r="AV225" i="1" s="1"/>
  <c r="DP226" i="1"/>
  <c r="DP225" i="1" s="1"/>
  <c r="CH226" i="1"/>
  <c r="CH225" i="1" s="1"/>
  <c r="BB226" i="1"/>
  <c r="BB225" i="1" s="1"/>
  <c r="V226" i="1"/>
  <c r="V225" i="1" s="1"/>
  <c r="EB73" i="1"/>
  <c r="DJ73" i="1" l="1"/>
  <c r="EF73" i="1"/>
  <c r="CP225" i="1"/>
  <c r="CT225" i="1" s="1"/>
  <c r="CT226" i="1"/>
  <c r="FH73" i="1"/>
  <c r="EF226" i="1"/>
  <c r="EB225" i="1"/>
  <c r="EF225" i="1" s="1"/>
  <c r="EJ225" i="1"/>
  <c r="EN225" i="1" s="1"/>
  <c r="EN226" i="1"/>
  <c r="GH227" i="1"/>
  <c r="ET227" i="1"/>
  <c r="FB227" i="1"/>
  <c r="DV227" i="1"/>
  <c r="CR227" i="1"/>
  <c r="E228" i="1"/>
  <c r="FJ227" i="1"/>
  <c r="ED227" i="1"/>
  <c r="DL227" i="1"/>
  <c r="FR227" i="1"/>
  <c r="EL227" i="1"/>
  <c r="GB73" i="1"/>
  <c r="D260" i="1"/>
  <c r="FX225" i="1"/>
  <c r="GB225" i="1" s="1"/>
  <c r="GB226" i="1"/>
  <c r="GL225" i="1"/>
  <c r="FN79" i="1"/>
  <c r="FF79" i="1"/>
  <c r="EX79" i="1"/>
  <c r="EH79" i="1"/>
  <c r="DB79" i="1"/>
  <c r="CJ79" i="1"/>
  <c r="CB79" i="1"/>
  <c r="BR79" i="1"/>
  <c r="BJ79" i="1"/>
  <c r="BB79" i="1"/>
  <c r="AT79" i="1"/>
  <c r="AL79" i="1"/>
  <c r="AD79" i="1"/>
  <c r="V79" i="1"/>
  <c r="FX79" i="1"/>
  <c r="EP79" i="1"/>
  <c r="DH79" i="1"/>
  <c r="CZ79" i="1"/>
  <c r="CH79" i="1"/>
  <c r="BZ79" i="1"/>
  <c r="BP79" i="1"/>
  <c r="BH79" i="1"/>
  <c r="AZ79" i="1"/>
  <c r="AR79" i="1"/>
  <c r="AJ79" i="1"/>
  <c r="AB79" i="1"/>
  <c r="T79" i="1"/>
  <c r="GD79" i="1"/>
  <c r="FV79" i="1"/>
  <c r="DR79" i="1"/>
  <c r="DF79" i="1"/>
  <c r="CX79" i="1"/>
  <c r="CN79" i="1"/>
  <c r="CF79" i="1"/>
  <c r="BX79" i="1"/>
  <c r="BN79" i="1"/>
  <c r="BF79" i="1"/>
  <c r="AX79" i="1"/>
  <c r="AP79" i="1"/>
  <c r="AH79" i="1"/>
  <c r="Z79" i="1"/>
  <c r="R79" i="1"/>
  <c r="D80" i="1"/>
  <c r="FP79" i="1"/>
  <c r="FH79" i="1"/>
  <c r="EZ79" i="1"/>
  <c r="DZ79" i="1"/>
  <c r="DP79" i="1"/>
  <c r="DD79" i="1"/>
  <c r="CV79" i="1"/>
  <c r="CL79" i="1"/>
  <c r="CD79" i="1"/>
  <c r="BT79" i="1"/>
  <c r="BL79" i="1"/>
  <c r="BD79" i="1"/>
  <c r="AV79" i="1"/>
  <c r="AN79" i="1"/>
  <c r="AF79" i="1"/>
  <c r="X79" i="1"/>
  <c r="ER79" i="1"/>
  <c r="DT73" i="1"/>
  <c r="FD79" i="1" l="1"/>
  <c r="DX73" i="1"/>
  <c r="FL79" i="1"/>
  <c r="D261" i="1"/>
  <c r="FL73" i="1"/>
  <c r="EV79" i="1"/>
  <c r="GD80" i="1"/>
  <c r="FV80" i="1"/>
  <c r="DR80" i="1"/>
  <c r="DF80" i="1"/>
  <c r="CX80" i="1"/>
  <c r="CN80" i="1"/>
  <c r="CF80" i="1"/>
  <c r="BX80" i="1"/>
  <c r="BN80" i="1"/>
  <c r="BF80" i="1"/>
  <c r="AX80" i="1"/>
  <c r="AJ80" i="1"/>
  <c r="AB80" i="1"/>
  <c r="T80" i="1"/>
  <c r="D81" i="1"/>
  <c r="FP80" i="1"/>
  <c r="FH80" i="1"/>
  <c r="FL80" i="1" s="1"/>
  <c r="EZ80" i="1"/>
  <c r="FD80" i="1" s="1"/>
  <c r="DZ80" i="1"/>
  <c r="DP80" i="1"/>
  <c r="DD80" i="1"/>
  <c r="CV80" i="1"/>
  <c r="CL80" i="1"/>
  <c r="CD80" i="1"/>
  <c r="BT80" i="1"/>
  <c r="BL80" i="1"/>
  <c r="BD80" i="1"/>
  <c r="AV80" i="1"/>
  <c r="AP80" i="1"/>
  <c r="AH80" i="1"/>
  <c r="Z80" i="1"/>
  <c r="R80" i="1"/>
  <c r="FN80" i="1"/>
  <c r="FF80" i="1"/>
  <c r="EX80" i="1"/>
  <c r="EH80" i="1"/>
  <c r="DB80" i="1"/>
  <c r="CJ80" i="1"/>
  <c r="CB80" i="1"/>
  <c r="BR80" i="1"/>
  <c r="BJ80" i="1"/>
  <c r="BB80" i="1"/>
  <c r="AT80" i="1"/>
  <c r="AN80" i="1"/>
  <c r="AF80" i="1"/>
  <c r="X80" i="1"/>
  <c r="FX80" i="1"/>
  <c r="GB80" i="1" s="1"/>
  <c r="EP80" i="1"/>
  <c r="DH80" i="1"/>
  <c r="CZ80" i="1"/>
  <c r="CH80" i="1"/>
  <c r="BZ80" i="1"/>
  <c r="BP80" i="1"/>
  <c r="BH80" i="1"/>
  <c r="AZ80" i="1"/>
  <c r="AL80" i="1"/>
  <c r="AD80" i="1"/>
  <c r="V80" i="1"/>
  <c r="ER80" i="1"/>
  <c r="EV80" i="1" s="1"/>
  <c r="AR80" i="1"/>
  <c r="GB79" i="1"/>
  <c r="E229" i="1"/>
  <c r="EP228" i="1"/>
  <c r="CN228" i="1"/>
  <c r="BH228" i="1"/>
  <c r="AB228" i="1"/>
  <c r="DP228" i="1"/>
  <c r="CD228" i="1"/>
  <c r="AX228" i="1"/>
  <c r="R228" i="1"/>
  <c r="DB228" i="1"/>
  <c r="BL228" i="1"/>
  <c r="AF228" i="1"/>
  <c r="DH228" i="1"/>
  <c r="BR228" i="1"/>
  <c r="AL228" i="1"/>
  <c r="DF228" i="1"/>
  <c r="CV228" i="1"/>
  <c r="AH228" i="1"/>
  <c r="AV228" i="1"/>
  <c r="CH228" i="1"/>
  <c r="DR228" i="1"/>
  <c r="CF228" i="1"/>
  <c r="AZ228" i="1"/>
  <c r="T228" i="1"/>
  <c r="DD228" i="1"/>
  <c r="BV228" i="1"/>
  <c r="AP228" i="1"/>
  <c r="FV228" i="1"/>
  <c r="CJ228" i="1"/>
  <c r="BD228" i="1"/>
  <c r="X228" i="1"/>
  <c r="CZ228" i="1"/>
  <c r="BJ228" i="1"/>
  <c r="AD228" i="1"/>
  <c r="BX228" i="1"/>
  <c r="CB228" i="1"/>
  <c r="V228" i="1"/>
  <c r="BB228" i="1"/>
  <c r="CX228" i="1"/>
  <c r="BP228" i="1"/>
  <c r="AJ228" i="1"/>
  <c r="DZ228" i="1"/>
  <c r="CL228" i="1"/>
  <c r="BF228" i="1"/>
  <c r="Z228" i="1"/>
  <c r="EH228" i="1"/>
  <c r="BT228" i="1"/>
  <c r="AN228" i="1"/>
  <c r="FN228" i="1"/>
  <c r="BZ228" i="1"/>
  <c r="AT228" i="1"/>
  <c r="AR228" i="1"/>
  <c r="EX228" i="1"/>
  <c r="BN228" i="1"/>
  <c r="FF228" i="1"/>
  <c r="GD228" i="1"/>
  <c r="DN73" i="1"/>
  <c r="E230" i="1" l="1"/>
  <c r="DH229" i="1"/>
  <c r="BR229" i="1"/>
  <c r="AL229" i="1"/>
  <c r="DR229" i="1"/>
  <c r="CF229" i="1"/>
  <c r="AZ229" i="1"/>
  <c r="T229" i="1"/>
  <c r="DD229" i="1"/>
  <c r="BV229" i="1"/>
  <c r="AP229" i="1"/>
  <c r="GF229" i="1"/>
  <c r="DB229" i="1"/>
  <c r="BL229" i="1"/>
  <c r="AF229" i="1"/>
  <c r="CZ229" i="1"/>
  <c r="BJ229" i="1"/>
  <c r="AD229" i="1"/>
  <c r="DF229" i="1"/>
  <c r="BX229" i="1"/>
  <c r="AR229" i="1"/>
  <c r="EX229" i="1"/>
  <c r="CV229" i="1"/>
  <c r="BN229" i="1"/>
  <c r="AH229" i="1"/>
  <c r="FV229" i="1"/>
  <c r="CJ229" i="1"/>
  <c r="BD229" i="1"/>
  <c r="X229" i="1"/>
  <c r="GD229" i="1"/>
  <c r="CH229" i="1"/>
  <c r="BB229" i="1"/>
  <c r="V229" i="1"/>
  <c r="CX229" i="1"/>
  <c r="BP229" i="1"/>
  <c r="AJ229" i="1"/>
  <c r="DZ229" i="1"/>
  <c r="CL229" i="1"/>
  <c r="BF229" i="1"/>
  <c r="Z229" i="1"/>
  <c r="FF229" i="1"/>
  <c r="CB229" i="1"/>
  <c r="AV229" i="1"/>
  <c r="FN229" i="1"/>
  <c r="BZ229" i="1"/>
  <c r="AT229" i="1"/>
  <c r="EP229" i="1"/>
  <c r="CN229" i="1"/>
  <c r="BH229" i="1"/>
  <c r="AB229" i="1"/>
  <c r="DP229" i="1"/>
  <c r="CD229" i="1"/>
  <c r="AX229" i="1"/>
  <c r="R229" i="1"/>
  <c r="EH229" i="1"/>
  <c r="BT229" i="1"/>
  <c r="AN229" i="1"/>
  <c r="D262" i="1"/>
  <c r="FN81" i="1"/>
  <c r="FF81" i="1"/>
  <c r="EX81" i="1"/>
  <c r="EH81" i="1"/>
  <c r="DD81" i="1"/>
  <c r="CV81" i="1"/>
  <c r="CL81" i="1"/>
  <c r="CD81" i="1"/>
  <c r="BT81" i="1"/>
  <c r="BL81" i="1"/>
  <c r="BD81" i="1"/>
  <c r="AV81" i="1"/>
  <c r="AN81" i="1"/>
  <c r="AF81" i="1"/>
  <c r="X81" i="1"/>
  <c r="GF81" i="1"/>
  <c r="FX81" i="1"/>
  <c r="EP81" i="1"/>
  <c r="DJ81" i="1"/>
  <c r="DB81" i="1"/>
  <c r="CJ81" i="1"/>
  <c r="CB81" i="1"/>
  <c r="BR81" i="1"/>
  <c r="BJ81" i="1"/>
  <c r="BB81" i="1"/>
  <c r="AT81" i="1"/>
  <c r="AL81" i="1"/>
  <c r="AD81" i="1"/>
  <c r="V81" i="1"/>
  <c r="D82" i="1"/>
  <c r="GD81" i="1"/>
  <c r="FV81" i="1"/>
  <c r="DR81" i="1"/>
  <c r="DH81" i="1"/>
  <c r="CZ81" i="1"/>
  <c r="CH81" i="1"/>
  <c r="BZ81" i="1"/>
  <c r="BP81" i="1"/>
  <c r="BH81" i="1"/>
  <c r="AZ81" i="1"/>
  <c r="AR81" i="1"/>
  <c r="AJ81" i="1"/>
  <c r="AB81" i="1"/>
  <c r="T81" i="1"/>
  <c r="FP81" i="1"/>
  <c r="FH81" i="1"/>
  <c r="FL81" i="1" s="1"/>
  <c r="EZ81" i="1"/>
  <c r="FD81" i="1" s="1"/>
  <c r="DZ81" i="1"/>
  <c r="DP81" i="1"/>
  <c r="DF81" i="1"/>
  <c r="CX81" i="1"/>
  <c r="CN81" i="1"/>
  <c r="CF81" i="1"/>
  <c r="BX81" i="1"/>
  <c r="BN81" i="1"/>
  <c r="BF81" i="1"/>
  <c r="AX81" i="1"/>
  <c r="AP81" i="1"/>
  <c r="AH81" i="1"/>
  <c r="Z81" i="1"/>
  <c r="R81" i="1"/>
  <c r="ER81" i="1"/>
  <c r="EV81" i="1" s="1"/>
  <c r="GL73" i="1"/>
  <c r="FP82" i="1" l="1"/>
  <c r="FH82" i="1"/>
  <c r="EZ82" i="1"/>
  <c r="FD82" i="1" s="1"/>
  <c r="DZ82" i="1"/>
  <c r="DP82" i="1"/>
  <c r="DF82" i="1"/>
  <c r="CX82" i="1"/>
  <c r="CN82" i="1"/>
  <c r="CF82" i="1"/>
  <c r="BX82" i="1"/>
  <c r="BN82" i="1"/>
  <c r="BF82" i="1"/>
  <c r="AX82" i="1"/>
  <c r="AP82" i="1"/>
  <c r="AH82" i="1"/>
  <c r="Z82" i="1"/>
  <c r="R82" i="1"/>
  <c r="FN82" i="1"/>
  <c r="FF82" i="1"/>
  <c r="EX82" i="1"/>
  <c r="EH82" i="1"/>
  <c r="DD82" i="1"/>
  <c r="CV82" i="1"/>
  <c r="CL82" i="1"/>
  <c r="CD82" i="1"/>
  <c r="BT82" i="1"/>
  <c r="BL82" i="1"/>
  <c r="BD82" i="1"/>
  <c r="AV82" i="1"/>
  <c r="AN82" i="1"/>
  <c r="AF82" i="1"/>
  <c r="X82" i="1"/>
  <c r="GF82" i="1"/>
  <c r="GJ82" i="1" s="1"/>
  <c r="FX82" i="1"/>
  <c r="GB82" i="1" s="1"/>
  <c r="EP82" i="1"/>
  <c r="DJ82" i="1"/>
  <c r="DN82" i="1" s="1"/>
  <c r="DB82" i="1"/>
  <c r="CJ82" i="1"/>
  <c r="CB82" i="1"/>
  <c r="BR82" i="1"/>
  <c r="BJ82" i="1"/>
  <c r="BB82" i="1"/>
  <c r="AT82" i="1"/>
  <c r="AL82" i="1"/>
  <c r="AD82" i="1"/>
  <c r="V82" i="1"/>
  <c r="D83" i="1"/>
  <c r="GD82" i="1"/>
  <c r="FV82" i="1"/>
  <c r="DR82" i="1"/>
  <c r="DH82" i="1"/>
  <c r="CZ82" i="1"/>
  <c r="CH82" i="1"/>
  <c r="BZ82" i="1"/>
  <c r="BP82" i="1"/>
  <c r="BH82" i="1"/>
  <c r="AZ82" i="1"/>
  <c r="AR82" i="1"/>
  <c r="AJ82" i="1"/>
  <c r="AB82" i="1"/>
  <c r="T82" i="1"/>
  <c r="ER82" i="1"/>
  <c r="E231" i="1"/>
  <c r="FF230" i="1"/>
  <c r="CB230" i="1"/>
  <c r="AT230" i="1"/>
  <c r="GD230" i="1"/>
  <c r="CH230" i="1"/>
  <c r="AZ230" i="1"/>
  <c r="T230" i="1"/>
  <c r="DF230" i="1"/>
  <c r="BX230" i="1"/>
  <c r="AP230" i="1"/>
  <c r="EX230" i="1"/>
  <c r="CV230" i="1"/>
  <c r="BL230" i="1"/>
  <c r="AF230" i="1"/>
  <c r="EH230" i="1"/>
  <c r="BR230" i="1"/>
  <c r="AL230" i="1"/>
  <c r="FN230" i="1"/>
  <c r="BZ230" i="1"/>
  <c r="AR230" i="1"/>
  <c r="CX230" i="1"/>
  <c r="BN230" i="1"/>
  <c r="AH230" i="1"/>
  <c r="DZ230" i="1"/>
  <c r="CL230" i="1"/>
  <c r="BD230" i="1"/>
  <c r="X230" i="1"/>
  <c r="DB230" i="1"/>
  <c r="BJ230" i="1"/>
  <c r="AD230" i="1"/>
  <c r="DH230" i="1"/>
  <c r="BP230" i="1"/>
  <c r="AJ230" i="1"/>
  <c r="EP230" i="1"/>
  <c r="CN230" i="1"/>
  <c r="BF230" i="1"/>
  <c r="Z230" i="1"/>
  <c r="DP230" i="1"/>
  <c r="CD230" i="1"/>
  <c r="AV230" i="1"/>
  <c r="FV230" i="1"/>
  <c r="CJ230" i="1"/>
  <c r="BB230" i="1"/>
  <c r="V230" i="1"/>
  <c r="CZ230" i="1"/>
  <c r="BH230" i="1"/>
  <c r="AB230" i="1"/>
  <c r="DR230" i="1"/>
  <c r="CF230" i="1"/>
  <c r="AX230" i="1"/>
  <c r="R230" i="1"/>
  <c r="DD230" i="1"/>
  <c r="BT230" i="1"/>
  <c r="AN230" i="1"/>
  <c r="GB81" i="1"/>
  <c r="GJ229" i="1"/>
  <c r="GJ81" i="1"/>
  <c r="D263" i="1"/>
  <c r="DN81" i="1"/>
  <c r="EV82" i="1" l="1"/>
  <c r="FL82" i="1"/>
  <c r="E232" i="1"/>
  <c r="DF231" i="1"/>
  <c r="BX231" i="1"/>
  <c r="AP231" i="1"/>
  <c r="EX231" i="1"/>
  <c r="CV231" i="1"/>
  <c r="BL231" i="1"/>
  <c r="AF231" i="1"/>
  <c r="EH231" i="1"/>
  <c r="BR231" i="1"/>
  <c r="AL231" i="1"/>
  <c r="FN231" i="1"/>
  <c r="BZ231" i="1"/>
  <c r="AB231" i="1"/>
  <c r="CX231" i="1"/>
  <c r="BN231" i="1"/>
  <c r="AH231" i="1"/>
  <c r="DZ231" i="1"/>
  <c r="CL231" i="1"/>
  <c r="BD231" i="1"/>
  <c r="X231" i="1"/>
  <c r="DB231" i="1"/>
  <c r="BJ231" i="1"/>
  <c r="AD231" i="1"/>
  <c r="DH231" i="1"/>
  <c r="BP231" i="1"/>
  <c r="AJ231" i="1"/>
  <c r="EP231" i="1"/>
  <c r="CN231" i="1"/>
  <c r="BF231" i="1"/>
  <c r="Z231" i="1"/>
  <c r="DP231" i="1"/>
  <c r="CD231" i="1"/>
  <c r="AV231" i="1"/>
  <c r="FV231" i="1"/>
  <c r="CJ231" i="1"/>
  <c r="BB231" i="1"/>
  <c r="V231" i="1"/>
  <c r="CZ231" i="1"/>
  <c r="DR231" i="1"/>
  <c r="CF231" i="1"/>
  <c r="AX231" i="1"/>
  <c r="R231" i="1"/>
  <c r="DD231" i="1"/>
  <c r="BT231" i="1"/>
  <c r="AN231" i="1"/>
  <c r="FF231" i="1"/>
  <c r="CB231" i="1"/>
  <c r="AT231" i="1"/>
  <c r="GD231" i="1"/>
  <c r="CH231" i="1"/>
  <c r="AZ231" i="1"/>
  <c r="T231" i="1"/>
  <c r="AR231" i="1"/>
  <c r="BH231" i="1"/>
  <c r="D264" i="1"/>
  <c r="D265" i="1" s="1"/>
  <c r="GF83" i="1"/>
  <c r="FX83" i="1"/>
  <c r="DR83" i="1"/>
  <c r="DH83" i="1"/>
  <c r="CZ83" i="1"/>
  <c r="CH83" i="1"/>
  <c r="BZ83" i="1"/>
  <c r="BP83" i="1"/>
  <c r="BH83" i="1"/>
  <c r="AZ83" i="1"/>
  <c r="AR83" i="1"/>
  <c r="AJ83" i="1"/>
  <c r="AB83" i="1"/>
  <c r="T83" i="1"/>
  <c r="D84" i="1"/>
  <c r="GD83" i="1"/>
  <c r="FV83" i="1"/>
  <c r="EJ83" i="1"/>
  <c r="DZ83" i="1"/>
  <c r="DP83" i="1"/>
  <c r="DF83" i="1"/>
  <c r="CX83" i="1"/>
  <c r="CN83" i="1"/>
  <c r="CF83" i="1"/>
  <c r="BX83" i="1"/>
  <c r="BN83" i="1"/>
  <c r="BF83" i="1"/>
  <c r="AX83" i="1"/>
  <c r="AP83" i="1"/>
  <c r="AH83" i="1"/>
  <c r="Z83" i="1"/>
  <c r="R83" i="1"/>
  <c r="FP83" i="1"/>
  <c r="FH83" i="1"/>
  <c r="FL83" i="1" s="1"/>
  <c r="EZ83" i="1"/>
  <c r="EP83" i="1"/>
  <c r="EH83" i="1"/>
  <c r="DD83" i="1"/>
  <c r="CV83" i="1"/>
  <c r="CL83" i="1"/>
  <c r="CD83" i="1"/>
  <c r="BT83" i="1"/>
  <c r="BL83" i="1"/>
  <c r="BD83" i="1"/>
  <c r="AV83" i="1"/>
  <c r="AN83" i="1"/>
  <c r="AF83" i="1"/>
  <c r="X83" i="1"/>
  <c r="FN83" i="1"/>
  <c r="FF83" i="1"/>
  <c r="EX83" i="1"/>
  <c r="DJ83" i="1"/>
  <c r="DB83" i="1"/>
  <c r="CJ83" i="1"/>
  <c r="CB83" i="1"/>
  <c r="BR83" i="1"/>
  <c r="BJ83" i="1"/>
  <c r="BB83" i="1"/>
  <c r="AT83" i="1"/>
  <c r="AL83" i="1"/>
  <c r="AD83" i="1"/>
  <c r="V83" i="1"/>
  <c r="FD83" i="1" l="1"/>
  <c r="D85" i="1"/>
  <c r="GD84" i="1"/>
  <c r="FV84" i="1"/>
  <c r="DT84" i="1"/>
  <c r="DJ84" i="1"/>
  <c r="DN84" i="1" s="1"/>
  <c r="DB84" i="1"/>
  <c r="CJ84" i="1"/>
  <c r="CB84" i="1"/>
  <c r="BT84" i="1"/>
  <c r="BL84" i="1"/>
  <c r="BD84" i="1"/>
  <c r="AV84" i="1"/>
  <c r="AN84" i="1"/>
  <c r="AF84" i="1"/>
  <c r="X84" i="1"/>
  <c r="FP84" i="1"/>
  <c r="FH84" i="1"/>
  <c r="FL84" i="1" s="1"/>
  <c r="EZ84" i="1"/>
  <c r="FD84" i="1" s="1"/>
  <c r="ER84" i="1"/>
  <c r="EJ84" i="1"/>
  <c r="EN84" i="1" s="1"/>
  <c r="DZ84" i="1"/>
  <c r="DR84" i="1"/>
  <c r="DH84" i="1"/>
  <c r="CZ84" i="1"/>
  <c r="CH84" i="1"/>
  <c r="BZ84" i="1"/>
  <c r="BR84" i="1"/>
  <c r="BJ84" i="1"/>
  <c r="BB84" i="1"/>
  <c r="AT84" i="1"/>
  <c r="AL84" i="1"/>
  <c r="AD84" i="1"/>
  <c r="V84" i="1"/>
  <c r="FN84" i="1"/>
  <c r="FF84" i="1"/>
  <c r="EX84" i="1"/>
  <c r="EP84" i="1"/>
  <c r="EH84" i="1"/>
  <c r="DP84" i="1"/>
  <c r="DF84" i="1"/>
  <c r="CX84" i="1"/>
  <c r="CN84" i="1"/>
  <c r="CF84" i="1"/>
  <c r="BX84" i="1"/>
  <c r="BP84" i="1"/>
  <c r="BH84" i="1"/>
  <c r="AZ84" i="1"/>
  <c r="AR84" i="1"/>
  <c r="AJ84" i="1"/>
  <c r="AB84" i="1"/>
  <c r="T84" i="1"/>
  <c r="GF84" i="1"/>
  <c r="GJ84" i="1" s="1"/>
  <c r="FX84" i="1"/>
  <c r="GB84" i="1" s="1"/>
  <c r="DD84" i="1"/>
  <c r="CV84" i="1"/>
  <c r="CL84" i="1"/>
  <c r="CD84" i="1"/>
  <c r="BV84" i="1"/>
  <c r="BN84" i="1"/>
  <c r="BF84" i="1"/>
  <c r="AX84" i="1"/>
  <c r="AP84" i="1"/>
  <c r="AH84" i="1"/>
  <c r="Z84" i="1"/>
  <c r="R84" i="1"/>
  <c r="D266" i="1"/>
  <c r="EN83" i="1"/>
  <c r="GB83" i="1"/>
  <c r="GJ83" i="1"/>
  <c r="DN83" i="1"/>
  <c r="E233" i="1"/>
  <c r="FV232" i="1"/>
  <c r="CH232" i="1"/>
  <c r="BB232" i="1"/>
  <c r="V232" i="1"/>
  <c r="DF232" i="1"/>
  <c r="BX232" i="1"/>
  <c r="AR232" i="1"/>
  <c r="DD232" i="1"/>
  <c r="BV232" i="1"/>
  <c r="AP232" i="1"/>
  <c r="FF232" i="1"/>
  <c r="CB232" i="1"/>
  <c r="AV232" i="1"/>
  <c r="FN232" i="1"/>
  <c r="BZ232" i="1"/>
  <c r="AT232" i="1"/>
  <c r="GD232" i="1"/>
  <c r="CX232" i="1"/>
  <c r="BP232" i="1"/>
  <c r="AJ232" i="1"/>
  <c r="EX232" i="1"/>
  <c r="CV232" i="1"/>
  <c r="BN232" i="1"/>
  <c r="AH232" i="1"/>
  <c r="EH232" i="1"/>
  <c r="BT232" i="1"/>
  <c r="AN232" i="1"/>
  <c r="DH232" i="1"/>
  <c r="BR232" i="1"/>
  <c r="AL232" i="1"/>
  <c r="EP232" i="1"/>
  <c r="CN232" i="1"/>
  <c r="BH232" i="1"/>
  <c r="AB232" i="1"/>
  <c r="DZ232" i="1"/>
  <c r="CL232" i="1"/>
  <c r="BF232" i="1"/>
  <c r="Z232" i="1"/>
  <c r="DB232" i="1"/>
  <c r="BL232" i="1"/>
  <c r="AF232" i="1"/>
  <c r="CZ232" i="1"/>
  <c r="BJ232" i="1"/>
  <c r="AD232" i="1"/>
  <c r="DR232" i="1"/>
  <c r="CF232" i="1"/>
  <c r="AZ232" i="1"/>
  <c r="T232" i="1"/>
  <c r="DP232" i="1"/>
  <c r="CD232" i="1"/>
  <c r="AX232" i="1"/>
  <c r="R232" i="1"/>
  <c r="CJ232" i="1"/>
  <c r="BD232" i="1"/>
  <c r="X232" i="1"/>
  <c r="FP85" i="1" l="1"/>
  <c r="FF85" i="1"/>
  <c r="EX85" i="1"/>
  <c r="EP85" i="1"/>
  <c r="EH85" i="1"/>
  <c r="DP85" i="1"/>
  <c r="DD85" i="1"/>
  <c r="CV85" i="1"/>
  <c r="CL85" i="1"/>
  <c r="CD85" i="1"/>
  <c r="BT85" i="1"/>
  <c r="BF85" i="1"/>
  <c r="AX85" i="1"/>
  <c r="AR85" i="1"/>
  <c r="AJ85" i="1"/>
  <c r="AB85" i="1"/>
  <c r="V85" i="1"/>
  <c r="FN85" i="1"/>
  <c r="DB85" i="1"/>
  <c r="CJ85" i="1"/>
  <c r="CB85" i="1"/>
  <c r="BR85" i="1"/>
  <c r="BL85" i="1"/>
  <c r="BD85" i="1"/>
  <c r="AV85" i="1"/>
  <c r="AP85" i="1"/>
  <c r="AH85" i="1"/>
  <c r="Z85" i="1"/>
  <c r="T85" i="1"/>
  <c r="GF85" i="1"/>
  <c r="FX85" i="1"/>
  <c r="DT85" i="1"/>
  <c r="DX85" i="1" s="1"/>
  <c r="DH85" i="1"/>
  <c r="CZ85" i="1"/>
  <c r="CH85" i="1"/>
  <c r="BZ85" i="1"/>
  <c r="BP85" i="1"/>
  <c r="BJ85" i="1"/>
  <c r="BB85" i="1"/>
  <c r="AT85" i="1"/>
  <c r="AN85" i="1"/>
  <c r="AF85" i="1"/>
  <c r="X85" i="1"/>
  <c r="R85" i="1"/>
  <c r="D86" i="1"/>
  <c r="GD85" i="1"/>
  <c r="FV85" i="1"/>
  <c r="EZ85" i="1"/>
  <c r="FD85" i="1" s="1"/>
  <c r="ER85" i="1"/>
  <c r="EV85" i="1" s="1"/>
  <c r="EJ85" i="1"/>
  <c r="DZ85" i="1"/>
  <c r="DR85" i="1"/>
  <c r="DF85" i="1"/>
  <c r="CX85" i="1"/>
  <c r="CN85" i="1"/>
  <c r="CF85" i="1"/>
  <c r="BX85" i="1"/>
  <c r="BH85" i="1"/>
  <c r="AZ85" i="1"/>
  <c r="AL85" i="1"/>
  <c r="AD85" i="1"/>
  <c r="BN85" i="1"/>
  <c r="E234" i="1"/>
  <c r="EP233" i="1"/>
  <c r="CN233" i="1"/>
  <c r="BF233" i="1"/>
  <c r="Z233" i="1"/>
  <c r="DD233" i="1"/>
  <c r="AZ233" i="1"/>
  <c r="GD233" i="1"/>
  <c r="CD233" i="1"/>
  <c r="AL233" i="1"/>
  <c r="CL233" i="1"/>
  <c r="AT233" i="1"/>
  <c r="EH233" i="1"/>
  <c r="BZ233" i="1"/>
  <c r="AF233" i="1"/>
  <c r="DR233" i="1"/>
  <c r="CF233" i="1"/>
  <c r="AX233" i="1"/>
  <c r="R233" i="1"/>
  <c r="CH233" i="1"/>
  <c r="AN233" i="1"/>
  <c r="FN233" i="1"/>
  <c r="BR233" i="1"/>
  <c r="AB233" i="1"/>
  <c r="CB233" i="1"/>
  <c r="AJ233" i="1"/>
  <c r="DH233" i="1"/>
  <c r="BL233" i="1"/>
  <c r="V233" i="1"/>
  <c r="CX233" i="1"/>
  <c r="FF233" i="1"/>
  <c r="T233" i="1"/>
  <c r="CZ233" i="1"/>
  <c r="CJ233" i="1"/>
  <c r="DF233" i="1"/>
  <c r="BX233" i="1"/>
  <c r="AP233" i="1"/>
  <c r="FV233" i="1"/>
  <c r="BT233" i="1"/>
  <c r="AD233" i="1"/>
  <c r="DP233" i="1"/>
  <c r="BH233" i="1"/>
  <c r="DZ233" i="1"/>
  <c r="BP233" i="1"/>
  <c r="X233" i="1"/>
  <c r="CV233" i="1"/>
  <c r="BB233" i="1"/>
  <c r="BN233" i="1"/>
  <c r="BJ233" i="1"/>
  <c r="AV233" i="1"/>
  <c r="BD233" i="1"/>
  <c r="AR233" i="1"/>
  <c r="AH233" i="1"/>
  <c r="DB233" i="1"/>
  <c r="EX233" i="1"/>
  <c r="D267" i="1"/>
  <c r="DX84" i="1"/>
  <c r="EV84" i="1"/>
  <c r="GB85" i="1" l="1"/>
  <c r="D268" i="1"/>
  <c r="EN85" i="1"/>
  <c r="GJ85" i="1"/>
  <c r="E235" i="1"/>
  <c r="EZ234" i="1"/>
  <c r="CX234" i="1"/>
  <c r="BR234" i="1"/>
  <c r="AL234" i="1"/>
  <c r="DZ234" i="1"/>
  <c r="BL234" i="1"/>
  <c r="T234" i="1"/>
  <c r="EH234" i="1"/>
  <c r="CD234" i="1"/>
  <c r="AN234" i="1"/>
  <c r="GD234" i="1"/>
  <c r="CV234" i="1"/>
  <c r="BF234" i="1"/>
  <c r="EP234" i="1"/>
  <c r="CJ234" i="1"/>
  <c r="AR234" i="1"/>
  <c r="ER234" i="1"/>
  <c r="CP234" i="1"/>
  <c r="BJ234" i="1"/>
  <c r="AD234" i="1"/>
  <c r="DB234" i="1"/>
  <c r="AZ234" i="1"/>
  <c r="GF234" i="1"/>
  <c r="DJ234" i="1"/>
  <c r="BT234" i="1"/>
  <c r="AB234" i="1"/>
  <c r="FN234" i="1"/>
  <c r="CL234" i="1"/>
  <c r="AV234" i="1"/>
  <c r="EB234" i="1"/>
  <c r="BX234" i="1"/>
  <c r="AH234" i="1"/>
  <c r="DP234" i="1"/>
  <c r="CH234" i="1"/>
  <c r="BB234" i="1"/>
  <c r="V234" i="1"/>
  <c r="CF234" i="1"/>
  <c r="AP234" i="1"/>
  <c r="FV234" i="1"/>
  <c r="CZ234" i="1"/>
  <c r="BH234" i="1"/>
  <c r="R234" i="1"/>
  <c r="DT234" i="1"/>
  <c r="CB234" i="1"/>
  <c r="AJ234" i="1"/>
  <c r="DR234" i="1"/>
  <c r="BN234" i="1"/>
  <c r="X234" i="1"/>
  <c r="DF234" i="1"/>
  <c r="BZ234" i="1"/>
  <c r="AT234" i="1"/>
  <c r="EX234" i="1"/>
  <c r="BV234" i="1"/>
  <c r="AF234" i="1"/>
  <c r="FF234" i="1"/>
  <c r="CN234" i="1"/>
  <c r="AX234" i="1"/>
  <c r="DH234" i="1"/>
  <c r="BP234" i="1"/>
  <c r="Z234" i="1"/>
  <c r="DD234" i="1"/>
  <c r="BD234" i="1"/>
  <c r="GF86" i="1"/>
  <c r="GJ86" i="1" s="1"/>
  <c r="FX86" i="1"/>
  <c r="GB86" i="1" s="1"/>
  <c r="ER86" i="1"/>
  <c r="EH86" i="1"/>
  <c r="DD86" i="1"/>
  <c r="CV86" i="1"/>
  <c r="CL86" i="1"/>
  <c r="CD86" i="1"/>
  <c r="BT86" i="1"/>
  <c r="BL86" i="1"/>
  <c r="BD86" i="1"/>
  <c r="AV86" i="1"/>
  <c r="AP86" i="1"/>
  <c r="AH86" i="1"/>
  <c r="Z86" i="1"/>
  <c r="T86" i="1"/>
  <c r="D87" i="1"/>
  <c r="GD86" i="1"/>
  <c r="FV86" i="1"/>
  <c r="EX86" i="1"/>
  <c r="EP86" i="1"/>
  <c r="DJ86" i="1"/>
  <c r="DB86" i="1"/>
  <c r="CJ86" i="1"/>
  <c r="CB86" i="1"/>
  <c r="BR86" i="1"/>
  <c r="BJ86" i="1"/>
  <c r="BB86" i="1"/>
  <c r="AT86" i="1"/>
  <c r="AN86" i="1"/>
  <c r="AF86" i="1"/>
  <c r="X86" i="1"/>
  <c r="R86" i="1"/>
  <c r="FP86" i="1"/>
  <c r="FF86" i="1"/>
  <c r="DR86" i="1"/>
  <c r="DH86" i="1"/>
  <c r="CZ86" i="1"/>
  <c r="CH86" i="1"/>
  <c r="BZ86" i="1"/>
  <c r="BP86" i="1"/>
  <c r="BH86" i="1"/>
  <c r="AZ86" i="1"/>
  <c r="AR86" i="1"/>
  <c r="AL86" i="1"/>
  <c r="AD86" i="1"/>
  <c r="FN86" i="1"/>
  <c r="DZ86" i="1"/>
  <c r="DP86" i="1"/>
  <c r="DF86" i="1"/>
  <c r="CX86" i="1"/>
  <c r="CN86" i="1"/>
  <c r="CF86" i="1"/>
  <c r="BX86" i="1"/>
  <c r="BN86" i="1"/>
  <c r="BF86" i="1"/>
  <c r="AX86" i="1"/>
  <c r="AJ86" i="1"/>
  <c r="AB86" i="1"/>
  <c r="V86" i="1"/>
  <c r="EV86" i="1" l="1"/>
  <c r="EV234" i="1"/>
  <c r="FD234" i="1"/>
  <c r="DN86" i="1"/>
  <c r="DN234" i="1"/>
  <c r="E236" i="1"/>
  <c r="DP235" i="1"/>
  <c r="CD235" i="1"/>
  <c r="AX235" i="1"/>
  <c r="R235" i="1"/>
  <c r="CF235" i="1"/>
  <c r="AN235" i="1"/>
  <c r="EZ235" i="1"/>
  <c r="FD235" i="1" s="1"/>
  <c r="CN235" i="1"/>
  <c r="AV235" i="1"/>
  <c r="DH235" i="1"/>
  <c r="BP235" i="1"/>
  <c r="X235" i="1"/>
  <c r="CH235" i="1"/>
  <c r="AR235" i="1"/>
  <c r="GD235" i="1"/>
  <c r="DD235" i="1"/>
  <c r="BV235" i="1"/>
  <c r="AP235" i="1"/>
  <c r="FV235" i="1"/>
  <c r="BT235" i="1"/>
  <c r="AD235" i="1"/>
  <c r="EP235" i="1"/>
  <c r="CB235" i="1"/>
  <c r="AL235" i="1"/>
  <c r="CX235" i="1"/>
  <c r="BD235" i="1"/>
  <c r="FF235" i="1"/>
  <c r="BX235" i="1"/>
  <c r="AF235" i="1"/>
  <c r="FN235" i="1"/>
  <c r="CV235" i="1"/>
  <c r="BN235" i="1"/>
  <c r="AH235" i="1"/>
  <c r="DR235" i="1"/>
  <c r="BJ235" i="1"/>
  <c r="T235" i="1"/>
  <c r="DZ235" i="1"/>
  <c r="BR235" i="1"/>
  <c r="AB235" i="1"/>
  <c r="CJ235" i="1"/>
  <c r="AT235" i="1"/>
  <c r="DT235" i="1"/>
  <c r="DX235" i="1" s="1"/>
  <c r="BL235" i="1"/>
  <c r="V235" i="1"/>
  <c r="EH235" i="1"/>
  <c r="CL235" i="1"/>
  <c r="BF235" i="1"/>
  <c r="Z235" i="1"/>
  <c r="DB235" i="1"/>
  <c r="AZ235" i="1"/>
  <c r="GF235" i="1"/>
  <c r="GJ235" i="1" s="1"/>
  <c r="CZ235" i="1"/>
  <c r="BH235" i="1"/>
  <c r="EX235" i="1"/>
  <c r="BZ235" i="1"/>
  <c r="AJ235" i="1"/>
  <c r="DF235" i="1"/>
  <c r="BB235" i="1"/>
  <c r="D88" i="1"/>
  <c r="ER87" i="1"/>
  <c r="EV87" i="1" s="1"/>
  <c r="EH87" i="1"/>
  <c r="DB87" i="1"/>
  <c r="CJ87" i="1"/>
  <c r="CB87" i="1"/>
  <c r="BR87" i="1"/>
  <c r="BL87" i="1"/>
  <c r="BD87" i="1"/>
  <c r="AV87" i="1"/>
  <c r="AN87" i="1"/>
  <c r="AF87" i="1"/>
  <c r="X87" i="1"/>
  <c r="EX87" i="1"/>
  <c r="EP87" i="1"/>
  <c r="DH87" i="1"/>
  <c r="CZ87" i="1"/>
  <c r="CH87" i="1"/>
  <c r="BZ87" i="1"/>
  <c r="BP87" i="1"/>
  <c r="BJ87" i="1"/>
  <c r="BB87" i="1"/>
  <c r="AT87" i="1"/>
  <c r="AL87" i="1"/>
  <c r="AD87" i="1"/>
  <c r="V87" i="1"/>
  <c r="FV87" i="1"/>
  <c r="FF87" i="1"/>
  <c r="DR87" i="1"/>
  <c r="DF87" i="1"/>
  <c r="CX87" i="1"/>
  <c r="CN87" i="1"/>
  <c r="CF87" i="1"/>
  <c r="BX87" i="1"/>
  <c r="BN87" i="1"/>
  <c r="BH87" i="1"/>
  <c r="AZ87" i="1"/>
  <c r="AR87" i="1"/>
  <c r="AJ87" i="1"/>
  <c r="AB87" i="1"/>
  <c r="T87" i="1"/>
  <c r="GD87" i="1"/>
  <c r="FN87" i="1"/>
  <c r="DZ87" i="1"/>
  <c r="DP87" i="1"/>
  <c r="DD87" i="1"/>
  <c r="CV87" i="1"/>
  <c r="CL87" i="1"/>
  <c r="CD87" i="1"/>
  <c r="BT87" i="1"/>
  <c r="BF87" i="1"/>
  <c r="AX87" i="1"/>
  <c r="AP87" i="1"/>
  <c r="AH87" i="1"/>
  <c r="Z87" i="1"/>
  <c r="R87" i="1"/>
  <c r="DX234" i="1"/>
  <c r="GJ234" i="1"/>
  <c r="EF234" i="1"/>
  <c r="CT234" i="1"/>
  <c r="D269" i="1"/>
  <c r="E237" i="1" l="1"/>
  <c r="FF236" i="1"/>
  <c r="DH236" i="1"/>
  <c r="BR236" i="1"/>
  <c r="AL236" i="1"/>
  <c r="EZ236" i="1"/>
  <c r="FD236" i="1" s="1"/>
  <c r="BL236" i="1"/>
  <c r="T236" i="1"/>
  <c r="CX236" i="1"/>
  <c r="BH236" i="1"/>
  <c r="R236" i="1"/>
  <c r="CL236" i="1"/>
  <c r="AV236" i="1"/>
  <c r="EP236" i="1"/>
  <c r="BX236" i="1"/>
  <c r="AH236" i="1"/>
  <c r="X236" i="1"/>
  <c r="CJ236" i="1"/>
  <c r="EX236" i="1"/>
  <c r="CZ236" i="1"/>
  <c r="BJ236" i="1"/>
  <c r="AD236" i="1"/>
  <c r="DB236" i="1"/>
  <c r="AZ236" i="1"/>
  <c r="CN236" i="1"/>
  <c r="AX236" i="1"/>
  <c r="DT236" i="1"/>
  <c r="CB236" i="1"/>
  <c r="AJ236" i="1"/>
  <c r="DP236" i="1"/>
  <c r="BN236" i="1"/>
  <c r="BD236" i="1"/>
  <c r="GF236" i="1"/>
  <c r="DZ236" i="1"/>
  <c r="CH236" i="1"/>
  <c r="BB236" i="1"/>
  <c r="V236" i="1"/>
  <c r="CF236" i="1"/>
  <c r="AP236" i="1"/>
  <c r="EH236" i="1"/>
  <c r="CD236" i="1"/>
  <c r="AN236" i="1"/>
  <c r="DF236" i="1"/>
  <c r="BP236" i="1"/>
  <c r="Z236" i="1"/>
  <c r="DD236" i="1"/>
  <c r="AR236" i="1"/>
  <c r="FV236" i="1"/>
  <c r="DR236" i="1"/>
  <c r="BZ236" i="1"/>
  <c r="AT236" i="1"/>
  <c r="GD236" i="1"/>
  <c r="BV236" i="1"/>
  <c r="AF236" i="1"/>
  <c r="DJ236" i="1"/>
  <c r="BT236" i="1"/>
  <c r="AB236" i="1"/>
  <c r="CV236" i="1"/>
  <c r="BF236" i="1"/>
  <c r="FN236" i="1"/>
  <c r="D89" i="1"/>
  <c r="EH88" i="1"/>
  <c r="DB88" i="1"/>
  <c r="CJ88" i="1"/>
  <c r="CB88" i="1"/>
  <c r="BR88" i="1"/>
  <c r="BJ88" i="1"/>
  <c r="BB88" i="1"/>
  <c r="AT88" i="1"/>
  <c r="AL88" i="1"/>
  <c r="AD88" i="1"/>
  <c r="V88" i="1"/>
  <c r="EZ88" i="1"/>
  <c r="FD88" i="1" s="1"/>
  <c r="EP88" i="1"/>
  <c r="DH88" i="1"/>
  <c r="CZ88" i="1"/>
  <c r="CH88" i="1"/>
  <c r="BZ88" i="1"/>
  <c r="BP88" i="1"/>
  <c r="BH88" i="1"/>
  <c r="AZ88" i="1"/>
  <c r="AR88" i="1"/>
  <c r="AJ88" i="1"/>
  <c r="AB88" i="1"/>
  <c r="T88" i="1"/>
  <c r="FV88" i="1"/>
  <c r="FF88" i="1"/>
  <c r="EX88" i="1"/>
  <c r="DR88" i="1"/>
  <c r="DF88" i="1"/>
  <c r="CX88" i="1"/>
  <c r="CN88" i="1"/>
  <c r="CF88" i="1"/>
  <c r="BX88" i="1"/>
  <c r="BN88" i="1"/>
  <c r="BF88" i="1"/>
  <c r="AX88" i="1"/>
  <c r="AP88" i="1"/>
  <c r="AH88" i="1"/>
  <c r="Z88" i="1"/>
  <c r="R88" i="1"/>
  <c r="GD88" i="1"/>
  <c r="FN88" i="1"/>
  <c r="DZ88" i="1"/>
  <c r="DP88" i="1"/>
  <c r="DD88" i="1"/>
  <c r="CV88" i="1"/>
  <c r="CL88" i="1"/>
  <c r="CD88" i="1"/>
  <c r="BT88" i="1"/>
  <c r="BL88" i="1"/>
  <c r="BD88" i="1"/>
  <c r="AV88" i="1"/>
  <c r="AN88" i="1"/>
  <c r="AF88" i="1"/>
  <c r="X88" i="1"/>
  <c r="D270" i="1"/>
  <c r="DN236" i="1" l="1"/>
  <c r="DX236" i="1"/>
  <c r="D271" i="1"/>
  <c r="GF89" i="1"/>
  <c r="FX89" i="1"/>
  <c r="FF89" i="1"/>
  <c r="EZ89" i="1"/>
  <c r="DP89" i="1"/>
  <c r="DP78" i="1" s="1"/>
  <c r="DH89" i="1"/>
  <c r="DH78" i="1" s="1"/>
  <c r="CZ89" i="1"/>
  <c r="CZ78" i="1" s="1"/>
  <c r="CH89" i="1"/>
  <c r="CH78" i="1" s="1"/>
  <c r="BZ89" i="1"/>
  <c r="BZ78" i="1" s="1"/>
  <c r="BR89" i="1"/>
  <c r="BR78" i="1" s="1"/>
  <c r="BJ89" i="1"/>
  <c r="BJ78" i="1" s="1"/>
  <c r="BB89" i="1"/>
  <c r="BB78" i="1" s="1"/>
  <c r="AT89" i="1"/>
  <c r="AT78" i="1" s="1"/>
  <c r="AL89" i="1"/>
  <c r="AL78" i="1" s="1"/>
  <c r="AD89" i="1"/>
  <c r="AD78" i="1" s="1"/>
  <c r="V89" i="1"/>
  <c r="V78" i="1" s="1"/>
  <c r="D90" i="1"/>
  <c r="D91" i="1" s="1"/>
  <c r="GD89" i="1"/>
  <c r="GD78" i="1" s="1"/>
  <c r="FV89" i="1"/>
  <c r="FV78" i="1" s="1"/>
  <c r="FP89" i="1"/>
  <c r="EX89" i="1"/>
  <c r="EJ89" i="1"/>
  <c r="DF89" i="1"/>
  <c r="DF78" i="1" s="1"/>
  <c r="CX89" i="1"/>
  <c r="CX78" i="1" s="1"/>
  <c r="CN89" i="1"/>
  <c r="CN78" i="1" s="1"/>
  <c r="CF89" i="1"/>
  <c r="CF78" i="1" s="1"/>
  <c r="BX89" i="1"/>
  <c r="BX78" i="1" s="1"/>
  <c r="BP89" i="1"/>
  <c r="BP78" i="1" s="1"/>
  <c r="BH89" i="1"/>
  <c r="BH78" i="1" s="1"/>
  <c r="AZ89" i="1"/>
  <c r="AZ78" i="1" s="1"/>
  <c r="AR89" i="1"/>
  <c r="AR78" i="1" s="1"/>
  <c r="AJ89" i="1"/>
  <c r="AJ78" i="1" s="1"/>
  <c r="AB89" i="1"/>
  <c r="AB78" i="1" s="1"/>
  <c r="T89" i="1"/>
  <c r="T78" i="1" s="1"/>
  <c r="EP89" i="1"/>
  <c r="EP78" i="1" s="1"/>
  <c r="EH89" i="1"/>
  <c r="EH78" i="1" s="1"/>
  <c r="EB89" i="1"/>
  <c r="DT89" i="1"/>
  <c r="DD89" i="1"/>
  <c r="DD78" i="1" s="1"/>
  <c r="CV89" i="1"/>
  <c r="CV78" i="1" s="1"/>
  <c r="CL89" i="1"/>
  <c r="CL78" i="1" s="1"/>
  <c r="CD89" i="1"/>
  <c r="CD78" i="1" s="1"/>
  <c r="BV89" i="1"/>
  <c r="BV78" i="1" s="1"/>
  <c r="BN89" i="1"/>
  <c r="BN78" i="1" s="1"/>
  <c r="BF89" i="1"/>
  <c r="BF78" i="1" s="1"/>
  <c r="AX89" i="1"/>
  <c r="AX78" i="1" s="1"/>
  <c r="AP89" i="1"/>
  <c r="AP78" i="1" s="1"/>
  <c r="AH89" i="1"/>
  <c r="AH78" i="1" s="1"/>
  <c r="Z89" i="1"/>
  <c r="Z78" i="1" s="1"/>
  <c r="R89" i="1"/>
  <c r="R78" i="1" s="1"/>
  <c r="FN89" i="1"/>
  <c r="FH89" i="1"/>
  <c r="DZ89" i="1"/>
  <c r="DR89" i="1"/>
  <c r="DR78" i="1" s="1"/>
  <c r="DJ89" i="1"/>
  <c r="DB89" i="1"/>
  <c r="DB78" i="1" s="1"/>
  <c r="CJ89" i="1"/>
  <c r="CJ78" i="1" s="1"/>
  <c r="CB89" i="1"/>
  <c r="CB78" i="1" s="1"/>
  <c r="BT89" i="1"/>
  <c r="BT78" i="1" s="1"/>
  <c r="BL89" i="1"/>
  <c r="BL78" i="1" s="1"/>
  <c r="BD89" i="1"/>
  <c r="BD78" i="1" s="1"/>
  <c r="AV89" i="1"/>
  <c r="AV78" i="1" s="1"/>
  <c r="AN89" i="1"/>
  <c r="AN78" i="1" s="1"/>
  <c r="AF89" i="1"/>
  <c r="AF78" i="1" s="1"/>
  <c r="X89" i="1"/>
  <c r="X78" i="1" s="1"/>
  <c r="ER89" i="1"/>
  <c r="GJ236" i="1"/>
  <c r="E238" i="1"/>
  <c r="EH237" i="1"/>
  <c r="BR237" i="1"/>
  <c r="AN237" i="1"/>
  <c r="DH237" i="1"/>
  <c r="BP237" i="1"/>
  <c r="AB237" i="1"/>
  <c r="CV237" i="1"/>
  <c r="BD237" i="1"/>
  <c r="EP237" i="1"/>
  <c r="CH237" i="1"/>
  <c r="AH237" i="1"/>
  <c r="CZ237" i="1"/>
  <c r="AX237" i="1"/>
  <c r="AR237" i="1"/>
  <c r="DB237" i="1"/>
  <c r="BJ237" i="1"/>
  <c r="AF237" i="1"/>
  <c r="CX237" i="1"/>
  <c r="BF237" i="1"/>
  <c r="R237" i="1"/>
  <c r="CL237" i="1"/>
  <c r="AJ237" i="1"/>
  <c r="DZ237" i="1"/>
  <c r="BX237" i="1"/>
  <c r="V237" i="1"/>
  <c r="CF237" i="1"/>
  <c r="AP237" i="1"/>
  <c r="FV237" i="1"/>
  <c r="CJ237" i="1"/>
  <c r="BB237" i="1"/>
  <c r="X237" i="1"/>
  <c r="CN237" i="1"/>
  <c r="AV237" i="1"/>
  <c r="DR237" i="1"/>
  <c r="BZ237" i="1"/>
  <c r="Z237" i="1"/>
  <c r="DP237" i="1"/>
  <c r="BL237" i="1"/>
  <c r="GD237" i="1"/>
  <c r="BT237" i="1"/>
  <c r="AD237" i="1"/>
  <c r="FF237" i="1"/>
  <c r="CB237" i="1"/>
  <c r="AT237" i="1"/>
  <c r="CD237" i="1"/>
  <c r="AL237" i="1"/>
  <c r="DF237" i="1"/>
  <c r="BN237" i="1"/>
  <c r="FN237" i="1"/>
  <c r="DD237" i="1"/>
  <c r="AZ237" i="1"/>
  <c r="EX237" i="1"/>
  <c r="BH237" i="1"/>
  <c r="T237" i="1"/>
  <c r="DN89" i="1" l="1"/>
  <c r="DJ78" i="1"/>
  <c r="FR89" i="1"/>
  <c r="FN78" i="1"/>
  <c r="FJ89" i="1"/>
  <c r="FF78" i="1"/>
  <c r="D272" i="1"/>
  <c r="EV89" i="1"/>
  <c r="ER78" i="1"/>
  <c r="DX89" i="1"/>
  <c r="DT78" i="1"/>
  <c r="EN89" i="1"/>
  <c r="EJ78" i="1"/>
  <c r="GB89" i="1"/>
  <c r="FX78" i="1"/>
  <c r="E239" i="1"/>
  <c r="GD238" i="1"/>
  <c r="DB238" i="1"/>
  <c r="BL238" i="1"/>
  <c r="AH238" i="1"/>
  <c r="EP238" i="1"/>
  <c r="CH238" i="1"/>
  <c r="AJ238" i="1"/>
  <c r="CF238" i="1"/>
  <c r="AR238" i="1"/>
  <c r="DH238" i="1"/>
  <c r="BR238" i="1"/>
  <c r="AD238" i="1"/>
  <c r="DF238" i="1"/>
  <c r="BP238" i="1"/>
  <c r="AT238" i="1"/>
  <c r="FP238" i="1"/>
  <c r="CJ238" i="1"/>
  <c r="BD238" i="1"/>
  <c r="Z238" i="1"/>
  <c r="DZ238" i="1"/>
  <c r="BX238" i="1"/>
  <c r="X238" i="1"/>
  <c r="BV238" i="1"/>
  <c r="AF238" i="1"/>
  <c r="CX238" i="1"/>
  <c r="BH238" i="1"/>
  <c r="T238" i="1"/>
  <c r="CV238" i="1"/>
  <c r="BF238" i="1"/>
  <c r="FF238" i="1"/>
  <c r="CB238" i="1"/>
  <c r="AV238" i="1"/>
  <c r="R238" i="1"/>
  <c r="DP238" i="1"/>
  <c r="BN238" i="1"/>
  <c r="EX238" i="1"/>
  <c r="BJ238" i="1"/>
  <c r="V238" i="1"/>
  <c r="CN238" i="1"/>
  <c r="AX238" i="1"/>
  <c r="FV238" i="1"/>
  <c r="CL238" i="1"/>
  <c r="AL238" i="1"/>
  <c r="EH238" i="1"/>
  <c r="BT238" i="1"/>
  <c r="AP238" i="1"/>
  <c r="FN238" i="1"/>
  <c r="DD238" i="1"/>
  <c r="BB238" i="1"/>
  <c r="CZ238" i="1"/>
  <c r="AZ238" i="1"/>
  <c r="CD238" i="1"/>
  <c r="AN238" i="1"/>
  <c r="DR238" i="1"/>
  <c r="BZ238" i="1"/>
  <c r="AB238" i="1"/>
  <c r="ED89" i="1"/>
  <c r="DZ78" i="1"/>
  <c r="EB78" i="1"/>
  <c r="EF89" i="1"/>
  <c r="FB89" i="1"/>
  <c r="EX78" i="1"/>
  <c r="GD91" i="1"/>
  <c r="FN91" i="1"/>
  <c r="EH91" i="1"/>
  <c r="DB91" i="1"/>
  <c r="CJ91" i="1"/>
  <c r="CB91" i="1"/>
  <c r="BT91" i="1"/>
  <c r="BL91" i="1"/>
  <c r="BD91" i="1"/>
  <c r="AV91" i="1"/>
  <c r="AP91" i="1"/>
  <c r="AH91" i="1"/>
  <c r="Z91" i="1"/>
  <c r="R91" i="1"/>
  <c r="D92" i="1"/>
  <c r="EP91" i="1"/>
  <c r="DH91" i="1"/>
  <c r="CZ91" i="1"/>
  <c r="CH91" i="1"/>
  <c r="BZ91" i="1"/>
  <c r="BR91" i="1"/>
  <c r="BJ91" i="1"/>
  <c r="BB91" i="1"/>
  <c r="AN91" i="1"/>
  <c r="AF91" i="1"/>
  <c r="X91" i="1"/>
  <c r="EX91" i="1"/>
  <c r="DR91" i="1"/>
  <c r="DF91" i="1"/>
  <c r="CX91" i="1"/>
  <c r="CN91" i="1"/>
  <c r="CF91" i="1"/>
  <c r="BX91" i="1"/>
  <c r="BP91" i="1"/>
  <c r="BH91" i="1"/>
  <c r="AZ91" i="1"/>
  <c r="AL91" i="1"/>
  <c r="AD91" i="1"/>
  <c r="V91" i="1"/>
  <c r="FV91" i="1"/>
  <c r="FF91" i="1"/>
  <c r="DZ91" i="1"/>
  <c r="DP91" i="1"/>
  <c r="DD91" i="1"/>
  <c r="CV91" i="1"/>
  <c r="CL91" i="1"/>
  <c r="CD91" i="1"/>
  <c r="BV91" i="1"/>
  <c r="BN91" i="1"/>
  <c r="BF91" i="1"/>
  <c r="AX91" i="1"/>
  <c r="AR91" i="1"/>
  <c r="AJ91" i="1"/>
  <c r="AB91" i="1"/>
  <c r="T91" i="1"/>
  <c r="AT91" i="1"/>
  <c r="GJ89" i="1"/>
  <c r="GF78" i="1"/>
  <c r="FL89" i="1"/>
  <c r="FH78" i="1"/>
  <c r="FT89" i="1"/>
  <c r="FP78" i="1"/>
  <c r="FD89" i="1"/>
  <c r="EZ78" i="1"/>
  <c r="FL78" i="1" l="1"/>
  <c r="EF78" i="1"/>
  <c r="EN78" i="1"/>
  <c r="DN78" i="1"/>
  <c r="GJ78" i="1"/>
  <c r="E240" i="1"/>
  <c r="GD239" i="1"/>
  <c r="DB239" i="1"/>
  <c r="BL239" i="1"/>
  <c r="AF239" i="1"/>
  <c r="CF239" i="1"/>
  <c r="AP239" i="1"/>
  <c r="CX239" i="1"/>
  <c r="BH239" i="1"/>
  <c r="R239" i="1"/>
  <c r="CV239" i="1"/>
  <c r="BF239" i="1"/>
  <c r="GF239" i="1"/>
  <c r="DP239" i="1"/>
  <c r="BN239" i="1"/>
  <c r="V239" i="1"/>
  <c r="FP239" i="1"/>
  <c r="CJ239" i="1"/>
  <c r="BD239" i="1"/>
  <c r="X239" i="1"/>
  <c r="BV239" i="1"/>
  <c r="AD239" i="1"/>
  <c r="CN239" i="1"/>
  <c r="AX239" i="1"/>
  <c r="FV239" i="1"/>
  <c r="CL239" i="1"/>
  <c r="AT239" i="1"/>
  <c r="FN239" i="1"/>
  <c r="DD239" i="1"/>
  <c r="BB239" i="1"/>
  <c r="FF239" i="1"/>
  <c r="CB239" i="1"/>
  <c r="AV239" i="1"/>
  <c r="EX239" i="1"/>
  <c r="BJ239" i="1"/>
  <c r="T239" i="1"/>
  <c r="CD239" i="1"/>
  <c r="AL239" i="1"/>
  <c r="DR239" i="1"/>
  <c r="BZ239" i="1"/>
  <c r="AJ239" i="1"/>
  <c r="EP239" i="1"/>
  <c r="CH239" i="1"/>
  <c r="AR239" i="1"/>
  <c r="EH239" i="1"/>
  <c r="BT239" i="1"/>
  <c r="AN239" i="1"/>
  <c r="CZ239" i="1"/>
  <c r="AZ239" i="1"/>
  <c r="DH239" i="1"/>
  <c r="BR239" i="1"/>
  <c r="AB239" i="1"/>
  <c r="DF239" i="1"/>
  <c r="BP239" i="1"/>
  <c r="Z239" i="1"/>
  <c r="DZ239" i="1"/>
  <c r="BX239" i="1"/>
  <c r="AH239" i="1"/>
  <c r="DX78" i="1"/>
  <c r="GB78" i="1"/>
  <c r="EV78" i="1"/>
  <c r="FD78" i="1"/>
  <c r="FT78" i="1"/>
  <c r="DZ92" i="1"/>
  <c r="DR92" i="1"/>
  <c r="DF92" i="1"/>
  <c r="CX92" i="1"/>
  <c r="CN92" i="1"/>
  <c r="CF92" i="1"/>
  <c r="BX92" i="1"/>
  <c r="BP92" i="1"/>
  <c r="BJ92" i="1"/>
  <c r="BB92" i="1"/>
  <c r="AN92" i="1"/>
  <c r="AF92" i="1"/>
  <c r="X92" i="1"/>
  <c r="FV92" i="1"/>
  <c r="FH92" i="1"/>
  <c r="EH92" i="1"/>
  <c r="DP92" i="1"/>
  <c r="DD92" i="1"/>
  <c r="CV92" i="1"/>
  <c r="CL92" i="1"/>
  <c r="CD92" i="1"/>
  <c r="BV92" i="1"/>
  <c r="BH92" i="1"/>
  <c r="AZ92" i="1"/>
  <c r="AL92" i="1"/>
  <c r="AD92" i="1"/>
  <c r="V92" i="1"/>
  <c r="GD92" i="1"/>
  <c r="FN92" i="1"/>
  <c r="FF92" i="1"/>
  <c r="EP92" i="1"/>
  <c r="DB92" i="1"/>
  <c r="CJ92" i="1"/>
  <c r="CB92" i="1"/>
  <c r="BT92" i="1"/>
  <c r="BF92" i="1"/>
  <c r="AX92" i="1"/>
  <c r="AR92" i="1"/>
  <c r="AJ92" i="1"/>
  <c r="AB92" i="1"/>
  <c r="T92" i="1"/>
  <c r="D93" i="1"/>
  <c r="EX92" i="1"/>
  <c r="DT92" i="1"/>
  <c r="DH92" i="1"/>
  <c r="CZ92" i="1"/>
  <c r="CH92" i="1"/>
  <c r="BZ92" i="1"/>
  <c r="BR92" i="1"/>
  <c r="BL92" i="1"/>
  <c r="BD92" i="1"/>
  <c r="AV92" i="1"/>
  <c r="AP92" i="1"/>
  <c r="AH92" i="1"/>
  <c r="Z92" i="1"/>
  <c r="R92" i="1"/>
  <c r="EZ92" i="1"/>
  <c r="AT92" i="1"/>
  <c r="BN92" i="1"/>
  <c r="D273" i="1"/>
  <c r="FD92" i="1" l="1"/>
  <c r="D274" i="1"/>
  <c r="DX92" i="1"/>
  <c r="FL92" i="1"/>
  <c r="GL78" i="1"/>
  <c r="DZ93" i="1"/>
  <c r="DR93" i="1"/>
  <c r="DF93" i="1"/>
  <c r="CX93" i="1"/>
  <c r="CN93" i="1"/>
  <c r="CF93" i="1"/>
  <c r="BX93" i="1"/>
  <c r="BP93" i="1"/>
  <c r="BH93" i="1"/>
  <c r="AZ93" i="1"/>
  <c r="AR93" i="1"/>
  <c r="AJ93" i="1"/>
  <c r="AB93" i="1"/>
  <c r="T93" i="1"/>
  <c r="FV93" i="1"/>
  <c r="FH93" i="1"/>
  <c r="FL93" i="1" s="1"/>
  <c r="EH93" i="1"/>
  <c r="DP93" i="1"/>
  <c r="DD93" i="1"/>
  <c r="CV93" i="1"/>
  <c r="CL93" i="1"/>
  <c r="CD93" i="1"/>
  <c r="BV93" i="1"/>
  <c r="BN93" i="1"/>
  <c r="BF93" i="1"/>
  <c r="AX93" i="1"/>
  <c r="AP93" i="1"/>
  <c r="AH93" i="1"/>
  <c r="Z93" i="1"/>
  <c r="R93" i="1"/>
  <c r="GD93" i="1"/>
  <c r="FN93" i="1"/>
  <c r="FF93" i="1"/>
  <c r="EP93" i="1"/>
  <c r="DB93" i="1"/>
  <c r="CJ93" i="1"/>
  <c r="CB93" i="1"/>
  <c r="BT93" i="1"/>
  <c r="BL93" i="1"/>
  <c r="BD93" i="1"/>
  <c r="AV93" i="1"/>
  <c r="AN93" i="1"/>
  <c r="AF93" i="1"/>
  <c r="X93" i="1"/>
  <c r="D94" i="1"/>
  <c r="EX93" i="1"/>
  <c r="DT93" i="1"/>
  <c r="DX93" i="1" s="1"/>
  <c r="DH93" i="1"/>
  <c r="CZ93" i="1"/>
  <c r="CH93" i="1"/>
  <c r="BZ93" i="1"/>
  <c r="BR93" i="1"/>
  <c r="BJ93" i="1"/>
  <c r="BB93" i="1"/>
  <c r="AT93" i="1"/>
  <c r="AL93" i="1"/>
  <c r="AD93" i="1"/>
  <c r="V93" i="1"/>
  <c r="EZ93" i="1"/>
  <c r="FD93" i="1" s="1"/>
  <c r="GJ239" i="1"/>
  <c r="E241" i="1"/>
  <c r="FN240" i="1"/>
  <c r="BZ240" i="1"/>
  <c r="AL240" i="1"/>
  <c r="EP240" i="1"/>
  <c r="BX240" i="1"/>
  <c r="Z240" i="1"/>
  <c r="DB240" i="1"/>
  <c r="AX240" i="1"/>
  <c r="GF240" i="1"/>
  <c r="GJ240" i="1" s="1"/>
  <c r="CX240" i="1"/>
  <c r="BF240" i="1"/>
  <c r="T240" i="1"/>
  <c r="CV240" i="1"/>
  <c r="BD240" i="1"/>
  <c r="R240" i="1"/>
  <c r="DH240" i="1"/>
  <c r="BP240" i="1"/>
  <c r="AD240" i="1"/>
  <c r="DR240" i="1"/>
  <c r="BL240" i="1"/>
  <c r="EX240" i="1"/>
  <c r="CF240" i="1"/>
  <c r="AR240" i="1"/>
  <c r="FV240" i="1"/>
  <c r="CN240" i="1"/>
  <c r="AV240" i="1"/>
  <c r="GD240" i="1"/>
  <c r="CL240" i="1"/>
  <c r="AT240" i="1"/>
  <c r="CZ240" i="1"/>
  <c r="BH240" i="1"/>
  <c r="V240" i="1"/>
  <c r="DD240" i="1"/>
  <c r="BB240" i="1"/>
  <c r="DZ240" i="1"/>
  <c r="BT240" i="1"/>
  <c r="AH240" i="1"/>
  <c r="FF240" i="1"/>
  <c r="CD240" i="1"/>
  <c r="AP240" i="1"/>
  <c r="FP240" i="1"/>
  <c r="CB240" i="1"/>
  <c r="AN240" i="1"/>
  <c r="CH240" i="1"/>
  <c r="AZ240" i="1"/>
  <c r="CJ240" i="1"/>
  <c r="AJ240" i="1"/>
  <c r="DP240" i="1"/>
  <c r="BJ240" i="1"/>
  <c r="X240" i="1"/>
  <c r="EH240" i="1"/>
  <c r="BR240" i="1"/>
  <c r="AF240" i="1"/>
  <c r="DF240" i="1"/>
  <c r="BN240" i="1"/>
  <c r="AB240" i="1"/>
  <c r="E242" i="1" l="1"/>
  <c r="DZ241" i="1"/>
  <c r="CL241" i="1"/>
  <c r="BD241" i="1"/>
  <c r="Z241" i="1"/>
  <c r="EH241" i="1"/>
  <c r="BR241" i="1"/>
  <c r="AF241" i="1"/>
  <c r="DH241" i="1"/>
  <c r="BP241" i="1"/>
  <c r="AD241" i="1"/>
  <c r="DF241" i="1"/>
  <c r="BX241" i="1"/>
  <c r="AR241" i="1"/>
  <c r="V241" i="1"/>
  <c r="DP241" i="1"/>
  <c r="CD241" i="1"/>
  <c r="AV241" i="1"/>
  <c r="R241" i="1"/>
  <c r="DB241" i="1"/>
  <c r="BJ241" i="1"/>
  <c r="X241" i="1"/>
  <c r="CZ241" i="1"/>
  <c r="BH241" i="1"/>
  <c r="CX241" i="1"/>
  <c r="BN241" i="1"/>
  <c r="AJ241" i="1"/>
  <c r="AT241" i="1"/>
  <c r="DD241" i="1"/>
  <c r="BT241" i="1"/>
  <c r="AP241" i="1"/>
  <c r="FV241" i="1"/>
  <c r="CJ241" i="1"/>
  <c r="BB241" i="1"/>
  <c r="GD241" i="1"/>
  <c r="CH241" i="1"/>
  <c r="AZ241" i="1"/>
  <c r="EP241" i="1"/>
  <c r="CN241" i="1"/>
  <c r="BF241" i="1"/>
  <c r="AB241" i="1"/>
  <c r="EX241" i="1"/>
  <c r="CV241" i="1"/>
  <c r="BL241" i="1"/>
  <c r="AH241" i="1"/>
  <c r="FF241" i="1"/>
  <c r="CB241" i="1"/>
  <c r="AN241" i="1"/>
  <c r="FN241" i="1"/>
  <c r="BZ241" i="1"/>
  <c r="AL241" i="1"/>
  <c r="DR241" i="1"/>
  <c r="CF241" i="1"/>
  <c r="AX241" i="1"/>
  <c r="T241" i="1"/>
  <c r="FV94" i="1"/>
  <c r="FF94" i="1"/>
  <c r="EP94" i="1"/>
  <c r="DB94" i="1"/>
  <c r="CJ94" i="1"/>
  <c r="CB94" i="1"/>
  <c r="BT94" i="1"/>
  <c r="BF94" i="1"/>
  <c r="AX94" i="1"/>
  <c r="AR94" i="1"/>
  <c r="AJ94" i="1"/>
  <c r="AB94" i="1"/>
  <c r="T94" i="1"/>
  <c r="GD94" i="1"/>
  <c r="FN94" i="1"/>
  <c r="EX94" i="1"/>
  <c r="DT94" i="1"/>
  <c r="DX94" i="1" s="1"/>
  <c r="DH94" i="1"/>
  <c r="CZ94" i="1"/>
  <c r="CH94" i="1"/>
  <c r="BZ94" i="1"/>
  <c r="BR94" i="1"/>
  <c r="BL94" i="1"/>
  <c r="BD94" i="1"/>
  <c r="AV94" i="1"/>
  <c r="AP94" i="1"/>
  <c r="AH94" i="1"/>
  <c r="Z94" i="1"/>
  <c r="R94" i="1"/>
  <c r="D95" i="1"/>
  <c r="DZ94" i="1"/>
  <c r="DR94" i="1"/>
  <c r="DF94" i="1"/>
  <c r="CX94" i="1"/>
  <c r="CN94" i="1"/>
  <c r="CF94" i="1"/>
  <c r="BX94" i="1"/>
  <c r="BP94" i="1"/>
  <c r="BJ94" i="1"/>
  <c r="BB94" i="1"/>
  <c r="AT94" i="1"/>
  <c r="AN94" i="1"/>
  <c r="AF94" i="1"/>
  <c r="X94" i="1"/>
  <c r="EH94" i="1"/>
  <c r="DP94" i="1"/>
  <c r="DD94" i="1"/>
  <c r="CV94" i="1"/>
  <c r="CL94" i="1"/>
  <c r="CD94" i="1"/>
  <c r="BV94" i="1"/>
  <c r="BH94" i="1"/>
  <c r="AZ94" i="1"/>
  <c r="AL94" i="1"/>
  <c r="AD94" i="1"/>
  <c r="V94" i="1"/>
  <c r="BN94" i="1"/>
  <c r="EZ94" i="1"/>
  <c r="FD94" i="1" s="1"/>
  <c r="D275" i="1"/>
  <c r="D276" i="1" l="1"/>
  <c r="E243" i="1"/>
  <c r="DD242" i="1"/>
  <c r="BV242" i="1"/>
  <c r="AJ242" i="1"/>
  <c r="FF242" i="1"/>
  <c r="CB242" i="1"/>
  <c r="AP242" i="1"/>
  <c r="GD242" i="1"/>
  <c r="CH242" i="1"/>
  <c r="BD242" i="1"/>
  <c r="X242" i="1"/>
  <c r="DF242" i="1"/>
  <c r="BX242" i="1"/>
  <c r="AT242" i="1"/>
  <c r="BN242" i="1"/>
  <c r="EX242" i="1"/>
  <c r="CV242" i="1"/>
  <c r="BH242" i="1"/>
  <c r="AB242" i="1"/>
  <c r="EH242" i="1"/>
  <c r="BT242" i="1"/>
  <c r="AH242" i="1"/>
  <c r="FN242" i="1"/>
  <c r="BZ242" i="1"/>
  <c r="AV242" i="1"/>
  <c r="CX242" i="1"/>
  <c r="BP242" i="1"/>
  <c r="AL242" i="1"/>
  <c r="DZ242" i="1"/>
  <c r="CL242" i="1"/>
  <c r="AZ242" i="1"/>
  <c r="T242" i="1"/>
  <c r="DB242" i="1"/>
  <c r="BF242" i="1"/>
  <c r="Z242" i="1"/>
  <c r="DH242" i="1"/>
  <c r="BR242" i="1"/>
  <c r="AN242" i="1"/>
  <c r="EP242" i="1"/>
  <c r="CN242" i="1"/>
  <c r="BJ242" i="1"/>
  <c r="AD242" i="1"/>
  <c r="DP242" i="1"/>
  <c r="CD242" i="1"/>
  <c r="AR242" i="1"/>
  <c r="FV242" i="1"/>
  <c r="CJ242" i="1"/>
  <c r="AX242" i="1"/>
  <c r="R242" i="1"/>
  <c r="CZ242" i="1"/>
  <c r="BL242" i="1"/>
  <c r="AF242" i="1"/>
  <c r="DR242" i="1"/>
  <c r="CF242" i="1"/>
  <c r="BB242" i="1"/>
  <c r="V242" i="1"/>
  <c r="GF95" i="1"/>
  <c r="FV95" i="1"/>
  <c r="DD95" i="1"/>
  <c r="CV95" i="1"/>
  <c r="CL95" i="1"/>
  <c r="CD95" i="1"/>
  <c r="BV95" i="1"/>
  <c r="BN95" i="1"/>
  <c r="BF95" i="1"/>
  <c r="AX95" i="1"/>
  <c r="AP95" i="1"/>
  <c r="AH95" i="1"/>
  <c r="Z95" i="1"/>
  <c r="R95" i="1"/>
  <c r="D96" i="1"/>
  <c r="GD95" i="1"/>
  <c r="DT95" i="1"/>
  <c r="DJ95" i="1"/>
  <c r="DB95" i="1"/>
  <c r="CJ95" i="1"/>
  <c r="CB95" i="1"/>
  <c r="BT95" i="1"/>
  <c r="BL95" i="1"/>
  <c r="BD95" i="1"/>
  <c r="AV95" i="1"/>
  <c r="AN95" i="1"/>
  <c r="AF95" i="1"/>
  <c r="X95" i="1"/>
  <c r="FF95" i="1"/>
  <c r="ER95" i="1"/>
  <c r="EJ95" i="1"/>
  <c r="DZ95" i="1"/>
  <c r="DR95" i="1"/>
  <c r="DH95" i="1"/>
  <c r="CZ95" i="1"/>
  <c r="CH95" i="1"/>
  <c r="BZ95" i="1"/>
  <c r="BR95" i="1"/>
  <c r="BJ95" i="1"/>
  <c r="BB95" i="1"/>
  <c r="AT95" i="1"/>
  <c r="AL95" i="1"/>
  <c r="AD95" i="1"/>
  <c r="V95" i="1"/>
  <c r="FN95" i="1"/>
  <c r="EX95" i="1"/>
  <c r="EP95" i="1"/>
  <c r="EH95" i="1"/>
  <c r="DP95" i="1"/>
  <c r="DF95" i="1"/>
  <c r="CX95" i="1"/>
  <c r="CN95" i="1"/>
  <c r="CF95" i="1"/>
  <c r="BX95" i="1"/>
  <c r="BP95" i="1"/>
  <c r="BH95" i="1"/>
  <c r="AZ95" i="1"/>
  <c r="AR95" i="1"/>
  <c r="AJ95" i="1"/>
  <c r="AB95" i="1"/>
  <c r="T95" i="1"/>
  <c r="FP95" i="1"/>
  <c r="EZ95" i="1"/>
  <c r="FD95" i="1" l="1"/>
  <c r="EN95" i="1"/>
  <c r="FV96" i="1"/>
  <c r="DR96" i="1"/>
  <c r="DF96" i="1"/>
  <c r="CX96" i="1"/>
  <c r="CN96" i="1"/>
  <c r="CF96" i="1"/>
  <c r="BX96" i="1"/>
  <c r="BP96" i="1"/>
  <c r="BJ96" i="1"/>
  <c r="BB96" i="1"/>
  <c r="AN96" i="1"/>
  <c r="AF96" i="1"/>
  <c r="X96" i="1"/>
  <c r="GD96" i="1"/>
  <c r="FP96" i="1"/>
  <c r="EZ96" i="1"/>
  <c r="FD96" i="1" s="1"/>
  <c r="EJ96" i="1"/>
  <c r="EN96" i="1" s="1"/>
  <c r="DZ96" i="1"/>
  <c r="DP96" i="1"/>
  <c r="DD96" i="1"/>
  <c r="CV96" i="1"/>
  <c r="CL96" i="1"/>
  <c r="CD96" i="1"/>
  <c r="BV96" i="1"/>
  <c r="BN96" i="1"/>
  <c r="BH96" i="1"/>
  <c r="AZ96" i="1"/>
  <c r="AL96" i="1"/>
  <c r="AD96" i="1"/>
  <c r="V96" i="1"/>
  <c r="D97" i="1"/>
  <c r="FF96" i="1"/>
  <c r="EP96" i="1"/>
  <c r="EH96" i="1"/>
  <c r="DB96" i="1"/>
  <c r="CJ96" i="1"/>
  <c r="CB96" i="1"/>
  <c r="BT96" i="1"/>
  <c r="BF96" i="1"/>
  <c r="AX96" i="1"/>
  <c r="AR96" i="1"/>
  <c r="AJ96" i="1"/>
  <c r="AB96" i="1"/>
  <c r="T96" i="1"/>
  <c r="FN96" i="1"/>
  <c r="EX96" i="1"/>
  <c r="DH96" i="1"/>
  <c r="CZ96" i="1"/>
  <c r="CH96" i="1"/>
  <c r="BZ96" i="1"/>
  <c r="BR96" i="1"/>
  <c r="BL96" i="1"/>
  <c r="BD96" i="1"/>
  <c r="AV96" i="1"/>
  <c r="AP96" i="1"/>
  <c r="AH96" i="1"/>
  <c r="Z96" i="1"/>
  <c r="R96" i="1"/>
  <c r="AT96" i="1"/>
  <c r="D277" i="1"/>
  <c r="EV95" i="1"/>
  <c r="DN95" i="1"/>
  <c r="DX95" i="1"/>
  <c r="GJ95" i="1"/>
  <c r="E244" i="1"/>
  <c r="CF243" i="1"/>
  <c r="CF227" i="1" s="1"/>
  <c r="AZ243" i="1"/>
  <c r="AZ227" i="1" s="1"/>
  <c r="T243" i="1"/>
  <c r="T227" i="1" s="1"/>
  <c r="EB243" i="1"/>
  <c r="CL243" i="1"/>
  <c r="CL227" i="1" s="1"/>
  <c r="BF243" i="1"/>
  <c r="BF227" i="1" s="1"/>
  <c r="Z243" i="1"/>
  <c r="Z227" i="1" s="1"/>
  <c r="FP243" i="1"/>
  <c r="FP227" i="1" s="1"/>
  <c r="FT227" i="1" s="1"/>
  <c r="EH243" i="1"/>
  <c r="EH227" i="1" s="1"/>
  <c r="CZ243" i="1"/>
  <c r="CZ227" i="1" s="1"/>
  <c r="BL243" i="1"/>
  <c r="BL227" i="1" s="1"/>
  <c r="AF243" i="1"/>
  <c r="AF227" i="1" s="1"/>
  <c r="EX243" i="1"/>
  <c r="EX227" i="1" s="1"/>
  <c r="CX243" i="1"/>
  <c r="CX227" i="1" s="1"/>
  <c r="BR243" i="1"/>
  <c r="BR227" i="1" s="1"/>
  <c r="AL243" i="1"/>
  <c r="AL227" i="1" s="1"/>
  <c r="DD243" i="1"/>
  <c r="DD227" i="1" s="1"/>
  <c r="BX243" i="1"/>
  <c r="BX227" i="1" s="1"/>
  <c r="AR243" i="1"/>
  <c r="AR227" i="1" s="1"/>
  <c r="GF243" i="1"/>
  <c r="DT243" i="1"/>
  <c r="CD243" i="1"/>
  <c r="CD227" i="1" s="1"/>
  <c r="AX243" i="1"/>
  <c r="AX227" i="1" s="1"/>
  <c r="R243" i="1"/>
  <c r="R227" i="1" s="1"/>
  <c r="FH243" i="1"/>
  <c r="DZ243" i="1"/>
  <c r="DZ227" i="1" s="1"/>
  <c r="CJ243" i="1"/>
  <c r="CJ227" i="1" s="1"/>
  <c r="BD243" i="1"/>
  <c r="BD227" i="1" s="1"/>
  <c r="X243" i="1"/>
  <c r="X227" i="1" s="1"/>
  <c r="EP243" i="1"/>
  <c r="EP227" i="1" s="1"/>
  <c r="CP243" i="1"/>
  <c r="BJ243" i="1"/>
  <c r="BJ227" i="1" s="1"/>
  <c r="AD243" i="1"/>
  <c r="AD227" i="1" s="1"/>
  <c r="CV243" i="1"/>
  <c r="CV227" i="1" s="1"/>
  <c r="BP243" i="1"/>
  <c r="BP227" i="1" s="1"/>
  <c r="AJ243" i="1"/>
  <c r="AJ227" i="1" s="1"/>
  <c r="FV243" i="1"/>
  <c r="FV227" i="1" s="1"/>
  <c r="DJ243" i="1"/>
  <c r="BV243" i="1"/>
  <c r="BV227" i="1" s="1"/>
  <c r="AP243" i="1"/>
  <c r="AP227" i="1" s="1"/>
  <c r="EZ243" i="1"/>
  <c r="DR243" i="1"/>
  <c r="DR227" i="1" s="1"/>
  <c r="CB243" i="1"/>
  <c r="CB227" i="1" s="1"/>
  <c r="AV243" i="1"/>
  <c r="AV227" i="1" s="1"/>
  <c r="FN243" i="1"/>
  <c r="FN227" i="1" s="1"/>
  <c r="DP243" i="1"/>
  <c r="DP227" i="1" s="1"/>
  <c r="CH243" i="1"/>
  <c r="CH227" i="1" s="1"/>
  <c r="BB243" i="1"/>
  <c r="BB227" i="1" s="1"/>
  <c r="V243" i="1"/>
  <c r="V227" i="1" s="1"/>
  <c r="CN243" i="1"/>
  <c r="CN227" i="1" s="1"/>
  <c r="BH243" i="1"/>
  <c r="BH227" i="1" s="1"/>
  <c r="AB243" i="1"/>
  <c r="AB227" i="1" s="1"/>
  <c r="EJ243" i="1"/>
  <c r="DB243" i="1"/>
  <c r="DB227" i="1" s="1"/>
  <c r="BN243" i="1"/>
  <c r="BN227" i="1" s="1"/>
  <c r="AH243" i="1"/>
  <c r="AH227" i="1" s="1"/>
  <c r="GD243" i="1"/>
  <c r="GD227" i="1" s="1"/>
  <c r="ER243" i="1"/>
  <c r="DH243" i="1"/>
  <c r="DH227" i="1" s="1"/>
  <c r="BT243" i="1"/>
  <c r="BT227" i="1" s="1"/>
  <c r="AN243" i="1"/>
  <c r="AN227" i="1" s="1"/>
  <c r="FF243" i="1"/>
  <c r="FF227" i="1" s="1"/>
  <c r="DF243" i="1"/>
  <c r="DF227" i="1" s="1"/>
  <c r="BZ243" i="1"/>
  <c r="BZ227" i="1" s="1"/>
  <c r="AT243" i="1"/>
  <c r="AT227" i="1" s="1"/>
  <c r="GJ243" i="1" l="1"/>
  <c r="GF227" i="1"/>
  <c r="GJ227" i="1" s="1"/>
  <c r="EF243" i="1"/>
  <c r="EB227" i="1"/>
  <c r="EF227" i="1" s="1"/>
  <c r="FR244" i="1"/>
  <c r="E245" i="1"/>
  <c r="DV244" i="1"/>
  <c r="FB244" i="1"/>
  <c r="ET244" i="1"/>
  <c r="DL244" i="1"/>
  <c r="FJ244" i="1"/>
  <c r="EL244" i="1"/>
  <c r="ED244" i="1"/>
  <c r="CR244" i="1"/>
  <c r="GH244" i="1"/>
  <c r="EZ244" i="1"/>
  <c r="FD244" i="1" s="1"/>
  <c r="D278" i="1"/>
  <c r="D279" i="1" s="1"/>
  <c r="FH97" i="1"/>
  <c r="DD97" i="1"/>
  <c r="DD90" i="1" s="1"/>
  <c r="CV97" i="1"/>
  <c r="CV90" i="1" s="1"/>
  <c r="CL97" i="1"/>
  <c r="CL90" i="1" s="1"/>
  <c r="CD97" i="1"/>
  <c r="CD90" i="1" s="1"/>
  <c r="BV97" i="1"/>
  <c r="BV90" i="1" s="1"/>
  <c r="BN97" i="1"/>
  <c r="BN90" i="1" s="1"/>
  <c r="BF97" i="1"/>
  <c r="BF90" i="1" s="1"/>
  <c r="AX97" i="1"/>
  <c r="AX90" i="1" s="1"/>
  <c r="AP97" i="1"/>
  <c r="AP90" i="1" s="1"/>
  <c r="AH97" i="1"/>
  <c r="AH90" i="1" s="1"/>
  <c r="Z97" i="1"/>
  <c r="Z90" i="1" s="1"/>
  <c r="R97" i="1"/>
  <c r="R90" i="1" s="1"/>
  <c r="FN97" i="1"/>
  <c r="FN90" i="1" s="1"/>
  <c r="FF97" i="1"/>
  <c r="FF90" i="1" s="1"/>
  <c r="ER97" i="1"/>
  <c r="EJ97" i="1"/>
  <c r="EN97" i="1" s="1"/>
  <c r="EB97" i="1"/>
  <c r="DT97" i="1"/>
  <c r="DJ97" i="1"/>
  <c r="DB97" i="1"/>
  <c r="DB90" i="1" s="1"/>
  <c r="CJ97" i="1"/>
  <c r="CJ90" i="1" s="1"/>
  <c r="CB97" i="1"/>
  <c r="CB90" i="1" s="1"/>
  <c r="BT97" i="1"/>
  <c r="BT90" i="1" s="1"/>
  <c r="BL97" i="1"/>
  <c r="BL90" i="1" s="1"/>
  <c r="BD97" i="1"/>
  <c r="BD90" i="1" s="1"/>
  <c r="AV97" i="1"/>
  <c r="AV90" i="1" s="1"/>
  <c r="AN97" i="1"/>
  <c r="AN90" i="1" s="1"/>
  <c r="AF97" i="1"/>
  <c r="AF90" i="1" s="1"/>
  <c r="X97" i="1"/>
  <c r="X90" i="1" s="1"/>
  <c r="GF97" i="1"/>
  <c r="FV97" i="1"/>
  <c r="FV90" i="1" s="1"/>
  <c r="EX97" i="1"/>
  <c r="EX90" i="1" s="1"/>
  <c r="EP97" i="1"/>
  <c r="EP90" i="1" s="1"/>
  <c r="EH97" i="1"/>
  <c r="EH90" i="1" s="1"/>
  <c r="DZ97" i="1"/>
  <c r="DZ90" i="1" s="1"/>
  <c r="DR97" i="1"/>
  <c r="DR90" i="1" s="1"/>
  <c r="DH97" i="1"/>
  <c r="DH90" i="1" s="1"/>
  <c r="CZ97" i="1"/>
  <c r="CZ90" i="1" s="1"/>
  <c r="CH97" i="1"/>
  <c r="CH90" i="1" s="1"/>
  <c r="BZ97" i="1"/>
  <c r="BZ90" i="1" s="1"/>
  <c r="BR97" i="1"/>
  <c r="BR90" i="1" s="1"/>
  <c r="BJ97" i="1"/>
  <c r="BJ90" i="1" s="1"/>
  <c r="BB97" i="1"/>
  <c r="BB90" i="1" s="1"/>
  <c r="AT97" i="1"/>
  <c r="AT90" i="1" s="1"/>
  <c r="AL97" i="1"/>
  <c r="AL90" i="1" s="1"/>
  <c r="AD97" i="1"/>
  <c r="AD90" i="1" s="1"/>
  <c r="V97" i="1"/>
  <c r="V90" i="1" s="1"/>
  <c r="D98" i="1"/>
  <c r="GD97" i="1"/>
  <c r="GD90" i="1" s="1"/>
  <c r="DP97" i="1"/>
  <c r="DP90" i="1" s="1"/>
  <c r="DF97" i="1"/>
  <c r="DF90" i="1" s="1"/>
  <c r="CX97" i="1"/>
  <c r="CX90" i="1" s="1"/>
  <c r="CN97" i="1"/>
  <c r="CN90" i="1" s="1"/>
  <c r="CF97" i="1"/>
  <c r="CF90" i="1" s="1"/>
  <c r="BX97" i="1"/>
  <c r="BX90" i="1" s="1"/>
  <c r="BP97" i="1"/>
  <c r="BP90" i="1" s="1"/>
  <c r="BH97" i="1"/>
  <c r="BH90" i="1" s="1"/>
  <c r="AZ97" i="1"/>
  <c r="AZ90" i="1" s="1"/>
  <c r="AR97" i="1"/>
  <c r="AR90" i="1" s="1"/>
  <c r="AJ97" i="1"/>
  <c r="AJ90" i="1" s="1"/>
  <c r="AB97" i="1"/>
  <c r="AB90" i="1" s="1"/>
  <c r="T97" i="1"/>
  <c r="T90" i="1" s="1"/>
  <c r="EZ97" i="1"/>
  <c r="FD97" i="1" s="1"/>
  <c r="FP97" i="1"/>
  <c r="FP90" i="1" s="1"/>
  <c r="CT243" i="1"/>
  <c r="CP227" i="1"/>
  <c r="CT227" i="1" s="1"/>
  <c r="GL227" i="1" s="1"/>
  <c r="EZ90" i="1"/>
  <c r="EV243" i="1"/>
  <c r="ER227" i="1"/>
  <c r="EV227" i="1" s="1"/>
  <c r="DN243" i="1"/>
  <c r="DJ227" i="1"/>
  <c r="DN227" i="1" s="1"/>
  <c r="EN243" i="1"/>
  <c r="EJ227" i="1"/>
  <c r="EN227" i="1" s="1"/>
  <c r="FD243" i="1"/>
  <c r="EZ227" i="1"/>
  <c r="FD227" i="1" s="1"/>
  <c r="FL243" i="1"/>
  <c r="FH227" i="1"/>
  <c r="FL227" i="1" s="1"/>
  <c r="DX243" i="1"/>
  <c r="DT227" i="1"/>
  <c r="DX227" i="1" s="1"/>
  <c r="EJ90" i="1"/>
  <c r="FD90" i="1" l="1"/>
  <c r="DN97" i="1"/>
  <c r="DJ90" i="1"/>
  <c r="EV97" i="1"/>
  <c r="ER90" i="1"/>
  <c r="GJ97" i="1"/>
  <c r="GF90" i="1"/>
  <c r="DX97" i="1"/>
  <c r="DT90" i="1"/>
  <c r="D280" i="1"/>
  <c r="E246" i="1"/>
  <c r="FV245" i="1"/>
  <c r="CV245" i="1"/>
  <c r="BP245" i="1"/>
  <c r="AJ245" i="1"/>
  <c r="FP245" i="1"/>
  <c r="BV245" i="1"/>
  <c r="AP245" i="1"/>
  <c r="FN245" i="1"/>
  <c r="DT245" i="1"/>
  <c r="CB245" i="1"/>
  <c r="AV245" i="1"/>
  <c r="FF245" i="1"/>
  <c r="DR245" i="1"/>
  <c r="CH245" i="1"/>
  <c r="BB245" i="1"/>
  <c r="V245" i="1"/>
  <c r="EX245" i="1"/>
  <c r="CN245" i="1"/>
  <c r="BH245" i="1"/>
  <c r="AB245" i="1"/>
  <c r="DB245" i="1"/>
  <c r="BN245" i="1"/>
  <c r="AH245" i="1"/>
  <c r="EZ245" i="1"/>
  <c r="FD245" i="1" s="1"/>
  <c r="DH245" i="1"/>
  <c r="BT245" i="1"/>
  <c r="AN245" i="1"/>
  <c r="EP245" i="1"/>
  <c r="DF245" i="1"/>
  <c r="BZ245" i="1"/>
  <c r="AT245" i="1"/>
  <c r="FH245" i="1"/>
  <c r="DP245" i="1"/>
  <c r="CF245" i="1"/>
  <c r="AZ245" i="1"/>
  <c r="T245" i="1"/>
  <c r="CL245" i="1"/>
  <c r="BF245" i="1"/>
  <c r="Z245" i="1"/>
  <c r="EJ245" i="1"/>
  <c r="CZ245" i="1"/>
  <c r="BL245" i="1"/>
  <c r="AF245" i="1"/>
  <c r="EH245" i="1"/>
  <c r="CX245" i="1"/>
  <c r="BR245" i="1"/>
  <c r="AL245" i="1"/>
  <c r="GF245" i="1"/>
  <c r="DD245" i="1"/>
  <c r="BX245" i="1"/>
  <c r="AR245" i="1"/>
  <c r="GD245" i="1"/>
  <c r="CD245" i="1"/>
  <c r="AX245" i="1"/>
  <c r="R245" i="1"/>
  <c r="EB245" i="1"/>
  <c r="CJ245" i="1"/>
  <c r="BD245" i="1"/>
  <c r="X245" i="1"/>
  <c r="DZ245" i="1"/>
  <c r="CP245" i="1"/>
  <c r="BJ245" i="1"/>
  <c r="AD245" i="1"/>
  <c r="EB90" i="1"/>
  <c r="EF97" i="1"/>
  <c r="EN90" i="1"/>
  <c r="FT90" i="1"/>
  <c r="D99" i="1"/>
  <c r="EZ98" i="1"/>
  <c r="FD98" i="1" s="1"/>
  <c r="FL97" i="1"/>
  <c r="FH90" i="1"/>
  <c r="DX90" i="1" l="1"/>
  <c r="GJ90" i="1"/>
  <c r="EV90" i="1"/>
  <c r="CT245" i="1"/>
  <c r="DX245" i="1"/>
  <c r="FL90" i="1"/>
  <c r="EF245" i="1"/>
  <c r="GJ245" i="1"/>
  <c r="EN245" i="1"/>
  <c r="FL245" i="1"/>
  <c r="E247" i="1"/>
  <c r="EP246" i="1"/>
  <c r="DF246" i="1"/>
  <c r="BZ246" i="1"/>
  <c r="AT246" i="1"/>
  <c r="DD246" i="1"/>
  <c r="BX246" i="1"/>
  <c r="AR246" i="1"/>
  <c r="GD246" i="1"/>
  <c r="CL246" i="1"/>
  <c r="BF246" i="1"/>
  <c r="Z246" i="1"/>
  <c r="EB246" i="1"/>
  <c r="EF246" i="1" s="1"/>
  <c r="CJ246" i="1"/>
  <c r="BD246" i="1"/>
  <c r="X246" i="1"/>
  <c r="EH246" i="1"/>
  <c r="CX246" i="1"/>
  <c r="BR246" i="1"/>
  <c r="AL246" i="1"/>
  <c r="FV246" i="1"/>
  <c r="CV246" i="1"/>
  <c r="BP246" i="1"/>
  <c r="AJ246" i="1"/>
  <c r="FP246" i="1"/>
  <c r="CD246" i="1"/>
  <c r="AX246" i="1"/>
  <c r="R246" i="1"/>
  <c r="DT246" i="1"/>
  <c r="DX246" i="1" s="1"/>
  <c r="CB246" i="1"/>
  <c r="AV246" i="1"/>
  <c r="EZ246" i="1"/>
  <c r="FD246" i="1" s="1"/>
  <c r="DZ246" i="1"/>
  <c r="CP246" i="1"/>
  <c r="CT246" i="1" s="1"/>
  <c r="BJ246" i="1"/>
  <c r="AD246" i="1"/>
  <c r="EX246" i="1"/>
  <c r="CN246" i="1"/>
  <c r="BH246" i="1"/>
  <c r="AB246" i="1"/>
  <c r="FH246" i="1"/>
  <c r="FL246" i="1" s="1"/>
  <c r="BV246" i="1"/>
  <c r="AP246" i="1"/>
  <c r="FN246" i="1"/>
  <c r="DH246" i="1"/>
  <c r="BT246" i="1"/>
  <c r="AN246" i="1"/>
  <c r="GF246" i="1"/>
  <c r="GJ246" i="1" s="1"/>
  <c r="FF246" i="1"/>
  <c r="DR246" i="1"/>
  <c r="CH246" i="1"/>
  <c r="BB246" i="1"/>
  <c r="V246" i="1"/>
  <c r="DP246" i="1"/>
  <c r="CF246" i="1"/>
  <c r="AZ246" i="1"/>
  <c r="T246" i="1"/>
  <c r="DB246" i="1"/>
  <c r="BN246" i="1"/>
  <c r="AH246" i="1"/>
  <c r="EJ246" i="1"/>
  <c r="EN246" i="1" s="1"/>
  <c r="CZ246" i="1"/>
  <c r="BL246" i="1"/>
  <c r="AF246" i="1"/>
  <c r="DN90" i="1"/>
  <c r="D100" i="1"/>
  <c r="FV99" i="1"/>
  <c r="DT99" i="1"/>
  <c r="DJ99" i="1"/>
  <c r="DB99" i="1"/>
  <c r="CL99" i="1"/>
  <c r="CD99" i="1"/>
  <c r="GD99" i="1"/>
  <c r="FF99" i="1"/>
  <c r="EX99" i="1"/>
  <c r="DR99" i="1"/>
  <c r="DF99" i="1"/>
  <c r="CV99" i="1"/>
  <c r="CJ99" i="1"/>
  <c r="BZ99" i="1"/>
  <c r="BR99" i="1"/>
  <c r="BJ99" i="1"/>
  <c r="BB99" i="1"/>
  <c r="AT99" i="1"/>
  <c r="AL99" i="1"/>
  <c r="AD99" i="1"/>
  <c r="V99" i="1"/>
  <c r="FN99" i="1"/>
  <c r="DZ99" i="1"/>
  <c r="DP99" i="1"/>
  <c r="DD99" i="1"/>
  <c r="CH99" i="1"/>
  <c r="BX99" i="1"/>
  <c r="BP99" i="1"/>
  <c r="BH99" i="1"/>
  <c r="AZ99" i="1"/>
  <c r="AR99" i="1"/>
  <c r="AJ99" i="1"/>
  <c r="AB99" i="1"/>
  <c r="T99" i="1"/>
  <c r="GF99" i="1"/>
  <c r="EZ99" i="1"/>
  <c r="FD99" i="1" s="1"/>
  <c r="ER99" i="1"/>
  <c r="EH99" i="1"/>
  <c r="CZ99" i="1"/>
  <c r="CP99" i="1"/>
  <c r="CF99" i="1"/>
  <c r="BV99" i="1"/>
  <c r="BN99" i="1"/>
  <c r="BF99" i="1"/>
  <c r="AX99" i="1"/>
  <c r="AP99" i="1"/>
  <c r="AH99" i="1"/>
  <c r="Z99" i="1"/>
  <c r="R99" i="1"/>
  <c r="EP99" i="1"/>
  <c r="DH99" i="1"/>
  <c r="CX99" i="1"/>
  <c r="CN99" i="1"/>
  <c r="CB99" i="1"/>
  <c r="BT99" i="1"/>
  <c r="BL99" i="1"/>
  <c r="BD99" i="1"/>
  <c r="AV99" i="1"/>
  <c r="AN99" i="1"/>
  <c r="AF99" i="1"/>
  <c r="X99" i="1"/>
  <c r="FP99" i="1"/>
  <c r="EF90" i="1"/>
  <c r="D281" i="1"/>
  <c r="DX99" i="1" l="1"/>
  <c r="EV99" i="1"/>
  <c r="GL90" i="1"/>
  <c r="E248" i="1"/>
  <c r="DH247" i="1"/>
  <c r="BT247" i="1"/>
  <c r="AN247" i="1"/>
  <c r="EB247" i="1"/>
  <c r="EF247" i="1" s="1"/>
  <c r="CP247" i="1"/>
  <c r="CT247" i="1" s="1"/>
  <c r="BJ247" i="1"/>
  <c r="AD247" i="1"/>
  <c r="EP247" i="1"/>
  <c r="DD247" i="1"/>
  <c r="BX247" i="1"/>
  <c r="AR247" i="1"/>
  <c r="GD247" i="1"/>
  <c r="CL247" i="1"/>
  <c r="BF247" i="1"/>
  <c r="Z247" i="1"/>
  <c r="EX247" i="1"/>
  <c r="EZ247" i="1"/>
  <c r="FD247" i="1" s="1"/>
  <c r="BN247" i="1"/>
  <c r="CZ247" i="1"/>
  <c r="BL247" i="1"/>
  <c r="AF247" i="1"/>
  <c r="DR247" i="1"/>
  <c r="CH247" i="1"/>
  <c r="BB247" i="1"/>
  <c r="V247" i="1"/>
  <c r="EH247" i="1"/>
  <c r="CV247" i="1"/>
  <c r="BP247" i="1"/>
  <c r="AJ247" i="1"/>
  <c r="FN247" i="1"/>
  <c r="CD247" i="1"/>
  <c r="AX247" i="1"/>
  <c r="R247" i="1"/>
  <c r="BV247" i="1"/>
  <c r="T247" i="1"/>
  <c r="CJ247" i="1"/>
  <c r="BD247" i="1"/>
  <c r="X247" i="1"/>
  <c r="DF247" i="1"/>
  <c r="BZ247" i="1"/>
  <c r="AT247" i="1"/>
  <c r="FV247" i="1"/>
  <c r="DZ247" i="1"/>
  <c r="CN247" i="1"/>
  <c r="BH247" i="1"/>
  <c r="AB247" i="1"/>
  <c r="AP247" i="1"/>
  <c r="AH247" i="1"/>
  <c r="CB247" i="1"/>
  <c r="AV247" i="1"/>
  <c r="EJ247" i="1"/>
  <c r="EN247" i="1" s="1"/>
  <c r="CX247" i="1"/>
  <c r="BR247" i="1"/>
  <c r="AL247" i="1"/>
  <c r="FF247" i="1"/>
  <c r="DP247" i="1"/>
  <c r="CF247" i="1"/>
  <c r="AZ247" i="1"/>
  <c r="DB247" i="1"/>
  <c r="CT99" i="1"/>
  <c r="FN100" i="1"/>
  <c r="FF100" i="1"/>
  <c r="EP100" i="1"/>
  <c r="DD100" i="1"/>
  <c r="CV100" i="1"/>
  <c r="CN100" i="1"/>
  <c r="CF100" i="1"/>
  <c r="BX100" i="1"/>
  <c r="BP100" i="1"/>
  <c r="BH100" i="1"/>
  <c r="AZ100" i="1"/>
  <c r="AT100" i="1"/>
  <c r="AL100" i="1"/>
  <c r="AD100" i="1"/>
  <c r="V100" i="1"/>
  <c r="EH100" i="1"/>
  <c r="DP100" i="1"/>
  <c r="DB100" i="1"/>
  <c r="CH100" i="1"/>
  <c r="BV100" i="1"/>
  <c r="BL100" i="1"/>
  <c r="BB100" i="1"/>
  <c r="AR100" i="1"/>
  <c r="AH100" i="1"/>
  <c r="X100" i="1"/>
  <c r="GF100" i="1"/>
  <c r="GJ100" i="1" s="1"/>
  <c r="FX100" i="1"/>
  <c r="EZ100" i="1"/>
  <c r="FD100" i="1" s="1"/>
  <c r="DJ100" i="1"/>
  <c r="DN100" i="1" s="1"/>
  <c r="CZ100" i="1"/>
  <c r="CP100" i="1"/>
  <c r="CT100" i="1" s="1"/>
  <c r="CD100" i="1"/>
  <c r="BT100" i="1"/>
  <c r="BJ100" i="1"/>
  <c r="AP100" i="1"/>
  <c r="AF100" i="1"/>
  <c r="T100" i="1"/>
  <c r="D101" i="1"/>
  <c r="GD100" i="1"/>
  <c r="FV100" i="1"/>
  <c r="FH100" i="1"/>
  <c r="DT100" i="1"/>
  <c r="DX100" i="1" s="1"/>
  <c r="DH100" i="1"/>
  <c r="CX100" i="1"/>
  <c r="CL100" i="1"/>
  <c r="CB100" i="1"/>
  <c r="BR100" i="1"/>
  <c r="BF100" i="1"/>
  <c r="AN100" i="1"/>
  <c r="AB100" i="1"/>
  <c r="R100" i="1"/>
  <c r="FP100" i="1"/>
  <c r="EX100" i="1"/>
  <c r="DZ100" i="1"/>
  <c r="DR100" i="1"/>
  <c r="DF100" i="1"/>
  <c r="CJ100" i="1"/>
  <c r="BZ100" i="1"/>
  <c r="BN100" i="1"/>
  <c r="BD100" i="1"/>
  <c r="AV100" i="1"/>
  <c r="AJ100" i="1"/>
  <c r="Z100" i="1"/>
  <c r="AX100" i="1"/>
  <c r="D282" i="1"/>
  <c r="GJ99" i="1"/>
  <c r="DN99" i="1"/>
  <c r="D283" i="1" l="1"/>
  <c r="FL100" i="1"/>
  <c r="GB100" i="1"/>
  <c r="E249" i="1"/>
  <c r="DF248" i="1"/>
  <c r="BZ248" i="1"/>
  <c r="AT248" i="1"/>
  <c r="FF248" i="1"/>
  <c r="DT248" i="1"/>
  <c r="CF248" i="1"/>
  <c r="AZ248" i="1"/>
  <c r="T248" i="1"/>
  <c r="EP248" i="1"/>
  <c r="DB248" i="1"/>
  <c r="BN248" i="1"/>
  <c r="AH248" i="1"/>
  <c r="FP248" i="1"/>
  <c r="CJ248" i="1"/>
  <c r="BD248" i="1"/>
  <c r="X248" i="1"/>
  <c r="GF248" i="1"/>
  <c r="CX248" i="1"/>
  <c r="BR248" i="1"/>
  <c r="AL248" i="1"/>
  <c r="ER248" i="1"/>
  <c r="DD248" i="1"/>
  <c r="BX248" i="1"/>
  <c r="AR248" i="1"/>
  <c r="EH248" i="1"/>
  <c r="CL248" i="1"/>
  <c r="BF248" i="1"/>
  <c r="Z248" i="1"/>
  <c r="DP248" i="1"/>
  <c r="CB248" i="1"/>
  <c r="AV248" i="1"/>
  <c r="DJ248" i="1"/>
  <c r="CP248" i="1"/>
  <c r="BJ248" i="1"/>
  <c r="AD248" i="1"/>
  <c r="EJ248" i="1"/>
  <c r="CV248" i="1"/>
  <c r="BP248" i="1"/>
  <c r="AJ248" i="1"/>
  <c r="FV248" i="1"/>
  <c r="DZ248" i="1"/>
  <c r="CD248" i="1"/>
  <c r="AX248" i="1"/>
  <c r="R248" i="1"/>
  <c r="DH248" i="1"/>
  <c r="BT248" i="1"/>
  <c r="AN248" i="1"/>
  <c r="EZ248" i="1"/>
  <c r="FD248" i="1" s="1"/>
  <c r="FN248" i="1"/>
  <c r="CH248" i="1"/>
  <c r="BB248" i="1"/>
  <c r="V248" i="1"/>
  <c r="EB248" i="1"/>
  <c r="CN248" i="1"/>
  <c r="BH248" i="1"/>
  <c r="AB248" i="1"/>
  <c r="EX248" i="1"/>
  <c r="DR248" i="1"/>
  <c r="BV248" i="1"/>
  <c r="AP248" i="1"/>
  <c r="GD248" i="1"/>
  <c r="CZ248" i="1"/>
  <c r="BL248" i="1"/>
  <c r="AF248" i="1"/>
  <c r="FH248" i="1"/>
  <c r="GD101" i="1"/>
  <c r="GD98" i="1" s="1"/>
  <c r="FV101" i="1"/>
  <c r="FV98" i="1" s="1"/>
  <c r="EX101" i="1"/>
  <c r="EX98" i="1" s="1"/>
  <c r="EP101" i="1"/>
  <c r="EP98" i="1" s="1"/>
  <c r="EH101" i="1"/>
  <c r="EH98" i="1" s="1"/>
  <c r="DZ101" i="1"/>
  <c r="DZ98" i="1" s="1"/>
  <c r="DR101" i="1"/>
  <c r="DR98" i="1" s="1"/>
  <c r="DB101" i="1"/>
  <c r="DB98" i="1" s="1"/>
  <c r="CL101" i="1"/>
  <c r="CL98" i="1" s="1"/>
  <c r="CD101" i="1"/>
  <c r="CD98" i="1" s="1"/>
  <c r="BV101" i="1"/>
  <c r="BV98" i="1" s="1"/>
  <c r="BN101" i="1"/>
  <c r="BN98" i="1" s="1"/>
  <c r="BF101" i="1"/>
  <c r="BF98" i="1" s="1"/>
  <c r="AX101" i="1"/>
  <c r="AX98" i="1" s="1"/>
  <c r="AP101" i="1"/>
  <c r="AP98" i="1" s="1"/>
  <c r="AH101" i="1"/>
  <c r="AH98" i="1" s="1"/>
  <c r="Z101" i="1"/>
  <c r="Z98" i="1" s="1"/>
  <c r="R101" i="1"/>
  <c r="R98" i="1" s="1"/>
  <c r="FH101" i="1"/>
  <c r="FL101" i="1" s="1"/>
  <c r="DT101" i="1"/>
  <c r="DX101" i="1" s="1"/>
  <c r="CZ101" i="1"/>
  <c r="CZ98" i="1" s="1"/>
  <c r="CP101" i="1"/>
  <c r="CT101" i="1" s="1"/>
  <c r="CF101" i="1"/>
  <c r="CF98" i="1" s="1"/>
  <c r="BT101" i="1"/>
  <c r="BT98" i="1" s="1"/>
  <c r="BJ101" i="1"/>
  <c r="BJ98" i="1" s="1"/>
  <c r="AZ101" i="1"/>
  <c r="AZ98" i="1" s="1"/>
  <c r="AN101" i="1"/>
  <c r="AN98" i="1" s="1"/>
  <c r="AD101" i="1"/>
  <c r="AD98" i="1" s="1"/>
  <c r="T101" i="1"/>
  <c r="T98" i="1" s="1"/>
  <c r="D102" i="1"/>
  <c r="D103" i="1" s="1"/>
  <c r="FF101" i="1"/>
  <c r="FF98" i="1" s="1"/>
  <c r="EB101" i="1"/>
  <c r="DP101" i="1"/>
  <c r="DP98" i="1" s="1"/>
  <c r="DH101" i="1"/>
  <c r="DH98" i="1" s="1"/>
  <c r="CX101" i="1"/>
  <c r="CX98" i="1" s="1"/>
  <c r="CN101" i="1"/>
  <c r="CN98" i="1" s="1"/>
  <c r="CB101" i="1"/>
  <c r="CB98" i="1" s="1"/>
  <c r="BR101" i="1"/>
  <c r="BR98" i="1" s="1"/>
  <c r="BH101" i="1"/>
  <c r="BH98" i="1" s="1"/>
  <c r="AV101" i="1"/>
  <c r="AV98" i="1" s="1"/>
  <c r="AL101" i="1"/>
  <c r="AL98" i="1" s="1"/>
  <c r="AB101" i="1"/>
  <c r="AB98" i="1" s="1"/>
  <c r="FN101" i="1"/>
  <c r="FN98" i="1" s="1"/>
  <c r="EJ101" i="1"/>
  <c r="DF101" i="1"/>
  <c r="DF98" i="1" s="1"/>
  <c r="CV101" i="1"/>
  <c r="CV98" i="1" s="1"/>
  <c r="CJ101" i="1"/>
  <c r="CJ98" i="1" s="1"/>
  <c r="BZ101" i="1"/>
  <c r="BZ98" i="1" s="1"/>
  <c r="BP101" i="1"/>
  <c r="BP98" i="1" s="1"/>
  <c r="BD101" i="1"/>
  <c r="BD98" i="1" s="1"/>
  <c r="AT101" i="1"/>
  <c r="AT98" i="1" s="1"/>
  <c r="AJ101" i="1"/>
  <c r="AJ98" i="1" s="1"/>
  <c r="X101" i="1"/>
  <c r="X98" i="1" s="1"/>
  <c r="FX101" i="1"/>
  <c r="GB101" i="1" s="1"/>
  <c r="ER101" i="1"/>
  <c r="DJ101" i="1"/>
  <c r="DD101" i="1"/>
  <c r="DD98" i="1" s="1"/>
  <c r="CH101" i="1"/>
  <c r="CH98" i="1" s="1"/>
  <c r="BX101" i="1"/>
  <c r="BX98" i="1" s="1"/>
  <c r="BL101" i="1"/>
  <c r="BL98" i="1" s="1"/>
  <c r="BB101" i="1"/>
  <c r="BB98" i="1" s="1"/>
  <c r="AR101" i="1"/>
  <c r="AR98" i="1" s="1"/>
  <c r="AF101" i="1"/>
  <c r="AF98" i="1" s="1"/>
  <c r="V101" i="1"/>
  <c r="V98" i="1" s="1"/>
  <c r="FP101" i="1"/>
  <c r="FP98" i="1" s="1"/>
  <c r="EZ101" i="1"/>
  <c r="FD101" i="1" s="1"/>
  <c r="GF101" i="1"/>
  <c r="FT98" i="1" l="1"/>
  <c r="GF103" i="1"/>
  <c r="FV103" i="1"/>
  <c r="EZ103" i="1"/>
  <c r="EP103" i="1"/>
  <c r="DD103" i="1"/>
  <c r="CV103" i="1"/>
  <c r="CN103" i="1"/>
  <c r="CF103" i="1"/>
  <c r="BX103" i="1"/>
  <c r="BP103" i="1"/>
  <c r="BH103" i="1"/>
  <c r="AZ103" i="1"/>
  <c r="AR103" i="1"/>
  <c r="AJ103" i="1"/>
  <c r="AB103" i="1"/>
  <c r="T103" i="1"/>
  <c r="D104" i="1"/>
  <c r="GD103" i="1"/>
  <c r="FP103" i="1"/>
  <c r="FF103" i="1"/>
  <c r="EX103" i="1"/>
  <c r="DT103" i="1"/>
  <c r="DJ103" i="1"/>
  <c r="DB103" i="1"/>
  <c r="CL103" i="1"/>
  <c r="CD103" i="1"/>
  <c r="BV103" i="1"/>
  <c r="BN103" i="1"/>
  <c r="BF103" i="1"/>
  <c r="AX103" i="1"/>
  <c r="AP103" i="1"/>
  <c r="AH103" i="1"/>
  <c r="Z103" i="1"/>
  <c r="R103" i="1"/>
  <c r="FN103" i="1"/>
  <c r="DZ103" i="1"/>
  <c r="DR103" i="1"/>
  <c r="DH103" i="1"/>
  <c r="CZ103" i="1"/>
  <c r="CJ103" i="1"/>
  <c r="CB103" i="1"/>
  <c r="BT103" i="1"/>
  <c r="BL103" i="1"/>
  <c r="BD103" i="1"/>
  <c r="AV103" i="1"/>
  <c r="AN103" i="1"/>
  <c r="AF103" i="1"/>
  <c r="X103" i="1"/>
  <c r="EH103" i="1"/>
  <c r="DP103" i="1"/>
  <c r="DF103" i="1"/>
  <c r="CX103" i="1"/>
  <c r="CP103" i="1"/>
  <c r="CH103" i="1"/>
  <c r="BZ103" i="1"/>
  <c r="BR103" i="1"/>
  <c r="BJ103" i="1"/>
  <c r="BB103" i="1"/>
  <c r="AT103" i="1"/>
  <c r="AL103" i="1"/>
  <c r="AD103" i="1"/>
  <c r="V103" i="1"/>
  <c r="CP98" i="1"/>
  <c r="DN101" i="1"/>
  <c r="DJ98" i="1"/>
  <c r="EN101" i="1"/>
  <c r="EJ98" i="1"/>
  <c r="EB98" i="1"/>
  <c r="EF101" i="1"/>
  <c r="FL248" i="1"/>
  <c r="EF248" i="1"/>
  <c r="CT248" i="1"/>
  <c r="EV248" i="1"/>
  <c r="GJ248" i="1"/>
  <c r="DX248" i="1"/>
  <c r="DT98" i="1"/>
  <c r="D284" i="1"/>
  <c r="GJ101" i="1"/>
  <c r="GF98" i="1"/>
  <c r="EV101" i="1"/>
  <c r="ER98" i="1"/>
  <c r="EN248" i="1"/>
  <c r="DN248" i="1"/>
  <c r="E250" i="1"/>
  <c r="FV249" i="1"/>
  <c r="FV244" i="1" s="1"/>
  <c r="DZ249" i="1"/>
  <c r="DZ244" i="1" s="1"/>
  <c r="CD249" i="1"/>
  <c r="CD244" i="1" s="1"/>
  <c r="AX249" i="1"/>
  <c r="AX244" i="1" s="1"/>
  <c r="R249" i="1"/>
  <c r="R244" i="1" s="1"/>
  <c r="DH249" i="1"/>
  <c r="DH244" i="1" s="1"/>
  <c r="BT249" i="1"/>
  <c r="BT244" i="1" s="1"/>
  <c r="AN249" i="1"/>
  <c r="AN244" i="1" s="1"/>
  <c r="EZ249" i="1"/>
  <c r="FD249" i="1" s="1"/>
  <c r="CH249" i="1"/>
  <c r="CH244" i="1" s="1"/>
  <c r="BB249" i="1"/>
  <c r="BB244" i="1" s="1"/>
  <c r="V249" i="1"/>
  <c r="V244" i="1" s="1"/>
  <c r="CN249" i="1"/>
  <c r="CN244" i="1" s="1"/>
  <c r="AB249" i="1"/>
  <c r="AB244" i="1" s="1"/>
  <c r="DJ249" i="1"/>
  <c r="DN249" i="1" s="1"/>
  <c r="EX249" i="1"/>
  <c r="EX244" i="1" s="1"/>
  <c r="DR249" i="1"/>
  <c r="DR244" i="1" s="1"/>
  <c r="BV249" i="1"/>
  <c r="BV244" i="1" s="1"/>
  <c r="AP249" i="1"/>
  <c r="AP244" i="1" s="1"/>
  <c r="GD249" i="1"/>
  <c r="GD244" i="1" s="1"/>
  <c r="CZ249" i="1"/>
  <c r="CZ244" i="1" s="1"/>
  <c r="BL249" i="1"/>
  <c r="BL244" i="1" s="1"/>
  <c r="AF249" i="1"/>
  <c r="AF244" i="1" s="1"/>
  <c r="DF249" i="1"/>
  <c r="DF244" i="1" s="1"/>
  <c r="BZ249" i="1"/>
  <c r="BZ244" i="1" s="1"/>
  <c r="AT249" i="1"/>
  <c r="AT244" i="1" s="1"/>
  <c r="FF249" i="1"/>
  <c r="FF244" i="1" s="1"/>
  <c r="DT249" i="1"/>
  <c r="DX249" i="1" s="1"/>
  <c r="CF249" i="1"/>
  <c r="CF244" i="1" s="1"/>
  <c r="AZ249" i="1"/>
  <c r="AZ244" i="1" s="1"/>
  <c r="EP249" i="1"/>
  <c r="EP244" i="1" s="1"/>
  <c r="DB249" i="1"/>
  <c r="DB244" i="1" s="1"/>
  <c r="BN249" i="1"/>
  <c r="BN244" i="1" s="1"/>
  <c r="AH249" i="1"/>
  <c r="AH244" i="1" s="1"/>
  <c r="FP249" i="1"/>
  <c r="FP244" i="1" s="1"/>
  <c r="FT244" i="1" s="1"/>
  <c r="CJ249" i="1"/>
  <c r="CJ244" i="1" s="1"/>
  <c r="BD249" i="1"/>
  <c r="BD244" i="1" s="1"/>
  <c r="X249" i="1"/>
  <c r="X244" i="1" s="1"/>
  <c r="CX249" i="1"/>
  <c r="CX244" i="1" s="1"/>
  <c r="BR249" i="1"/>
  <c r="BR244" i="1" s="1"/>
  <c r="AL249" i="1"/>
  <c r="AL244" i="1" s="1"/>
  <c r="ER249" i="1"/>
  <c r="EV249" i="1" s="1"/>
  <c r="DD249" i="1"/>
  <c r="DD244" i="1" s="1"/>
  <c r="BX249" i="1"/>
  <c r="BX244" i="1" s="1"/>
  <c r="AR249" i="1"/>
  <c r="AR244" i="1" s="1"/>
  <c r="EH249" i="1"/>
  <c r="EH244" i="1" s="1"/>
  <c r="CL249" i="1"/>
  <c r="CL244" i="1" s="1"/>
  <c r="BF249" i="1"/>
  <c r="BF244" i="1" s="1"/>
  <c r="Z249" i="1"/>
  <c r="Z244" i="1" s="1"/>
  <c r="DP249" i="1"/>
  <c r="DP244" i="1" s="1"/>
  <c r="CB249" i="1"/>
  <c r="CB244" i="1" s="1"/>
  <c r="AV249" i="1"/>
  <c r="AV244" i="1" s="1"/>
  <c r="FN249" i="1"/>
  <c r="FN244" i="1" s="1"/>
  <c r="CP249" i="1"/>
  <c r="CT249" i="1" s="1"/>
  <c r="BJ249" i="1"/>
  <c r="BJ244" i="1" s="1"/>
  <c r="AD249" i="1"/>
  <c r="AD244" i="1" s="1"/>
  <c r="EJ249" i="1"/>
  <c r="EN249" i="1" s="1"/>
  <c r="CV249" i="1"/>
  <c r="CV244" i="1" s="1"/>
  <c r="BP249" i="1"/>
  <c r="BP244" i="1" s="1"/>
  <c r="AJ249" i="1"/>
  <c r="AJ244" i="1" s="1"/>
  <c r="GF249" i="1"/>
  <c r="GJ249" i="1" s="1"/>
  <c r="EB249" i="1"/>
  <c r="EF249" i="1" s="1"/>
  <c r="BH249" i="1"/>
  <c r="BH244" i="1" s="1"/>
  <c r="FH249" i="1"/>
  <c r="FL249" i="1" s="1"/>
  <c r="T249" i="1"/>
  <c r="T244" i="1" s="1"/>
  <c r="FX98" i="1"/>
  <c r="FH98" i="1"/>
  <c r="FR250" i="1" l="1"/>
  <c r="E251" i="1"/>
  <c r="ED250" i="1"/>
  <c r="DV250" i="1"/>
  <c r="CR250" i="1"/>
  <c r="ET250" i="1"/>
  <c r="EL250" i="1"/>
  <c r="DL250" i="1"/>
  <c r="FJ250" i="1"/>
  <c r="FB250" i="1"/>
  <c r="GH250" i="1"/>
  <c r="EB244" i="1"/>
  <c r="EF244" i="1" s="1"/>
  <c r="EF98" i="1"/>
  <c r="DX103" i="1"/>
  <c r="DJ244" i="1"/>
  <c r="DN244" i="1" s="1"/>
  <c r="GJ98" i="1"/>
  <c r="ER244" i="1"/>
  <c r="EV244" i="1" s="1"/>
  <c r="EN98" i="1"/>
  <c r="CT98" i="1"/>
  <c r="CT103" i="1"/>
  <c r="DZ104" i="1"/>
  <c r="DR104" i="1"/>
  <c r="DH104" i="1"/>
  <c r="CZ104" i="1"/>
  <c r="CJ104" i="1"/>
  <c r="CB104" i="1"/>
  <c r="BR104" i="1"/>
  <c r="BJ104" i="1"/>
  <c r="BB104" i="1"/>
  <c r="AT104" i="1"/>
  <c r="AN104" i="1"/>
  <c r="AF104" i="1"/>
  <c r="X104" i="1"/>
  <c r="GF104" i="1"/>
  <c r="GJ104" i="1" s="1"/>
  <c r="FV104" i="1"/>
  <c r="EZ104" i="1"/>
  <c r="FD104" i="1" s="1"/>
  <c r="ER104" i="1"/>
  <c r="EH104" i="1"/>
  <c r="DP104" i="1"/>
  <c r="DF104" i="1"/>
  <c r="CX104" i="1"/>
  <c r="CP104" i="1"/>
  <c r="CT104" i="1" s="1"/>
  <c r="CH104" i="1"/>
  <c r="BZ104" i="1"/>
  <c r="BP104" i="1"/>
  <c r="BH104" i="1"/>
  <c r="AZ104" i="1"/>
  <c r="AR104" i="1"/>
  <c r="AL104" i="1"/>
  <c r="AD104" i="1"/>
  <c r="V104" i="1"/>
  <c r="D105" i="1"/>
  <c r="GD104" i="1"/>
  <c r="FP104" i="1"/>
  <c r="FF104" i="1"/>
  <c r="EX104" i="1"/>
  <c r="EP104" i="1"/>
  <c r="DD104" i="1"/>
  <c r="CV104" i="1"/>
  <c r="CN104" i="1"/>
  <c r="CF104" i="1"/>
  <c r="BX104" i="1"/>
  <c r="BN104" i="1"/>
  <c r="BF104" i="1"/>
  <c r="AX104" i="1"/>
  <c r="AJ104" i="1"/>
  <c r="AB104" i="1"/>
  <c r="T104" i="1"/>
  <c r="FN104" i="1"/>
  <c r="DT104" i="1"/>
  <c r="DX104" i="1" s="1"/>
  <c r="DJ104" i="1"/>
  <c r="DN104" i="1" s="1"/>
  <c r="DB104" i="1"/>
  <c r="CL104" i="1"/>
  <c r="CD104" i="1"/>
  <c r="BT104" i="1"/>
  <c r="BL104" i="1"/>
  <c r="BD104" i="1"/>
  <c r="AV104" i="1"/>
  <c r="AP104" i="1"/>
  <c r="AH104" i="1"/>
  <c r="Z104" i="1"/>
  <c r="R104" i="1"/>
  <c r="GJ103" i="1"/>
  <c r="FL98" i="1"/>
  <c r="GB98" i="1"/>
  <c r="EV98" i="1"/>
  <c r="DX98" i="1"/>
  <c r="GF244" i="1"/>
  <c r="GJ244" i="1" s="1"/>
  <c r="CP244" i="1"/>
  <c r="CT244" i="1" s="1"/>
  <c r="GL244" i="1" s="1"/>
  <c r="FH244" i="1"/>
  <c r="FL244" i="1" s="1"/>
  <c r="EJ244" i="1"/>
  <c r="EN244" i="1" s="1"/>
  <c r="D285" i="1"/>
  <c r="DT244" i="1"/>
  <c r="DX244" i="1" s="1"/>
  <c r="DN98" i="1"/>
  <c r="DN103" i="1"/>
  <c r="FD103" i="1"/>
  <c r="D106" i="1" l="1"/>
  <c r="GD105" i="1"/>
  <c r="FP105" i="1"/>
  <c r="FF105" i="1"/>
  <c r="EX105" i="1"/>
  <c r="EP105" i="1"/>
  <c r="DH105" i="1"/>
  <c r="CZ105" i="1"/>
  <c r="CJ105" i="1"/>
  <c r="CB105" i="1"/>
  <c r="BT105" i="1"/>
  <c r="BL105" i="1"/>
  <c r="BD105" i="1"/>
  <c r="AV105" i="1"/>
  <c r="AP105" i="1"/>
  <c r="AH105" i="1"/>
  <c r="Z105" i="1"/>
  <c r="R105" i="1"/>
  <c r="FN105" i="1"/>
  <c r="DR105" i="1"/>
  <c r="DF105" i="1"/>
  <c r="CX105" i="1"/>
  <c r="CP105" i="1"/>
  <c r="CT105" i="1" s="1"/>
  <c r="CH105" i="1"/>
  <c r="BZ105" i="1"/>
  <c r="BR105" i="1"/>
  <c r="BJ105" i="1"/>
  <c r="BB105" i="1"/>
  <c r="AT105" i="1"/>
  <c r="AN105" i="1"/>
  <c r="AF105" i="1"/>
  <c r="X105" i="1"/>
  <c r="DZ105" i="1"/>
  <c r="DP105" i="1"/>
  <c r="DD105" i="1"/>
  <c r="CV105" i="1"/>
  <c r="CN105" i="1"/>
  <c r="CF105" i="1"/>
  <c r="BX105" i="1"/>
  <c r="BP105" i="1"/>
  <c r="BH105" i="1"/>
  <c r="AZ105" i="1"/>
  <c r="AL105" i="1"/>
  <c r="AD105" i="1"/>
  <c r="V105" i="1"/>
  <c r="GF105" i="1"/>
  <c r="FV105" i="1"/>
  <c r="EZ105" i="1"/>
  <c r="ER105" i="1"/>
  <c r="EV105" i="1" s="1"/>
  <c r="EH105" i="1"/>
  <c r="DB105" i="1"/>
  <c r="CL105" i="1"/>
  <c r="CD105" i="1"/>
  <c r="BV105" i="1"/>
  <c r="BN105" i="1"/>
  <c r="BF105" i="1"/>
  <c r="AX105" i="1"/>
  <c r="AR105" i="1"/>
  <c r="AJ105" i="1"/>
  <c r="AB105" i="1"/>
  <c r="T105" i="1"/>
  <c r="D286" i="1"/>
  <c r="GL98" i="1"/>
  <c r="E252" i="1"/>
  <c r="EX251" i="1"/>
  <c r="DT251" i="1"/>
  <c r="CF251" i="1"/>
  <c r="AZ251" i="1"/>
  <c r="T251" i="1"/>
  <c r="DB251" i="1"/>
  <c r="BN251" i="1"/>
  <c r="AH251" i="1"/>
  <c r="FV251" i="1"/>
  <c r="CZ251" i="1"/>
  <c r="BL251" i="1"/>
  <c r="AF251" i="1"/>
  <c r="FN251" i="1"/>
  <c r="EJ251" i="1"/>
  <c r="CH251" i="1"/>
  <c r="BB251" i="1"/>
  <c r="V251" i="1"/>
  <c r="EP251" i="1"/>
  <c r="DD251" i="1"/>
  <c r="BX251" i="1"/>
  <c r="AR251" i="1"/>
  <c r="DZ251" i="1"/>
  <c r="CL251" i="1"/>
  <c r="BF251" i="1"/>
  <c r="Z251" i="1"/>
  <c r="FP251" i="1"/>
  <c r="CJ251" i="1"/>
  <c r="BD251" i="1"/>
  <c r="X251" i="1"/>
  <c r="FF251" i="1"/>
  <c r="DF251" i="1"/>
  <c r="BZ251" i="1"/>
  <c r="AT251" i="1"/>
  <c r="EH251" i="1"/>
  <c r="CV251" i="1"/>
  <c r="BP251" i="1"/>
  <c r="AJ251" i="1"/>
  <c r="DR251" i="1"/>
  <c r="CD251" i="1"/>
  <c r="AX251" i="1"/>
  <c r="R251" i="1"/>
  <c r="DP251" i="1"/>
  <c r="CB251" i="1"/>
  <c r="AV251" i="1"/>
  <c r="EZ251" i="1"/>
  <c r="CX251" i="1"/>
  <c r="BR251" i="1"/>
  <c r="AL251" i="1"/>
  <c r="EB251" i="1"/>
  <c r="CN251" i="1"/>
  <c r="BH251" i="1"/>
  <c r="AB251" i="1"/>
  <c r="DJ251" i="1"/>
  <c r="BV251" i="1"/>
  <c r="AP251" i="1"/>
  <c r="GF251" i="1"/>
  <c r="DH251" i="1"/>
  <c r="BT251" i="1"/>
  <c r="AN251" i="1"/>
  <c r="GD251" i="1"/>
  <c r="ER251" i="1"/>
  <c r="CP251" i="1"/>
  <c r="BJ251" i="1"/>
  <c r="AD251" i="1"/>
  <c r="EV104" i="1"/>
  <c r="EV251" i="1" l="1"/>
  <c r="DN251" i="1"/>
  <c r="FR251" i="1"/>
  <c r="FB251" i="1"/>
  <c r="FD251" i="1" s="1"/>
  <c r="GJ251" i="1"/>
  <c r="E253" i="1"/>
  <c r="FN252" i="1"/>
  <c r="CX252" i="1"/>
  <c r="BP252" i="1"/>
  <c r="AJ252" i="1"/>
  <c r="EH252" i="1"/>
  <c r="CD252" i="1"/>
  <c r="AX252" i="1"/>
  <c r="R252" i="1"/>
  <c r="DB252" i="1"/>
  <c r="BL252" i="1"/>
  <c r="AF252" i="1"/>
  <c r="EX252" i="1"/>
  <c r="CH252" i="1"/>
  <c r="BB252" i="1"/>
  <c r="V252" i="1"/>
  <c r="DZ252" i="1"/>
  <c r="CN252" i="1"/>
  <c r="BH252" i="1"/>
  <c r="AB252" i="1"/>
  <c r="DD252" i="1"/>
  <c r="BV252" i="1"/>
  <c r="AP252" i="1"/>
  <c r="EZ252" i="1"/>
  <c r="FD252" i="1" s="1"/>
  <c r="CJ252" i="1"/>
  <c r="BD252" i="1"/>
  <c r="X252" i="1"/>
  <c r="DR252" i="1"/>
  <c r="BZ252" i="1"/>
  <c r="AT252" i="1"/>
  <c r="DP252" i="1"/>
  <c r="CF252" i="1"/>
  <c r="AZ252" i="1"/>
  <c r="T252" i="1"/>
  <c r="CV252" i="1"/>
  <c r="BN252" i="1"/>
  <c r="AH252" i="1"/>
  <c r="EP252" i="1"/>
  <c r="CB252" i="1"/>
  <c r="AV252" i="1"/>
  <c r="FV252" i="1"/>
  <c r="DH252" i="1"/>
  <c r="BR252" i="1"/>
  <c r="AL252" i="1"/>
  <c r="GD252" i="1"/>
  <c r="DF252" i="1"/>
  <c r="BX252" i="1"/>
  <c r="AR252" i="1"/>
  <c r="CL252" i="1"/>
  <c r="BF252" i="1"/>
  <c r="Z252" i="1"/>
  <c r="DJ252" i="1"/>
  <c r="DN252" i="1" s="1"/>
  <c r="BT252" i="1"/>
  <c r="AN252" i="1"/>
  <c r="FF252" i="1"/>
  <c r="CZ252" i="1"/>
  <c r="BJ252" i="1"/>
  <c r="AD252" i="1"/>
  <c r="GJ105" i="1"/>
  <c r="D287" i="1"/>
  <c r="FN106" i="1"/>
  <c r="DR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DZ106" i="1"/>
  <c r="DP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GF106" i="1"/>
  <c r="GJ106" i="1" s="1"/>
  <c r="FV106" i="1"/>
  <c r="EZ106" i="1"/>
  <c r="FD106" i="1" s="1"/>
  <c r="ER106" i="1"/>
  <c r="EH106" i="1"/>
  <c r="DB106" i="1"/>
  <c r="CL106" i="1"/>
  <c r="CD106" i="1"/>
  <c r="BV106" i="1"/>
  <c r="BN106" i="1"/>
  <c r="BF106" i="1"/>
  <c r="AX106" i="1"/>
  <c r="AP106" i="1"/>
  <c r="AH106" i="1"/>
  <c r="Z106" i="1"/>
  <c r="R106" i="1"/>
  <c r="D107" i="1"/>
  <c r="GD106" i="1"/>
  <c r="FP106" i="1"/>
  <c r="FF106" i="1"/>
  <c r="EX106" i="1"/>
  <c r="EP106" i="1"/>
  <c r="DH106" i="1"/>
  <c r="CZ106" i="1"/>
  <c r="CJ106" i="1"/>
  <c r="CB106" i="1"/>
  <c r="BT106" i="1"/>
  <c r="BL106" i="1"/>
  <c r="BD106" i="1"/>
  <c r="AV106" i="1"/>
  <c r="AN106" i="1"/>
  <c r="AF106" i="1"/>
  <c r="X106" i="1"/>
  <c r="CT251" i="1"/>
  <c r="FJ251" i="1"/>
  <c r="FL251" i="1" s="1"/>
  <c r="FT251" i="1"/>
  <c r="ED251" i="1"/>
  <c r="EF251" i="1" s="1"/>
  <c r="EN251" i="1"/>
  <c r="DX251" i="1"/>
  <c r="FD105" i="1"/>
  <c r="GD107" i="1" l="1"/>
  <c r="FP107" i="1"/>
  <c r="FF107" i="1"/>
  <c r="EX107" i="1"/>
  <c r="EP107" i="1"/>
  <c r="DH107" i="1"/>
  <c r="CZ107" i="1"/>
  <c r="CH107" i="1"/>
  <c r="BZ107" i="1"/>
  <c r="BP107" i="1"/>
  <c r="BH107" i="1"/>
  <c r="AZ107" i="1"/>
  <c r="AR107" i="1"/>
  <c r="AJ107" i="1"/>
  <c r="AB107" i="1"/>
  <c r="T107" i="1"/>
  <c r="D108" i="1"/>
  <c r="FN107" i="1"/>
  <c r="DR107" i="1"/>
  <c r="DF107" i="1"/>
  <c r="CX107" i="1"/>
  <c r="CN107" i="1"/>
  <c r="CF107" i="1"/>
  <c r="BX107" i="1"/>
  <c r="BN107" i="1"/>
  <c r="BF107" i="1"/>
  <c r="AX107" i="1"/>
  <c r="AP107" i="1"/>
  <c r="AH107" i="1"/>
  <c r="Z107" i="1"/>
  <c r="R107" i="1"/>
  <c r="DZ107" i="1"/>
  <c r="DP107" i="1"/>
  <c r="DD107" i="1"/>
  <c r="CV107" i="1"/>
  <c r="CL107" i="1"/>
  <c r="CD107" i="1"/>
  <c r="BT107" i="1"/>
  <c r="BL107" i="1"/>
  <c r="BD107" i="1"/>
  <c r="AV107" i="1"/>
  <c r="AN107" i="1"/>
  <c r="AF107" i="1"/>
  <c r="X107" i="1"/>
  <c r="FV107" i="1"/>
  <c r="EZ107" i="1"/>
  <c r="ER107" i="1"/>
  <c r="EV107" i="1" s="1"/>
  <c r="EH107" i="1"/>
  <c r="DB107" i="1"/>
  <c r="CJ107" i="1"/>
  <c r="CB107" i="1"/>
  <c r="BR107" i="1"/>
  <c r="BJ107" i="1"/>
  <c r="BB107" i="1"/>
  <c r="AT107" i="1"/>
  <c r="AL107" i="1"/>
  <c r="AD107" i="1"/>
  <c r="V107" i="1"/>
  <c r="CT106" i="1"/>
  <c r="EV106" i="1"/>
  <c r="D288" i="1"/>
  <c r="E254" i="1"/>
  <c r="DB253" i="1"/>
  <c r="BL253" i="1"/>
  <c r="AF253" i="1"/>
  <c r="EX253" i="1"/>
  <c r="CH253" i="1"/>
  <c r="BB253" i="1"/>
  <c r="V253" i="1"/>
  <c r="DP253" i="1"/>
  <c r="CF253" i="1"/>
  <c r="AZ253" i="1"/>
  <c r="T253" i="1"/>
  <c r="CV253" i="1"/>
  <c r="BN253" i="1"/>
  <c r="AH253" i="1"/>
  <c r="EZ253" i="1"/>
  <c r="FD253" i="1" s="1"/>
  <c r="CJ253" i="1"/>
  <c r="BD253" i="1"/>
  <c r="X253" i="1"/>
  <c r="DR253" i="1"/>
  <c r="BZ253" i="1"/>
  <c r="AT253" i="1"/>
  <c r="GD253" i="1"/>
  <c r="DF253" i="1"/>
  <c r="BX253" i="1"/>
  <c r="AR253" i="1"/>
  <c r="CL253" i="1"/>
  <c r="BF253" i="1"/>
  <c r="Z253" i="1"/>
  <c r="EP253" i="1"/>
  <c r="CB253" i="1"/>
  <c r="AV253" i="1"/>
  <c r="FV253" i="1"/>
  <c r="DH253" i="1"/>
  <c r="BR253" i="1"/>
  <c r="AL253" i="1"/>
  <c r="FN253" i="1"/>
  <c r="CX253" i="1"/>
  <c r="BP253" i="1"/>
  <c r="AJ253" i="1"/>
  <c r="EH253" i="1"/>
  <c r="CD253" i="1"/>
  <c r="AX253" i="1"/>
  <c r="R253" i="1"/>
  <c r="DJ253" i="1"/>
  <c r="DN253" i="1" s="1"/>
  <c r="BT253" i="1"/>
  <c r="AN253" i="1"/>
  <c r="FF253" i="1"/>
  <c r="CZ253" i="1"/>
  <c r="BJ253" i="1"/>
  <c r="AD253" i="1"/>
  <c r="DZ253" i="1"/>
  <c r="CN253" i="1"/>
  <c r="BH253" i="1"/>
  <c r="AB253" i="1"/>
  <c r="DD253" i="1"/>
  <c r="BV253" i="1"/>
  <c r="AP253" i="1"/>
  <c r="FV108" i="1" l="1"/>
  <c r="EZ108" i="1"/>
  <c r="FD108" i="1" s="1"/>
  <c r="ER108" i="1"/>
  <c r="EH108" i="1"/>
  <c r="DB108" i="1"/>
  <c r="CJ108" i="1"/>
  <c r="CB108" i="1"/>
  <c r="BT108" i="1"/>
  <c r="BL108" i="1"/>
  <c r="BD108" i="1"/>
  <c r="AV108" i="1"/>
  <c r="AN108" i="1"/>
  <c r="AF108" i="1"/>
  <c r="X108" i="1"/>
  <c r="GD108" i="1"/>
  <c r="FP108" i="1"/>
  <c r="FF108" i="1"/>
  <c r="EX108" i="1"/>
  <c r="EP108" i="1"/>
  <c r="DH108" i="1"/>
  <c r="CZ108" i="1"/>
  <c r="CH108" i="1"/>
  <c r="BZ108" i="1"/>
  <c r="BR108" i="1"/>
  <c r="BJ108" i="1"/>
  <c r="BB108" i="1"/>
  <c r="AT108" i="1"/>
  <c r="AL108" i="1"/>
  <c r="AD108" i="1"/>
  <c r="V108" i="1"/>
  <c r="D109" i="1"/>
  <c r="FN108" i="1"/>
  <c r="DR108" i="1"/>
  <c r="DF108" i="1"/>
  <c r="CX108" i="1"/>
  <c r="CN108" i="1"/>
  <c r="CF108" i="1"/>
  <c r="BX108" i="1"/>
  <c r="BP108" i="1"/>
  <c r="BH108" i="1"/>
  <c r="AZ108" i="1"/>
  <c r="AR108" i="1"/>
  <c r="AJ108" i="1"/>
  <c r="AB108" i="1"/>
  <c r="T108" i="1"/>
  <c r="DZ108" i="1"/>
  <c r="DP108" i="1"/>
  <c r="DD108" i="1"/>
  <c r="CV108" i="1"/>
  <c r="CL108" i="1"/>
  <c r="CD108" i="1"/>
  <c r="BV108" i="1"/>
  <c r="BN108" i="1"/>
  <c r="BF108" i="1"/>
  <c r="AX108" i="1"/>
  <c r="AP108" i="1"/>
  <c r="AH108" i="1"/>
  <c r="Z108" i="1"/>
  <c r="R108" i="1"/>
  <c r="E255" i="1"/>
  <c r="FV254" i="1"/>
  <c r="DF254" i="1"/>
  <c r="BX254" i="1"/>
  <c r="AR254" i="1"/>
  <c r="GD254" i="1"/>
  <c r="CV254" i="1"/>
  <c r="BN254" i="1"/>
  <c r="AH254" i="1"/>
  <c r="EP254" i="1"/>
  <c r="CB254" i="1"/>
  <c r="AV254" i="1"/>
  <c r="EX254" i="1"/>
  <c r="CH254" i="1"/>
  <c r="BB254" i="1"/>
  <c r="V254" i="1"/>
  <c r="FF254" i="1"/>
  <c r="CX254" i="1"/>
  <c r="BP254" i="1"/>
  <c r="AJ254" i="1"/>
  <c r="FN254" i="1"/>
  <c r="CL254" i="1"/>
  <c r="BF254" i="1"/>
  <c r="Z254" i="1"/>
  <c r="DJ254" i="1"/>
  <c r="DN254" i="1" s="1"/>
  <c r="BT254" i="1"/>
  <c r="AN254" i="1"/>
  <c r="DR254" i="1"/>
  <c r="BZ254" i="1"/>
  <c r="AT254" i="1"/>
  <c r="DZ254" i="1"/>
  <c r="CN254" i="1"/>
  <c r="BH254" i="1"/>
  <c r="AB254" i="1"/>
  <c r="EH254" i="1"/>
  <c r="CD254" i="1"/>
  <c r="AX254" i="1"/>
  <c r="R254" i="1"/>
  <c r="DB254" i="1"/>
  <c r="BL254" i="1"/>
  <c r="AF254" i="1"/>
  <c r="DH254" i="1"/>
  <c r="BR254" i="1"/>
  <c r="AL254" i="1"/>
  <c r="DP254" i="1"/>
  <c r="CF254" i="1"/>
  <c r="AZ254" i="1"/>
  <c r="T254" i="1"/>
  <c r="DD254" i="1"/>
  <c r="BV254" i="1"/>
  <c r="AP254" i="1"/>
  <c r="CJ254" i="1"/>
  <c r="BD254" i="1"/>
  <c r="X254" i="1"/>
  <c r="CZ254" i="1"/>
  <c r="BJ254" i="1"/>
  <c r="AD254" i="1"/>
  <c r="D289" i="1"/>
  <c r="FD107" i="1"/>
  <c r="D111" i="1" l="1"/>
  <c r="FV109" i="1"/>
  <c r="EZ109" i="1"/>
  <c r="ER109" i="1"/>
  <c r="EV109" i="1" s="1"/>
  <c r="EH109" i="1"/>
  <c r="DB109" i="1"/>
  <c r="CJ109" i="1"/>
  <c r="CB109" i="1"/>
  <c r="BT109" i="1"/>
  <c r="BL109" i="1"/>
  <c r="BD109" i="1"/>
  <c r="AV109" i="1"/>
  <c r="AP109" i="1"/>
  <c r="AH109" i="1"/>
  <c r="Z109" i="1"/>
  <c r="R109" i="1"/>
  <c r="GD109" i="1"/>
  <c r="FP109" i="1"/>
  <c r="FF109" i="1"/>
  <c r="EX109" i="1"/>
  <c r="EP109" i="1"/>
  <c r="DH109" i="1"/>
  <c r="CZ109" i="1"/>
  <c r="CH109" i="1"/>
  <c r="BZ109" i="1"/>
  <c r="BR109" i="1"/>
  <c r="BJ109" i="1"/>
  <c r="BB109" i="1"/>
  <c r="AT109" i="1"/>
  <c r="AN109" i="1"/>
  <c r="AF109" i="1"/>
  <c r="X109" i="1"/>
  <c r="D110" i="1"/>
  <c r="FN109" i="1"/>
  <c r="DR109" i="1"/>
  <c r="DF109" i="1"/>
  <c r="CX109" i="1"/>
  <c r="CN109" i="1"/>
  <c r="CF109" i="1"/>
  <c r="BX109" i="1"/>
  <c r="BP109" i="1"/>
  <c r="BH109" i="1"/>
  <c r="AZ109" i="1"/>
  <c r="AL109" i="1"/>
  <c r="AD109" i="1"/>
  <c r="V109" i="1"/>
  <c r="DZ109" i="1"/>
  <c r="DP109" i="1"/>
  <c r="DD109" i="1"/>
  <c r="CV109" i="1"/>
  <c r="CL109" i="1"/>
  <c r="CD109" i="1"/>
  <c r="BV109" i="1"/>
  <c r="BN109" i="1"/>
  <c r="BF109" i="1"/>
  <c r="AX109" i="1"/>
  <c r="AR109" i="1"/>
  <c r="AJ109" i="1"/>
  <c r="AB109" i="1"/>
  <c r="T109" i="1"/>
  <c r="EV108" i="1"/>
  <c r="D290" i="1"/>
  <c r="E256" i="1"/>
  <c r="FV255" i="1"/>
  <c r="CV255" i="1"/>
  <c r="BN255" i="1"/>
  <c r="AH255" i="1"/>
  <c r="FN255" i="1"/>
  <c r="CJ255" i="1"/>
  <c r="BD255" i="1"/>
  <c r="X255" i="1"/>
  <c r="CZ255" i="1"/>
  <c r="BJ255" i="1"/>
  <c r="AD255" i="1"/>
  <c r="DF255" i="1"/>
  <c r="BX255" i="1"/>
  <c r="AR255" i="1"/>
  <c r="FF255" i="1"/>
  <c r="CL255" i="1"/>
  <c r="BF255" i="1"/>
  <c r="Z255" i="1"/>
  <c r="EP255" i="1"/>
  <c r="CB255" i="1"/>
  <c r="AV255" i="1"/>
  <c r="CH255" i="1"/>
  <c r="BB255" i="1"/>
  <c r="V255" i="1"/>
  <c r="CX255" i="1"/>
  <c r="BP255" i="1"/>
  <c r="AJ255" i="1"/>
  <c r="EH255" i="1"/>
  <c r="CD255" i="1"/>
  <c r="AX255" i="1"/>
  <c r="R255" i="1"/>
  <c r="DJ255" i="1"/>
  <c r="BT255" i="1"/>
  <c r="AN255" i="1"/>
  <c r="DR255" i="1"/>
  <c r="BZ255" i="1"/>
  <c r="AT255" i="1"/>
  <c r="DZ255" i="1"/>
  <c r="CN255" i="1"/>
  <c r="BH255" i="1"/>
  <c r="AB255" i="1"/>
  <c r="EX255" i="1"/>
  <c r="DD255" i="1"/>
  <c r="BV255" i="1"/>
  <c r="AP255" i="1"/>
  <c r="GD255" i="1"/>
  <c r="DB255" i="1"/>
  <c r="BL255" i="1"/>
  <c r="AF255" i="1"/>
  <c r="DH255" i="1"/>
  <c r="BR255" i="1"/>
  <c r="AL255" i="1"/>
  <c r="DP255" i="1"/>
  <c r="CF255" i="1"/>
  <c r="AZ255" i="1"/>
  <c r="T255" i="1"/>
  <c r="GD110" i="1" l="1"/>
  <c r="FP110" i="1"/>
  <c r="FH110" i="1"/>
  <c r="EZ110" i="1"/>
  <c r="FD110" i="1" s="1"/>
  <c r="ER110" i="1"/>
  <c r="EJ110" i="1"/>
  <c r="EB110" i="1"/>
  <c r="DT110" i="1"/>
  <c r="DJ110" i="1"/>
  <c r="DB110" i="1"/>
  <c r="CL110" i="1"/>
  <c r="CD110" i="1"/>
  <c r="BV110" i="1"/>
  <c r="BN110" i="1"/>
  <c r="BF110" i="1"/>
  <c r="AX110" i="1"/>
  <c r="AP110" i="1"/>
  <c r="AH110" i="1"/>
  <c r="Z110" i="1"/>
  <c r="R110" i="1"/>
  <c r="FN110" i="1"/>
  <c r="FF110" i="1"/>
  <c r="EX110" i="1"/>
  <c r="EP110" i="1"/>
  <c r="EH110" i="1"/>
  <c r="DZ110" i="1"/>
  <c r="DR110" i="1"/>
  <c r="DH110" i="1"/>
  <c r="CZ110" i="1"/>
  <c r="CJ110" i="1"/>
  <c r="CB110" i="1"/>
  <c r="BT110" i="1"/>
  <c r="BL110" i="1"/>
  <c r="BD110" i="1"/>
  <c r="AV110" i="1"/>
  <c r="AN110" i="1"/>
  <c r="AF110" i="1"/>
  <c r="X110" i="1"/>
  <c r="DP110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GF110" i="1"/>
  <c r="FV110" i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DP111" i="1"/>
  <c r="DF111" i="1"/>
  <c r="CX111" i="1"/>
  <c r="CP111" i="1"/>
  <c r="CT111" i="1" s="1"/>
  <c r="CH111" i="1"/>
  <c r="BZ111" i="1"/>
  <c r="BR111" i="1"/>
  <c r="BJ111" i="1"/>
  <c r="BB111" i="1"/>
  <c r="AT111" i="1"/>
  <c r="AL111" i="1"/>
  <c r="AD111" i="1"/>
  <c r="V111" i="1"/>
  <c r="GF111" i="1"/>
  <c r="GJ111" i="1" s="1"/>
  <c r="FV111" i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D112" i="1"/>
  <c r="GD111" i="1"/>
  <c r="FP111" i="1"/>
  <c r="FP102" i="1" s="1"/>
  <c r="FH111" i="1"/>
  <c r="FL111" i="1" s="1"/>
  <c r="EZ111" i="1"/>
  <c r="FD111" i="1" s="1"/>
  <c r="ER111" i="1"/>
  <c r="EV111" i="1" s="1"/>
  <c r="EJ111" i="1"/>
  <c r="EN111" i="1" s="1"/>
  <c r="EB111" i="1"/>
  <c r="EF111" i="1" s="1"/>
  <c r="DT111" i="1"/>
  <c r="DX111" i="1" s="1"/>
  <c r="DJ111" i="1"/>
  <c r="DN111" i="1" s="1"/>
  <c r="DB111" i="1"/>
  <c r="CL111" i="1"/>
  <c r="CD111" i="1"/>
  <c r="BV111" i="1"/>
  <c r="BN111" i="1"/>
  <c r="BF111" i="1"/>
  <c r="AX111" i="1"/>
  <c r="AP111" i="1"/>
  <c r="AH111" i="1"/>
  <c r="Z111" i="1"/>
  <c r="R111" i="1"/>
  <c r="FN111" i="1"/>
  <c r="FF111" i="1"/>
  <c r="EX111" i="1"/>
  <c r="EP111" i="1"/>
  <c r="EH111" i="1"/>
  <c r="DZ111" i="1"/>
  <c r="DR111" i="1"/>
  <c r="DH111" i="1"/>
  <c r="CZ111" i="1"/>
  <c r="CJ111" i="1"/>
  <c r="CB111" i="1"/>
  <c r="BT111" i="1"/>
  <c r="BL111" i="1"/>
  <c r="BD111" i="1"/>
  <c r="AV111" i="1"/>
  <c r="AN111" i="1"/>
  <c r="AF111" i="1"/>
  <c r="X111" i="1"/>
  <c r="DN255" i="1"/>
  <c r="E257" i="1"/>
  <c r="DR256" i="1"/>
  <c r="CF256" i="1"/>
  <c r="AZ256" i="1"/>
  <c r="T256" i="1"/>
  <c r="CD256" i="1"/>
  <c r="AN256" i="1"/>
  <c r="CZ256" i="1"/>
  <c r="BF256" i="1"/>
  <c r="FP256" i="1"/>
  <c r="CV256" i="1"/>
  <c r="BD256" i="1"/>
  <c r="GD256" i="1"/>
  <c r="CH256" i="1"/>
  <c r="AP256" i="1"/>
  <c r="DF256" i="1"/>
  <c r="BX256" i="1"/>
  <c r="AR256" i="1"/>
  <c r="BT256" i="1"/>
  <c r="AD256" i="1"/>
  <c r="CL256" i="1"/>
  <c r="AV256" i="1"/>
  <c r="FF256" i="1"/>
  <c r="CJ256" i="1"/>
  <c r="AT256" i="1"/>
  <c r="FN256" i="1"/>
  <c r="BV256" i="1"/>
  <c r="AF256" i="1"/>
  <c r="FV256" i="1"/>
  <c r="CX256" i="1"/>
  <c r="BP256" i="1"/>
  <c r="AJ256" i="1"/>
  <c r="DP256" i="1"/>
  <c r="BJ256" i="1"/>
  <c r="R256" i="1"/>
  <c r="CB256" i="1"/>
  <c r="AL256" i="1"/>
  <c r="EH256" i="1"/>
  <c r="BZ256" i="1"/>
  <c r="AH256" i="1"/>
  <c r="EP256" i="1"/>
  <c r="BL256" i="1"/>
  <c r="V256" i="1"/>
  <c r="EX256" i="1"/>
  <c r="CN256" i="1"/>
  <c r="BH256" i="1"/>
  <c r="AB256" i="1"/>
  <c r="DB256" i="1"/>
  <c r="AX256" i="1"/>
  <c r="DZ256" i="1"/>
  <c r="BR256" i="1"/>
  <c r="Z256" i="1"/>
  <c r="DH256" i="1"/>
  <c r="BN256" i="1"/>
  <c r="X256" i="1"/>
  <c r="DD256" i="1"/>
  <c r="BB256" i="1"/>
  <c r="D291" i="1"/>
  <c r="FD109" i="1"/>
  <c r="EZ102" i="1"/>
  <c r="D292" i="1" l="1"/>
  <c r="GD112" i="1"/>
  <c r="FN112" i="1"/>
  <c r="EH112" i="1"/>
  <c r="DB112" i="1"/>
  <c r="CJ112" i="1"/>
  <c r="CB112" i="1"/>
  <c r="BR112" i="1"/>
  <c r="BJ112" i="1"/>
  <c r="BB112" i="1"/>
  <c r="AT112" i="1"/>
  <c r="AN112" i="1"/>
  <c r="Z112" i="1"/>
  <c r="R112" i="1"/>
  <c r="D113" i="1"/>
  <c r="EP112" i="1"/>
  <c r="DH112" i="1"/>
  <c r="CZ112" i="1"/>
  <c r="CH112" i="1"/>
  <c r="BZ112" i="1"/>
  <c r="BP112" i="1"/>
  <c r="BH112" i="1"/>
  <c r="AZ112" i="1"/>
  <c r="AL112" i="1"/>
  <c r="AF112" i="1"/>
  <c r="X112" i="1"/>
  <c r="EX112" i="1"/>
  <c r="DR112" i="1"/>
  <c r="DF112" i="1"/>
  <c r="CX112" i="1"/>
  <c r="CN112" i="1"/>
  <c r="CF112" i="1"/>
  <c r="BX112" i="1"/>
  <c r="BN112" i="1"/>
  <c r="BF112" i="1"/>
  <c r="AX112" i="1"/>
  <c r="AR112" i="1"/>
  <c r="AJ112" i="1"/>
  <c r="AD112" i="1"/>
  <c r="V112" i="1"/>
  <c r="FV112" i="1"/>
  <c r="FF112" i="1"/>
  <c r="DZ112" i="1"/>
  <c r="DP112" i="1"/>
  <c r="DD112" i="1"/>
  <c r="CV112" i="1"/>
  <c r="CL112" i="1"/>
  <c r="CD112" i="1"/>
  <c r="BT112" i="1"/>
  <c r="BL112" i="1"/>
  <c r="BD112" i="1"/>
  <c r="AV112" i="1"/>
  <c r="AP112" i="1"/>
  <c r="AB112" i="1"/>
  <c r="T112" i="1"/>
  <c r="AH112" i="1"/>
  <c r="DN110" i="1"/>
  <c r="DJ102" i="1"/>
  <c r="EV110" i="1"/>
  <c r="ER102" i="1"/>
  <c r="GJ110" i="1"/>
  <c r="GF102" i="1"/>
  <c r="DX110" i="1"/>
  <c r="FD102" i="1"/>
  <c r="FT102" i="1"/>
  <c r="EF110" i="1"/>
  <c r="FL110" i="1"/>
  <c r="E258" i="1"/>
  <c r="FN257" i="1"/>
  <c r="CD257" i="1"/>
  <c r="AX257" i="1"/>
  <c r="R257" i="1"/>
  <c r="EB257" i="1"/>
  <c r="CJ257" i="1"/>
  <c r="AT257" i="1"/>
  <c r="FP257" i="1"/>
  <c r="DR257" i="1"/>
  <c r="BL257" i="1"/>
  <c r="V257" i="1"/>
  <c r="DP257" i="1"/>
  <c r="BJ257" i="1"/>
  <c r="T257" i="1"/>
  <c r="CN257" i="1"/>
  <c r="AV257" i="1"/>
  <c r="DD257" i="1"/>
  <c r="BV257" i="1"/>
  <c r="AP257" i="1"/>
  <c r="GF257" i="1"/>
  <c r="DT257" i="1"/>
  <c r="BZ257" i="1"/>
  <c r="AJ257" i="1"/>
  <c r="ER257" i="1"/>
  <c r="DF257" i="1"/>
  <c r="BB257" i="1"/>
  <c r="DB257" i="1"/>
  <c r="AZ257" i="1"/>
  <c r="EX257" i="1"/>
  <c r="CB257" i="1"/>
  <c r="AL257" i="1"/>
  <c r="CV257" i="1"/>
  <c r="BN257" i="1"/>
  <c r="AH257" i="1"/>
  <c r="FV257" i="1"/>
  <c r="DH257" i="1"/>
  <c r="BP257" i="1"/>
  <c r="X257" i="1"/>
  <c r="EH257" i="1"/>
  <c r="CH257" i="1"/>
  <c r="AR257" i="1"/>
  <c r="EZ257" i="1"/>
  <c r="CF257" i="1"/>
  <c r="AN257" i="1"/>
  <c r="DJ257" i="1"/>
  <c r="BR257" i="1"/>
  <c r="AB257" i="1"/>
  <c r="CL257" i="1"/>
  <c r="BF257" i="1"/>
  <c r="Z257" i="1"/>
  <c r="FF257" i="1"/>
  <c r="CX257" i="1"/>
  <c r="BD257" i="1"/>
  <c r="GD257" i="1"/>
  <c r="DZ257" i="1"/>
  <c r="BX257" i="1"/>
  <c r="AF257" i="1"/>
  <c r="EP257" i="1"/>
  <c r="BT257" i="1"/>
  <c r="AD257" i="1"/>
  <c r="CZ257" i="1"/>
  <c r="BH257" i="1"/>
  <c r="CT110" i="1"/>
  <c r="EJ102" i="1"/>
  <c r="EN110" i="1"/>
  <c r="FD257" i="1" l="1"/>
  <c r="EV102" i="1"/>
  <c r="EN102" i="1"/>
  <c r="DN257" i="1"/>
  <c r="DX257" i="1"/>
  <c r="EF257" i="1"/>
  <c r="GD113" i="1"/>
  <c r="FN113" i="1"/>
  <c r="EH113" i="1"/>
  <c r="DB113" i="1"/>
  <c r="CJ113" i="1"/>
  <c r="CB113" i="1"/>
  <c r="BT113" i="1"/>
  <c r="BL113" i="1"/>
  <c r="BD113" i="1"/>
  <c r="AV113" i="1"/>
  <c r="AN113" i="1"/>
  <c r="AF113" i="1"/>
  <c r="X113" i="1"/>
  <c r="D114" i="1"/>
  <c r="EP113" i="1"/>
  <c r="DH113" i="1"/>
  <c r="CZ113" i="1"/>
  <c r="CH113" i="1"/>
  <c r="BZ113" i="1"/>
  <c r="BR113" i="1"/>
  <c r="BJ113" i="1"/>
  <c r="BB113" i="1"/>
  <c r="AT113" i="1"/>
  <c r="AL113" i="1"/>
  <c r="AD113" i="1"/>
  <c r="V113" i="1"/>
  <c r="EX113" i="1"/>
  <c r="DR113" i="1"/>
  <c r="DF113" i="1"/>
  <c r="CX113" i="1"/>
  <c r="CN113" i="1"/>
  <c r="CF113" i="1"/>
  <c r="BX113" i="1"/>
  <c r="BP113" i="1"/>
  <c r="BH113" i="1"/>
  <c r="AZ113" i="1"/>
  <c r="AR113" i="1"/>
  <c r="AJ113" i="1"/>
  <c r="AB113" i="1"/>
  <c r="T113" i="1"/>
  <c r="FV113" i="1"/>
  <c r="FF113" i="1"/>
  <c r="DZ113" i="1"/>
  <c r="DP113" i="1"/>
  <c r="DD113" i="1"/>
  <c r="CV113" i="1"/>
  <c r="CL113" i="1"/>
  <c r="CD113" i="1"/>
  <c r="BV113" i="1"/>
  <c r="BN113" i="1"/>
  <c r="BF113" i="1"/>
  <c r="AX113" i="1"/>
  <c r="AP113" i="1"/>
  <c r="AH113" i="1"/>
  <c r="Z113" i="1"/>
  <c r="R113" i="1"/>
  <c r="EV257" i="1"/>
  <c r="GJ257" i="1"/>
  <c r="E259" i="1"/>
  <c r="GF258" i="1"/>
  <c r="GJ258" i="1" s="1"/>
  <c r="CX258" i="1"/>
  <c r="BP258" i="1"/>
  <c r="AJ258" i="1"/>
  <c r="DB258" i="1"/>
  <c r="AX258" i="1"/>
  <c r="GD258" i="1"/>
  <c r="DJ258" i="1"/>
  <c r="DN258" i="1" s="1"/>
  <c r="BR258" i="1"/>
  <c r="Z258" i="1"/>
  <c r="EH258" i="1"/>
  <c r="CV258" i="1"/>
  <c r="BD258" i="1"/>
  <c r="EZ258" i="1"/>
  <c r="FD258" i="1" s="1"/>
  <c r="CH258" i="1"/>
  <c r="AP258" i="1"/>
  <c r="FV258" i="1"/>
  <c r="CN258" i="1"/>
  <c r="BH258" i="1"/>
  <c r="AB258" i="1"/>
  <c r="CD258" i="1"/>
  <c r="AN258" i="1"/>
  <c r="FF258" i="1"/>
  <c r="CZ258" i="1"/>
  <c r="BF258" i="1"/>
  <c r="DZ258" i="1"/>
  <c r="CJ258" i="1"/>
  <c r="AT258" i="1"/>
  <c r="EP258" i="1"/>
  <c r="BV258" i="1"/>
  <c r="AF258" i="1"/>
  <c r="FN258" i="1"/>
  <c r="CF258" i="1"/>
  <c r="AZ258" i="1"/>
  <c r="T258" i="1"/>
  <c r="BT258" i="1"/>
  <c r="AD258" i="1"/>
  <c r="EB258" i="1"/>
  <c r="EF258" i="1" s="1"/>
  <c r="CL258" i="1"/>
  <c r="AV258" i="1"/>
  <c r="FP258" i="1"/>
  <c r="FT258" i="1" s="1"/>
  <c r="DR258" i="1"/>
  <c r="BZ258" i="1"/>
  <c r="AH258" i="1"/>
  <c r="DP258" i="1"/>
  <c r="BL258" i="1"/>
  <c r="V258" i="1"/>
  <c r="DF258" i="1"/>
  <c r="BX258" i="1"/>
  <c r="AR258" i="1"/>
  <c r="EX258" i="1"/>
  <c r="BJ258" i="1"/>
  <c r="R258" i="1"/>
  <c r="DT258" i="1"/>
  <c r="DX258" i="1" s="1"/>
  <c r="CB258" i="1"/>
  <c r="AL258" i="1"/>
  <c r="ER258" i="1"/>
  <c r="EV258" i="1" s="1"/>
  <c r="DH258" i="1"/>
  <c r="BN258" i="1"/>
  <c r="X258" i="1"/>
  <c r="DD258" i="1"/>
  <c r="BB258" i="1"/>
  <c r="GJ102" i="1"/>
  <c r="DN102" i="1"/>
  <c r="D293" i="1"/>
  <c r="GD114" i="1" l="1"/>
  <c r="FN114" i="1"/>
  <c r="EH114" i="1"/>
  <c r="DB114" i="1"/>
  <c r="CJ114" i="1"/>
  <c r="CB114" i="1"/>
  <c r="BT114" i="1"/>
  <c r="BL114" i="1"/>
  <c r="BD114" i="1"/>
  <c r="AV114" i="1"/>
  <c r="AN114" i="1"/>
  <c r="AF114" i="1"/>
  <c r="X114" i="1"/>
  <c r="D115" i="1"/>
  <c r="EP114" i="1"/>
  <c r="DH114" i="1"/>
  <c r="CZ114" i="1"/>
  <c r="CH114" i="1"/>
  <c r="BZ114" i="1"/>
  <c r="BR114" i="1"/>
  <c r="BJ114" i="1"/>
  <c r="BB114" i="1"/>
  <c r="AT114" i="1"/>
  <c r="AL114" i="1"/>
  <c r="AD114" i="1"/>
  <c r="V114" i="1"/>
  <c r="EX114" i="1"/>
  <c r="DR114" i="1"/>
  <c r="DF114" i="1"/>
  <c r="CX114" i="1"/>
  <c r="CN114" i="1"/>
  <c r="CF114" i="1"/>
  <c r="BX114" i="1"/>
  <c r="BP114" i="1"/>
  <c r="BH114" i="1"/>
  <c r="AZ114" i="1"/>
  <c r="AR114" i="1"/>
  <c r="AJ114" i="1"/>
  <c r="AB114" i="1"/>
  <c r="T114" i="1"/>
  <c r="FV114" i="1"/>
  <c r="FF114" i="1"/>
  <c r="DZ114" i="1"/>
  <c r="DP114" i="1"/>
  <c r="DD114" i="1"/>
  <c r="CV114" i="1"/>
  <c r="CL114" i="1"/>
  <c r="CD114" i="1"/>
  <c r="BV114" i="1"/>
  <c r="BN114" i="1"/>
  <c r="BF114" i="1"/>
  <c r="AX114" i="1"/>
  <c r="AP114" i="1"/>
  <c r="AH114" i="1"/>
  <c r="Z114" i="1"/>
  <c r="R114" i="1"/>
  <c r="DT250" i="1"/>
  <c r="DX250" i="1" s="1"/>
  <c r="D294" i="1"/>
  <c r="E260" i="1"/>
  <c r="DR259" i="1"/>
  <c r="CB259" i="1"/>
  <c r="AV259" i="1"/>
  <c r="EH259" i="1"/>
  <c r="BJ259" i="1"/>
  <c r="T259" i="1"/>
  <c r="CX259" i="1"/>
  <c r="BH259" i="1"/>
  <c r="R259" i="1"/>
  <c r="DP259" i="1"/>
  <c r="BZ259" i="1"/>
  <c r="AJ259" i="1"/>
  <c r="DZ259" i="1"/>
  <c r="BN259" i="1"/>
  <c r="V259" i="1"/>
  <c r="FP259" i="1"/>
  <c r="FT259" i="1" s="1"/>
  <c r="DJ259" i="1"/>
  <c r="DN259" i="1" s="1"/>
  <c r="BT259" i="1"/>
  <c r="AN259" i="1"/>
  <c r="CZ259" i="1"/>
  <c r="AZ259" i="1"/>
  <c r="FN259" i="1"/>
  <c r="CN259" i="1"/>
  <c r="AX259" i="1"/>
  <c r="GF259" i="1"/>
  <c r="GJ259" i="1" s="1"/>
  <c r="DF259" i="1"/>
  <c r="BP259" i="1"/>
  <c r="Z259" i="1"/>
  <c r="DD259" i="1"/>
  <c r="BB259" i="1"/>
  <c r="FF259" i="1"/>
  <c r="DB259" i="1"/>
  <c r="BL259" i="1"/>
  <c r="AF259" i="1"/>
  <c r="CF259" i="1"/>
  <c r="AP259" i="1"/>
  <c r="EP259" i="1"/>
  <c r="CD259" i="1"/>
  <c r="AL259" i="1"/>
  <c r="FV259" i="1"/>
  <c r="CV259" i="1"/>
  <c r="BF259" i="1"/>
  <c r="CH259" i="1"/>
  <c r="AR259" i="1"/>
  <c r="EX259" i="1"/>
  <c r="CJ259" i="1"/>
  <c r="BD259" i="1"/>
  <c r="X259" i="1"/>
  <c r="BV259" i="1"/>
  <c r="AD259" i="1"/>
  <c r="DH259" i="1"/>
  <c r="BR259" i="1"/>
  <c r="AB259" i="1"/>
  <c r="EZ259" i="1"/>
  <c r="FD259" i="1" s="1"/>
  <c r="CL259" i="1"/>
  <c r="AT259" i="1"/>
  <c r="GD259" i="1"/>
  <c r="BX259" i="1"/>
  <c r="AH259" i="1"/>
  <c r="GD115" i="1" l="1"/>
  <c r="FN115" i="1"/>
  <c r="EH115" i="1"/>
  <c r="DB115" i="1"/>
  <c r="CJ115" i="1"/>
  <c r="CB115" i="1"/>
  <c r="BT115" i="1"/>
  <c r="BL115" i="1"/>
  <c r="BD115" i="1"/>
  <c r="AV115" i="1"/>
  <c r="AN115" i="1"/>
  <c r="AF115" i="1"/>
  <c r="X115" i="1"/>
  <c r="D116" i="1"/>
  <c r="EP115" i="1"/>
  <c r="DH115" i="1"/>
  <c r="CZ115" i="1"/>
  <c r="CH115" i="1"/>
  <c r="BZ115" i="1"/>
  <c r="BR115" i="1"/>
  <c r="BJ115" i="1"/>
  <c r="BB115" i="1"/>
  <c r="AT115" i="1"/>
  <c r="AL115" i="1"/>
  <c r="AD115" i="1"/>
  <c r="V115" i="1"/>
  <c r="EX115" i="1"/>
  <c r="DR115" i="1"/>
  <c r="DF115" i="1"/>
  <c r="CX115" i="1"/>
  <c r="CN115" i="1"/>
  <c r="CF115" i="1"/>
  <c r="BX115" i="1"/>
  <c r="BP115" i="1"/>
  <c r="BH115" i="1"/>
  <c r="AZ115" i="1"/>
  <c r="AR115" i="1"/>
  <c r="AJ115" i="1"/>
  <c r="AB115" i="1"/>
  <c r="T115" i="1"/>
  <c r="FV115" i="1"/>
  <c r="FF115" i="1"/>
  <c r="DZ115" i="1"/>
  <c r="DP115" i="1"/>
  <c r="DD115" i="1"/>
  <c r="CV115" i="1"/>
  <c r="CL115" i="1"/>
  <c r="CD115" i="1"/>
  <c r="BV115" i="1"/>
  <c r="BN115" i="1"/>
  <c r="BF115" i="1"/>
  <c r="AX115" i="1"/>
  <c r="AP115" i="1"/>
  <c r="AH115" i="1"/>
  <c r="Z115" i="1"/>
  <c r="R115" i="1"/>
  <c r="E261" i="1"/>
  <c r="EZ260" i="1"/>
  <c r="FD260" i="1" s="1"/>
  <c r="CL260" i="1"/>
  <c r="BF260" i="1"/>
  <c r="Z260" i="1"/>
  <c r="DZ260" i="1"/>
  <c r="BX260" i="1"/>
  <c r="AF260" i="1"/>
  <c r="EH260" i="1"/>
  <c r="BT260" i="1"/>
  <c r="AD260" i="1"/>
  <c r="CX260" i="1"/>
  <c r="BH260" i="1"/>
  <c r="DR260" i="1"/>
  <c r="BZ260" i="1"/>
  <c r="AJ260" i="1"/>
  <c r="GD260" i="1"/>
  <c r="EP260" i="1"/>
  <c r="CD260" i="1"/>
  <c r="AX260" i="1"/>
  <c r="R260" i="1"/>
  <c r="DP260" i="1"/>
  <c r="BL260" i="1"/>
  <c r="V260" i="1"/>
  <c r="CZ260" i="1"/>
  <c r="BJ260" i="1"/>
  <c r="T260" i="1"/>
  <c r="CN260" i="1"/>
  <c r="AV260" i="1"/>
  <c r="DF260" i="1"/>
  <c r="BP260" i="1"/>
  <c r="X260" i="1"/>
  <c r="FP260" i="1"/>
  <c r="DJ260" i="1"/>
  <c r="DN260" i="1" s="1"/>
  <c r="BV260" i="1"/>
  <c r="AP260" i="1"/>
  <c r="DD260" i="1"/>
  <c r="BB260" i="1"/>
  <c r="FV260" i="1"/>
  <c r="CP260" i="1"/>
  <c r="AZ260" i="1"/>
  <c r="FN260" i="1"/>
  <c r="CB260" i="1"/>
  <c r="AL260" i="1"/>
  <c r="CV260" i="1"/>
  <c r="BD260" i="1"/>
  <c r="FH260" i="1"/>
  <c r="DB260" i="1"/>
  <c r="BN260" i="1"/>
  <c r="AH260" i="1"/>
  <c r="EX260" i="1"/>
  <c r="CH260" i="1"/>
  <c r="AR260" i="1"/>
  <c r="FF260" i="1"/>
  <c r="CF260" i="1"/>
  <c r="AN260" i="1"/>
  <c r="DH260" i="1"/>
  <c r="BR260" i="1"/>
  <c r="AB260" i="1"/>
  <c r="CJ260" i="1"/>
  <c r="AT260" i="1"/>
  <c r="D295" i="1"/>
  <c r="CT260" i="1" l="1"/>
  <c r="FL260" i="1"/>
  <c r="D117" i="1"/>
  <c r="EP116" i="1"/>
  <c r="DH116" i="1"/>
  <c r="CZ116" i="1"/>
  <c r="CH116" i="1"/>
  <c r="BZ116" i="1"/>
  <c r="BR116" i="1"/>
  <c r="BJ116" i="1"/>
  <c r="BB116" i="1"/>
  <c r="AT116" i="1"/>
  <c r="AN116" i="1"/>
  <c r="AF116" i="1"/>
  <c r="X116" i="1"/>
  <c r="EX116" i="1"/>
  <c r="DR116" i="1"/>
  <c r="DF116" i="1"/>
  <c r="CX116" i="1"/>
  <c r="CN116" i="1"/>
  <c r="CF116" i="1"/>
  <c r="BX116" i="1"/>
  <c r="BP116" i="1"/>
  <c r="BH116" i="1"/>
  <c r="AZ116" i="1"/>
  <c r="AL116" i="1"/>
  <c r="AD116" i="1"/>
  <c r="V116" i="1"/>
  <c r="FV116" i="1"/>
  <c r="FF116" i="1"/>
  <c r="DZ116" i="1"/>
  <c r="DP116" i="1"/>
  <c r="DD116" i="1"/>
  <c r="CV116" i="1"/>
  <c r="CL116" i="1"/>
  <c r="CD116" i="1"/>
  <c r="BV116" i="1"/>
  <c r="BN116" i="1"/>
  <c r="BF116" i="1"/>
  <c r="AX116" i="1"/>
  <c r="AR116" i="1"/>
  <c r="AJ116" i="1"/>
  <c r="AB116" i="1"/>
  <c r="T116" i="1"/>
  <c r="GD116" i="1"/>
  <c r="FN116" i="1"/>
  <c r="EH116" i="1"/>
  <c r="DB116" i="1"/>
  <c r="CJ116" i="1"/>
  <c r="CB116" i="1"/>
  <c r="BT116" i="1"/>
  <c r="BL116" i="1"/>
  <c r="BD116" i="1"/>
  <c r="AV116" i="1"/>
  <c r="AP116" i="1"/>
  <c r="AH116" i="1"/>
  <c r="Z116" i="1"/>
  <c r="R116" i="1"/>
  <c r="D296" i="1"/>
  <c r="E262" i="1"/>
  <c r="GD261" i="1"/>
  <c r="EP261" i="1"/>
  <c r="CB261" i="1"/>
  <c r="AV261" i="1"/>
  <c r="DR261" i="1"/>
  <c r="BP261" i="1"/>
  <c r="Z261" i="1"/>
  <c r="DP261" i="1"/>
  <c r="BN261" i="1"/>
  <c r="V261" i="1"/>
  <c r="CX261" i="1"/>
  <c r="BJ261" i="1"/>
  <c r="T261" i="1"/>
  <c r="CN261" i="1"/>
  <c r="AX261" i="1"/>
  <c r="FP261" i="1"/>
  <c r="DH261" i="1"/>
  <c r="BT261" i="1"/>
  <c r="AN261" i="1"/>
  <c r="DD261" i="1"/>
  <c r="BF261" i="1"/>
  <c r="DB261" i="1"/>
  <c r="BB261" i="1"/>
  <c r="FV261" i="1"/>
  <c r="CP261" i="1"/>
  <c r="CT261" i="1" s="1"/>
  <c r="AZ261" i="1"/>
  <c r="FN261" i="1"/>
  <c r="CD261" i="1"/>
  <c r="AL261" i="1"/>
  <c r="FH261" i="1"/>
  <c r="FL261" i="1" s="1"/>
  <c r="CZ261" i="1"/>
  <c r="BL261" i="1"/>
  <c r="AF261" i="1"/>
  <c r="CL261" i="1"/>
  <c r="AT261" i="1"/>
  <c r="EX261" i="1"/>
  <c r="CH261" i="1"/>
  <c r="AR261" i="1"/>
  <c r="FF261" i="1"/>
  <c r="CF261" i="1"/>
  <c r="AP261" i="1"/>
  <c r="DF261" i="1"/>
  <c r="BR261" i="1"/>
  <c r="AB261" i="1"/>
  <c r="EZ261" i="1"/>
  <c r="FD261" i="1" s="1"/>
  <c r="CJ261" i="1"/>
  <c r="BD261" i="1"/>
  <c r="X261" i="1"/>
  <c r="BZ261" i="1"/>
  <c r="AJ261" i="1"/>
  <c r="DZ261" i="1"/>
  <c r="BX261" i="1"/>
  <c r="AH261" i="1"/>
  <c r="EH261" i="1"/>
  <c r="BV261" i="1"/>
  <c r="AD261" i="1"/>
  <c r="CV261" i="1"/>
  <c r="BH261" i="1"/>
  <c r="R261" i="1"/>
  <c r="E263" i="1" l="1"/>
  <c r="FN262" i="1"/>
  <c r="EH262" i="1"/>
  <c r="CZ262" i="1"/>
  <c r="BL262" i="1"/>
  <c r="AF262" i="1"/>
  <c r="DF262" i="1"/>
  <c r="BR262" i="1"/>
  <c r="AB262" i="1"/>
  <c r="EB262" i="1"/>
  <c r="BP262" i="1"/>
  <c r="Z262" i="1"/>
  <c r="DB262" i="1"/>
  <c r="BB262" i="1"/>
  <c r="ER262" i="1"/>
  <c r="CF262" i="1"/>
  <c r="AP262" i="1"/>
  <c r="FF262" i="1"/>
  <c r="DZ262" i="1"/>
  <c r="CJ262" i="1"/>
  <c r="BD262" i="1"/>
  <c r="X262" i="1"/>
  <c r="CV262" i="1"/>
  <c r="BH262" i="1"/>
  <c r="R262" i="1"/>
  <c r="DD262" i="1"/>
  <c r="BF262" i="1"/>
  <c r="CH262" i="1"/>
  <c r="AR262" i="1"/>
  <c r="DJ262" i="1"/>
  <c r="DN262" i="1" s="1"/>
  <c r="BV262" i="1"/>
  <c r="AD262" i="1"/>
  <c r="CX262" i="1"/>
  <c r="T262" i="1"/>
  <c r="CP262" i="1"/>
  <c r="CT262" i="1" s="1"/>
  <c r="GF262" i="1"/>
  <c r="EX262" i="1"/>
  <c r="DP262" i="1"/>
  <c r="CB262" i="1"/>
  <c r="AV262" i="1"/>
  <c r="EZ262" i="1"/>
  <c r="FD262" i="1" s="1"/>
  <c r="CN262" i="1"/>
  <c r="AX262" i="1"/>
  <c r="GD262" i="1"/>
  <c r="CL262" i="1"/>
  <c r="AT262" i="1"/>
  <c r="FP262" i="1"/>
  <c r="FT262" i="1" s="1"/>
  <c r="BX262" i="1"/>
  <c r="AH262" i="1"/>
  <c r="BJ262" i="1"/>
  <c r="V262" i="1"/>
  <c r="FV262" i="1"/>
  <c r="EP262" i="1"/>
  <c r="DH262" i="1"/>
  <c r="BT262" i="1"/>
  <c r="AN262" i="1"/>
  <c r="DR262" i="1"/>
  <c r="CD262" i="1"/>
  <c r="AL262" i="1"/>
  <c r="FH262" i="1"/>
  <c r="FL262" i="1" s="1"/>
  <c r="BZ262" i="1"/>
  <c r="AJ262" i="1"/>
  <c r="EJ262" i="1"/>
  <c r="BN262" i="1"/>
  <c r="AZ262" i="1"/>
  <c r="D297" i="1"/>
  <c r="D118" i="1"/>
  <c r="EH117" i="1"/>
  <c r="DZ117" i="1"/>
  <c r="DR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EP117" i="1"/>
  <c r="DP117" i="1"/>
  <c r="DD117" i="1"/>
  <c r="CV117" i="1"/>
  <c r="CN117" i="1"/>
  <c r="CF117" i="1"/>
  <c r="BX117" i="1"/>
  <c r="BP117" i="1"/>
  <c r="BH117" i="1"/>
  <c r="AZ117" i="1"/>
  <c r="AR117" i="1"/>
  <c r="AJ117" i="1"/>
  <c r="AB117" i="1"/>
  <c r="T117" i="1"/>
  <c r="FV117" i="1"/>
  <c r="FH117" i="1"/>
  <c r="EX117" i="1"/>
  <c r="DB117" i="1"/>
  <c r="CL117" i="1"/>
  <c r="CD117" i="1"/>
  <c r="BV117" i="1"/>
  <c r="BN117" i="1"/>
  <c r="BF117" i="1"/>
  <c r="AX117" i="1"/>
  <c r="AP117" i="1"/>
  <c r="AH117" i="1"/>
  <c r="Z117" i="1"/>
  <c r="R117" i="1"/>
  <c r="GD117" i="1"/>
  <c r="FN117" i="1"/>
  <c r="FF117" i="1"/>
  <c r="EB117" i="1"/>
  <c r="DT117" i="1"/>
  <c r="DH117" i="1"/>
  <c r="CZ117" i="1"/>
  <c r="CJ117" i="1"/>
  <c r="CB117" i="1"/>
  <c r="BT117" i="1"/>
  <c r="BL117" i="1"/>
  <c r="BD117" i="1"/>
  <c r="AV117" i="1"/>
  <c r="AN117" i="1"/>
  <c r="AF117" i="1"/>
  <c r="X117" i="1"/>
  <c r="CT117" i="1" l="1"/>
  <c r="EN262" i="1"/>
  <c r="EV262" i="1"/>
  <c r="D298" i="1"/>
  <c r="EF262" i="1"/>
  <c r="DX117" i="1"/>
  <c r="GD118" i="1"/>
  <c r="FF118" i="1"/>
  <c r="EX118" i="1"/>
  <c r="FB118" i="1" s="1"/>
  <c r="FD118" i="1" s="1"/>
  <c r="DP118" i="1"/>
  <c r="DF118" i="1"/>
  <c r="CX118" i="1"/>
  <c r="CP118" i="1"/>
  <c r="CT118" i="1" s="1"/>
  <c r="CH118" i="1"/>
  <c r="BZ118" i="1"/>
  <c r="BR118" i="1"/>
  <c r="BJ118" i="1"/>
  <c r="BB118" i="1"/>
  <c r="AT118" i="1"/>
  <c r="AL118" i="1"/>
  <c r="AD118" i="1"/>
  <c r="V118" i="1"/>
  <c r="D119" i="1"/>
  <c r="DD118" i="1"/>
  <c r="CV118" i="1"/>
  <c r="CN118" i="1"/>
  <c r="CF118" i="1"/>
  <c r="BX118" i="1"/>
  <c r="BP118" i="1"/>
  <c r="BH118" i="1"/>
  <c r="AZ118" i="1"/>
  <c r="AR118" i="1"/>
  <c r="AJ118" i="1"/>
  <c r="AB118" i="1"/>
  <c r="T118" i="1"/>
  <c r="EH118" i="1"/>
  <c r="EB118" i="1"/>
  <c r="DT118" i="1"/>
  <c r="DX118" i="1" s="1"/>
  <c r="DB118" i="1"/>
  <c r="CL118" i="1"/>
  <c r="CD118" i="1"/>
  <c r="BV118" i="1"/>
  <c r="BN118" i="1"/>
  <c r="BF118" i="1"/>
  <c r="AX118" i="1"/>
  <c r="AP118" i="1"/>
  <c r="AH118" i="1"/>
  <c r="Z118" i="1"/>
  <c r="R118" i="1"/>
  <c r="FV118" i="1"/>
  <c r="FN118" i="1"/>
  <c r="FR118" i="1" s="1"/>
  <c r="FT118" i="1" s="1"/>
  <c r="FH118" i="1"/>
  <c r="EP118" i="1"/>
  <c r="DZ118" i="1"/>
  <c r="ED118" i="1" s="1"/>
  <c r="DR118" i="1"/>
  <c r="DH118" i="1"/>
  <c r="CZ118" i="1"/>
  <c r="CJ118" i="1"/>
  <c r="CB118" i="1"/>
  <c r="BT118" i="1"/>
  <c r="BL118" i="1"/>
  <c r="BD118" i="1"/>
  <c r="AV118" i="1"/>
  <c r="AN118" i="1"/>
  <c r="AF118" i="1"/>
  <c r="X118" i="1"/>
  <c r="E264" i="1"/>
  <c r="GD263" i="1"/>
  <c r="GD250" i="1" s="1"/>
  <c r="EZ263" i="1"/>
  <c r="CV263" i="1"/>
  <c r="CV250" i="1" s="1"/>
  <c r="BP263" i="1"/>
  <c r="BP250" i="1" s="1"/>
  <c r="FP263" i="1"/>
  <c r="CZ263" i="1"/>
  <c r="CZ250" i="1" s="1"/>
  <c r="BL263" i="1"/>
  <c r="BL250" i="1" s="1"/>
  <c r="AF263" i="1"/>
  <c r="AF250" i="1" s="1"/>
  <c r="CD263" i="1"/>
  <c r="CD250" i="1" s="1"/>
  <c r="AD263" i="1"/>
  <c r="AD250" i="1" s="1"/>
  <c r="DB263" i="1"/>
  <c r="DB250" i="1" s="1"/>
  <c r="AX263" i="1"/>
  <c r="AX250" i="1" s="1"/>
  <c r="CX263" i="1"/>
  <c r="CX250" i="1" s="1"/>
  <c r="AT263" i="1"/>
  <c r="AT250" i="1" s="1"/>
  <c r="EH263" i="1"/>
  <c r="EH250" i="1" s="1"/>
  <c r="BB263" i="1"/>
  <c r="BB250" i="1" s="1"/>
  <c r="FN263" i="1"/>
  <c r="ER263" i="1"/>
  <c r="EV263" i="1" s="1"/>
  <c r="CN263" i="1"/>
  <c r="CN250" i="1" s="1"/>
  <c r="BH263" i="1"/>
  <c r="BH250" i="1" s="1"/>
  <c r="DZ263" i="1"/>
  <c r="CJ263" i="1"/>
  <c r="CJ250" i="1" s="1"/>
  <c r="BD263" i="1"/>
  <c r="BD250" i="1" s="1"/>
  <c r="X263" i="1"/>
  <c r="X250" i="1" s="1"/>
  <c r="BN263" i="1"/>
  <c r="BN250" i="1" s="1"/>
  <c r="T263" i="1"/>
  <c r="T250" i="1" s="1"/>
  <c r="CP263" i="1"/>
  <c r="AL263" i="1"/>
  <c r="AL250" i="1" s="1"/>
  <c r="CL263" i="1"/>
  <c r="CL250" i="1" s="1"/>
  <c r="AJ263" i="1"/>
  <c r="AJ250" i="1" s="1"/>
  <c r="DJ263" i="1"/>
  <c r="AR263" i="1"/>
  <c r="AR250" i="1" s="1"/>
  <c r="FH263" i="1"/>
  <c r="EJ263" i="1"/>
  <c r="EN263" i="1" s="1"/>
  <c r="CF263" i="1"/>
  <c r="CF250" i="1" s="1"/>
  <c r="GF263" i="1"/>
  <c r="GJ263" i="1" s="1"/>
  <c r="DP263" i="1"/>
  <c r="DP250" i="1" s="1"/>
  <c r="CB263" i="1"/>
  <c r="CB250" i="1" s="1"/>
  <c r="AV263" i="1"/>
  <c r="AV250" i="1" s="1"/>
  <c r="DR263" i="1"/>
  <c r="DR250" i="1" s="1"/>
  <c r="AZ263" i="1"/>
  <c r="AZ250" i="1" s="1"/>
  <c r="EP263" i="1"/>
  <c r="EP250" i="1" s="1"/>
  <c r="BZ263" i="1"/>
  <c r="BZ250" i="1" s="1"/>
  <c r="AB263" i="1"/>
  <c r="AB250" i="1" s="1"/>
  <c r="BV263" i="1"/>
  <c r="BV250" i="1" s="1"/>
  <c r="Z263" i="1"/>
  <c r="Z250" i="1" s="1"/>
  <c r="CH263" i="1"/>
  <c r="CH250" i="1" s="1"/>
  <c r="AH263" i="1"/>
  <c r="AH250" i="1" s="1"/>
  <c r="FF263" i="1"/>
  <c r="DD263" i="1"/>
  <c r="DD250" i="1" s="1"/>
  <c r="BX263" i="1"/>
  <c r="BX250" i="1" s="1"/>
  <c r="FV263" i="1"/>
  <c r="FV250" i="1" s="1"/>
  <c r="DH263" i="1"/>
  <c r="DH250" i="1" s="1"/>
  <c r="BT263" i="1"/>
  <c r="BT250" i="1" s="1"/>
  <c r="AN263" i="1"/>
  <c r="AN250" i="1" s="1"/>
  <c r="DF263" i="1"/>
  <c r="DF250" i="1" s="1"/>
  <c r="AP263" i="1"/>
  <c r="AP250" i="1" s="1"/>
  <c r="EB263" i="1"/>
  <c r="BJ263" i="1"/>
  <c r="BJ250" i="1" s="1"/>
  <c r="R263" i="1"/>
  <c r="R250" i="1" s="1"/>
  <c r="BF263" i="1"/>
  <c r="BF250" i="1" s="1"/>
  <c r="EX263" i="1"/>
  <c r="BR263" i="1"/>
  <c r="BR250" i="1" s="1"/>
  <c r="V263" i="1"/>
  <c r="V250" i="1" s="1"/>
  <c r="EF117" i="1"/>
  <c r="EB102" i="1"/>
  <c r="FL117" i="1"/>
  <c r="FH102" i="1"/>
  <c r="GJ262" i="1"/>
  <c r="GF250" i="1"/>
  <c r="GJ250" i="1" s="1"/>
  <c r="FH250" i="1"/>
  <c r="FL250" i="1" s="1"/>
  <c r="E265" i="1" l="1"/>
  <c r="DV264" i="1"/>
  <c r="GH264" i="1"/>
  <c r="CR264" i="1"/>
  <c r="EL264" i="1"/>
  <c r="FB264" i="1"/>
  <c r="ED264" i="1"/>
  <c r="FR264" i="1"/>
  <c r="ET264" i="1"/>
  <c r="DL264" i="1"/>
  <c r="FJ264" i="1"/>
  <c r="GD119" i="1"/>
  <c r="GD102" i="1" s="1"/>
  <c r="FN119" i="1"/>
  <c r="FN102" i="1" s="1"/>
  <c r="EH119" i="1"/>
  <c r="EH102" i="1" s="1"/>
  <c r="DB119" i="1"/>
  <c r="DB102" i="1" s="1"/>
  <c r="CJ119" i="1"/>
  <c r="CJ102" i="1" s="1"/>
  <c r="CB119" i="1"/>
  <c r="CB102" i="1" s="1"/>
  <c r="BT119" i="1"/>
  <c r="BT102" i="1" s="1"/>
  <c r="BL119" i="1"/>
  <c r="BL102" i="1" s="1"/>
  <c r="BD119" i="1"/>
  <c r="BD102" i="1" s="1"/>
  <c r="AV119" i="1"/>
  <c r="AV102" i="1" s="1"/>
  <c r="AN119" i="1"/>
  <c r="AN102" i="1" s="1"/>
  <c r="AF119" i="1"/>
  <c r="AF102" i="1" s="1"/>
  <c r="X119" i="1"/>
  <c r="X102" i="1" s="1"/>
  <c r="D120" i="1"/>
  <c r="D121" i="1" s="1"/>
  <c r="EP119" i="1"/>
  <c r="EP102" i="1" s="1"/>
  <c r="DH119" i="1"/>
  <c r="DH102" i="1" s="1"/>
  <c r="CZ119" i="1"/>
  <c r="CZ102" i="1" s="1"/>
  <c r="CH119" i="1"/>
  <c r="CH102" i="1" s="1"/>
  <c r="BZ119" i="1"/>
  <c r="BZ102" i="1" s="1"/>
  <c r="BR119" i="1"/>
  <c r="BR102" i="1" s="1"/>
  <c r="BJ119" i="1"/>
  <c r="BJ102" i="1" s="1"/>
  <c r="BB119" i="1"/>
  <c r="BB102" i="1" s="1"/>
  <c r="AT119" i="1"/>
  <c r="AT102" i="1" s="1"/>
  <c r="AL119" i="1"/>
  <c r="AL102" i="1" s="1"/>
  <c r="AD119" i="1"/>
  <c r="AD102" i="1" s="1"/>
  <c r="V119" i="1"/>
  <c r="V102" i="1" s="1"/>
  <c r="EX119" i="1"/>
  <c r="EX102" i="1" s="1"/>
  <c r="DR119" i="1"/>
  <c r="DR102" i="1" s="1"/>
  <c r="DF119" i="1"/>
  <c r="DF102" i="1" s="1"/>
  <c r="CX119" i="1"/>
  <c r="CX102" i="1" s="1"/>
  <c r="CN119" i="1"/>
  <c r="CN102" i="1" s="1"/>
  <c r="CF119" i="1"/>
  <c r="CF102" i="1" s="1"/>
  <c r="BX119" i="1"/>
  <c r="BX102" i="1" s="1"/>
  <c r="BP119" i="1"/>
  <c r="BP102" i="1" s="1"/>
  <c r="BH119" i="1"/>
  <c r="BH102" i="1" s="1"/>
  <c r="AZ119" i="1"/>
  <c r="AZ102" i="1" s="1"/>
  <c r="AR119" i="1"/>
  <c r="AR102" i="1" s="1"/>
  <c r="AJ119" i="1"/>
  <c r="AJ102" i="1" s="1"/>
  <c r="AB119" i="1"/>
  <c r="AB102" i="1" s="1"/>
  <c r="T119" i="1"/>
  <c r="T102" i="1" s="1"/>
  <c r="FV119" i="1"/>
  <c r="FV102" i="1" s="1"/>
  <c r="FF119" i="1"/>
  <c r="FF102" i="1" s="1"/>
  <c r="DZ119" i="1"/>
  <c r="DZ102" i="1" s="1"/>
  <c r="DP119" i="1"/>
  <c r="DP102" i="1" s="1"/>
  <c r="DD119" i="1"/>
  <c r="DD102" i="1" s="1"/>
  <c r="CV119" i="1"/>
  <c r="CV102" i="1" s="1"/>
  <c r="CL119" i="1"/>
  <c r="CL102" i="1" s="1"/>
  <c r="CD119" i="1"/>
  <c r="CD102" i="1" s="1"/>
  <c r="BV119" i="1"/>
  <c r="BV102" i="1" s="1"/>
  <c r="BN119" i="1"/>
  <c r="BN102" i="1" s="1"/>
  <c r="BF119" i="1"/>
  <c r="BF102" i="1" s="1"/>
  <c r="AX119" i="1"/>
  <c r="AX102" i="1" s="1"/>
  <c r="AP119" i="1"/>
  <c r="AP102" i="1" s="1"/>
  <c r="AH119" i="1"/>
  <c r="AH102" i="1" s="1"/>
  <c r="Z119" i="1"/>
  <c r="Z102" i="1" s="1"/>
  <c r="R119" i="1"/>
  <c r="R102" i="1" s="1"/>
  <c r="EJ250" i="1"/>
  <c r="EN250" i="1" s="1"/>
  <c r="FL102" i="1"/>
  <c r="DN263" i="1"/>
  <c r="DJ250" i="1"/>
  <c r="DN250" i="1" s="1"/>
  <c r="CT263" i="1"/>
  <c r="CP250" i="1"/>
  <c r="CT250" i="1" s="1"/>
  <c r="GL250" i="1" s="1"/>
  <c r="DT102" i="1"/>
  <c r="D299" i="1"/>
  <c r="FB263" i="1"/>
  <c r="FD263" i="1" s="1"/>
  <c r="EX250" i="1"/>
  <c r="EZ250" i="1"/>
  <c r="FD250" i="1" s="1"/>
  <c r="EF118" i="1"/>
  <c r="ER250" i="1"/>
  <c r="EV250" i="1" s="1"/>
  <c r="CP102" i="1"/>
  <c r="EF102" i="1"/>
  <c r="FJ263" i="1"/>
  <c r="FL263" i="1" s="1"/>
  <c r="FF250" i="1"/>
  <c r="ED263" i="1"/>
  <c r="EF263" i="1" s="1"/>
  <c r="DZ250" i="1"/>
  <c r="FR263" i="1"/>
  <c r="FN250" i="1"/>
  <c r="FT263" i="1"/>
  <c r="FP250" i="1"/>
  <c r="FT250" i="1" s="1"/>
  <c r="FJ118" i="1"/>
  <c r="FL118" i="1" s="1"/>
  <c r="EB250" i="1"/>
  <c r="EF250" i="1" s="1"/>
  <c r="DX102" i="1" l="1"/>
  <c r="CT102" i="1"/>
  <c r="DR121" i="1"/>
  <c r="DF121" i="1"/>
  <c r="CX121" i="1"/>
  <c r="CN121" i="1"/>
  <c r="CF121" i="1"/>
  <c r="BX121" i="1"/>
  <c r="BN121" i="1"/>
  <c r="BF121" i="1"/>
  <c r="AX121" i="1"/>
  <c r="AR121" i="1"/>
  <c r="AJ121" i="1"/>
  <c r="AB121" i="1"/>
  <c r="T121" i="1"/>
  <c r="GF121" i="1"/>
  <c r="FV121" i="1"/>
  <c r="EJ121" i="1"/>
  <c r="DZ121" i="1"/>
  <c r="DP121" i="1"/>
  <c r="DD121" i="1"/>
  <c r="CV121" i="1"/>
  <c r="CL121" i="1"/>
  <c r="CD121" i="1"/>
  <c r="BT121" i="1"/>
  <c r="BL121" i="1"/>
  <c r="BD121" i="1"/>
  <c r="AV121" i="1"/>
  <c r="AP121" i="1"/>
  <c r="AH121" i="1"/>
  <c r="Z121" i="1"/>
  <c r="R121" i="1"/>
  <c r="D122" i="1"/>
  <c r="GD121" i="1"/>
  <c r="FP121" i="1"/>
  <c r="FH121" i="1"/>
  <c r="EZ121" i="1"/>
  <c r="EP121" i="1"/>
  <c r="EH121" i="1"/>
  <c r="DB121" i="1"/>
  <c r="CJ121" i="1"/>
  <c r="CB121" i="1"/>
  <c r="BR121" i="1"/>
  <c r="BJ121" i="1"/>
  <c r="BB121" i="1"/>
  <c r="AT121" i="1"/>
  <c r="AN121" i="1"/>
  <c r="AF121" i="1"/>
  <c r="X121" i="1"/>
  <c r="FN121" i="1"/>
  <c r="FF121" i="1"/>
  <c r="EX121" i="1"/>
  <c r="DH121" i="1"/>
  <c r="CZ121" i="1"/>
  <c r="CH121" i="1"/>
  <c r="BZ121" i="1"/>
  <c r="BP121" i="1"/>
  <c r="BH121" i="1"/>
  <c r="AZ121" i="1"/>
  <c r="AL121" i="1"/>
  <c r="AD121" i="1"/>
  <c r="V121" i="1"/>
  <c r="E266" i="1"/>
  <c r="DH265" i="1"/>
  <c r="BT265" i="1"/>
  <c r="AN265" i="1"/>
  <c r="FH265" i="1"/>
  <c r="CH265" i="1"/>
  <c r="BB265" i="1"/>
  <c r="V265" i="1"/>
  <c r="FF265" i="1"/>
  <c r="DT265" i="1"/>
  <c r="CF265" i="1"/>
  <c r="AZ265" i="1"/>
  <c r="T265" i="1"/>
  <c r="EP265" i="1"/>
  <c r="DJ265" i="1"/>
  <c r="BV265" i="1"/>
  <c r="AP265" i="1"/>
  <c r="EZ265" i="1"/>
  <c r="CZ265" i="1"/>
  <c r="BL265" i="1"/>
  <c r="AF265" i="1"/>
  <c r="DF265" i="1"/>
  <c r="BZ265" i="1"/>
  <c r="AT265" i="1"/>
  <c r="GF265" i="1"/>
  <c r="ER265" i="1"/>
  <c r="DD265" i="1"/>
  <c r="BX265" i="1"/>
  <c r="AR265" i="1"/>
  <c r="EH265" i="1"/>
  <c r="DB265" i="1"/>
  <c r="BN265" i="1"/>
  <c r="AH265" i="1"/>
  <c r="CJ265" i="1"/>
  <c r="BD265" i="1"/>
  <c r="X265" i="1"/>
  <c r="CX265" i="1"/>
  <c r="BR265" i="1"/>
  <c r="AL265" i="1"/>
  <c r="FV265" i="1"/>
  <c r="EJ265" i="1"/>
  <c r="CV265" i="1"/>
  <c r="BP265" i="1"/>
  <c r="AJ265" i="1"/>
  <c r="GD265" i="1"/>
  <c r="DZ265" i="1"/>
  <c r="CL265" i="1"/>
  <c r="BF265" i="1"/>
  <c r="Z265" i="1"/>
  <c r="DP265" i="1"/>
  <c r="CB265" i="1"/>
  <c r="AV265" i="1"/>
  <c r="FP265" i="1"/>
  <c r="CP265" i="1"/>
  <c r="BJ265" i="1"/>
  <c r="AD265" i="1"/>
  <c r="FN265" i="1"/>
  <c r="EB265" i="1"/>
  <c r="CN265" i="1"/>
  <c r="BH265" i="1"/>
  <c r="AB265" i="1"/>
  <c r="EX265" i="1"/>
  <c r="DR265" i="1"/>
  <c r="CD265" i="1"/>
  <c r="AX265" i="1"/>
  <c r="R265" i="1"/>
  <c r="D300" i="1"/>
  <c r="D301" i="1" l="1"/>
  <c r="DN265" i="1"/>
  <c r="EN121" i="1"/>
  <c r="GL102" i="1"/>
  <c r="EF265" i="1"/>
  <c r="CT265" i="1"/>
  <c r="EV265" i="1"/>
  <c r="FD265" i="1"/>
  <c r="DX265" i="1"/>
  <c r="FD121" i="1"/>
  <c r="GF122" i="1"/>
  <c r="GJ122" i="1" s="1"/>
  <c r="FV122" i="1"/>
  <c r="EJ122" i="1"/>
  <c r="EN122" i="1" s="1"/>
  <c r="DZ122" i="1"/>
  <c r="DP122" i="1"/>
  <c r="DD122" i="1"/>
  <c r="CV122" i="1"/>
  <c r="CL122" i="1"/>
  <c r="CD122" i="1"/>
  <c r="BV122" i="1"/>
  <c r="BN122" i="1"/>
  <c r="BF122" i="1"/>
  <c r="AX122" i="1"/>
  <c r="AP122" i="1"/>
  <c r="AH122" i="1"/>
  <c r="Z122" i="1"/>
  <c r="R122" i="1"/>
  <c r="D123" i="1"/>
  <c r="GD122" i="1"/>
  <c r="FP122" i="1"/>
  <c r="FH122" i="1"/>
  <c r="FL122" i="1" s="1"/>
  <c r="EZ122" i="1"/>
  <c r="FD122" i="1" s="1"/>
  <c r="EP122" i="1"/>
  <c r="EH122" i="1"/>
  <c r="DB122" i="1"/>
  <c r="CJ122" i="1"/>
  <c r="CB122" i="1"/>
  <c r="BT122" i="1"/>
  <c r="BL122" i="1"/>
  <c r="BD122" i="1"/>
  <c r="AV122" i="1"/>
  <c r="AN122" i="1"/>
  <c r="AF122" i="1"/>
  <c r="X122" i="1"/>
  <c r="FN122" i="1"/>
  <c r="FF122" i="1"/>
  <c r="EX122" i="1"/>
  <c r="DH122" i="1"/>
  <c r="CZ122" i="1"/>
  <c r="CH122" i="1"/>
  <c r="BZ122" i="1"/>
  <c r="BR122" i="1"/>
  <c r="BJ122" i="1"/>
  <c r="BB122" i="1"/>
  <c r="AT122" i="1"/>
  <c r="AL122" i="1"/>
  <c r="AD122" i="1"/>
  <c r="V122" i="1"/>
  <c r="DR122" i="1"/>
  <c r="DF122" i="1"/>
  <c r="CX122" i="1"/>
  <c r="CN122" i="1"/>
  <c r="CF122" i="1"/>
  <c r="BX122" i="1"/>
  <c r="BP122" i="1"/>
  <c r="BH122" i="1"/>
  <c r="AZ122" i="1"/>
  <c r="AR122" i="1"/>
  <c r="AJ122" i="1"/>
  <c r="AB122" i="1"/>
  <c r="T122" i="1"/>
  <c r="FT265" i="1"/>
  <c r="EN265" i="1"/>
  <c r="GJ265" i="1"/>
  <c r="FL265" i="1"/>
  <c r="E267" i="1"/>
  <c r="FH266" i="1"/>
  <c r="FL266" i="1" s="1"/>
  <c r="DZ266" i="1"/>
  <c r="CN266" i="1"/>
  <c r="BH266" i="1"/>
  <c r="AB266" i="1"/>
  <c r="FF266" i="1"/>
  <c r="CL266" i="1"/>
  <c r="BF266" i="1"/>
  <c r="Z266" i="1"/>
  <c r="DB266" i="1"/>
  <c r="BL266" i="1"/>
  <c r="AF266" i="1"/>
  <c r="EB266" i="1"/>
  <c r="EF266" i="1" s="1"/>
  <c r="CH266" i="1"/>
  <c r="BB266" i="1"/>
  <c r="V266" i="1"/>
  <c r="EZ266" i="1"/>
  <c r="FD266" i="1" s="1"/>
  <c r="DP266" i="1"/>
  <c r="CF266" i="1"/>
  <c r="AZ266" i="1"/>
  <c r="T266" i="1"/>
  <c r="EX266" i="1"/>
  <c r="CD266" i="1"/>
  <c r="AX266" i="1"/>
  <c r="R266" i="1"/>
  <c r="CJ266" i="1"/>
  <c r="BD266" i="1"/>
  <c r="X266" i="1"/>
  <c r="DR266" i="1"/>
  <c r="BZ266" i="1"/>
  <c r="AT266" i="1"/>
  <c r="EP266" i="1"/>
  <c r="DF266" i="1"/>
  <c r="BX266" i="1"/>
  <c r="AR266" i="1"/>
  <c r="FX266" i="1"/>
  <c r="DD266" i="1"/>
  <c r="BV266" i="1"/>
  <c r="AP266" i="1"/>
  <c r="GD266" i="1"/>
  <c r="CB266" i="1"/>
  <c r="AV266" i="1"/>
  <c r="DH266" i="1"/>
  <c r="BR266" i="1"/>
  <c r="AL266" i="1"/>
  <c r="EH266" i="1"/>
  <c r="CX266" i="1"/>
  <c r="BP266" i="1"/>
  <c r="AJ266" i="1"/>
  <c r="FN266" i="1"/>
  <c r="CV266" i="1"/>
  <c r="BN266" i="1"/>
  <c r="AH266" i="1"/>
  <c r="FV266" i="1"/>
  <c r="BT266" i="1"/>
  <c r="AN266" i="1"/>
  <c r="EJ266" i="1"/>
  <c r="EN266" i="1" s="1"/>
  <c r="CZ266" i="1"/>
  <c r="BJ266" i="1"/>
  <c r="AD266" i="1"/>
  <c r="FL121" i="1"/>
  <c r="GJ121" i="1"/>
  <c r="D302" i="1" l="1"/>
  <c r="GD123" i="1"/>
  <c r="FN123" i="1"/>
  <c r="EH123" i="1"/>
  <c r="DB123" i="1"/>
  <c r="CJ123" i="1"/>
  <c r="CB123" i="1"/>
  <c r="BT123" i="1"/>
  <c r="BL123" i="1"/>
  <c r="BD123" i="1"/>
  <c r="AV123" i="1"/>
  <c r="AN123" i="1"/>
  <c r="AF123" i="1"/>
  <c r="X123" i="1"/>
  <c r="D124" i="1"/>
  <c r="EP123" i="1"/>
  <c r="DH123" i="1"/>
  <c r="CZ123" i="1"/>
  <c r="CH123" i="1"/>
  <c r="BZ123" i="1"/>
  <c r="BR123" i="1"/>
  <c r="BJ123" i="1"/>
  <c r="BB123" i="1"/>
  <c r="AT123" i="1"/>
  <c r="AL123" i="1"/>
  <c r="AD123" i="1"/>
  <c r="V123" i="1"/>
  <c r="EX123" i="1"/>
  <c r="DR123" i="1"/>
  <c r="DF123" i="1"/>
  <c r="CX123" i="1"/>
  <c r="CN123" i="1"/>
  <c r="CF123" i="1"/>
  <c r="BX123" i="1"/>
  <c r="BP123" i="1"/>
  <c r="BH123" i="1"/>
  <c r="AZ123" i="1"/>
  <c r="AR123" i="1"/>
  <c r="AJ123" i="1"/>
  <c r="AB123" i="1"/>
  <c r="T123" i="1"/>
  <c r="FV123" i="1"/>
  <c r="FF123" i="1"/>
  <c r="DZ123" i="1"/>
  <c r="DP123" i="1"/>
  <c r="DD123" i="1"/>
  <c r="CV123" i="1"/>
  <c r="CL123" i="1"/>
  <c r="CD123" i="1"/>
  <c r="BV123" i="1"/>
  <c r="BN123" i="1"/>
  <c r="BF123" i="1"/>
  <c r="AX123" i="1"/>
  <c r="AP123" i="1"/>
  <c r="AH123" i="1"/>
  <c r="Z123" i="1"/>
  <c r="R123" i="1"/>
  <c r="GB266" i="1"/>
  <c r="E268" i="1"/>
  <c r="DR267" i="1"/>
  <c r="CF267" i="1"/>
  <c r="AZ267" i="1"/>
  <c r="T267" i="1"/>
  <c r="EH267" i="1"/>
  <c r="CL267" i="1"/>
  <c r="BF267" i="1"/>
  <c r="Z267" i="1"/>
  <c r="FF267" i="1"/>
  <c r="CB267" i="1"/>
  <c r="AV267" i="1"/>
  <c r="CZ267" i="1"/>
  <c r="BJ267" i="1"/>
  <c r="AD267" i="1"/>
  <c r="DF267" i="1"/>
  <c r="BX267" i="1"/>
  <c r="AR267" i="1"/>
  <c r="FV267" i="1"/>
  <c r="DP267" i="1"/>
  <c r="CD267" i="1"/>
  <c r="AX267" i="1"/>
  <c r="R267" i="1"/>
  <c r="EX267" i="1"/>
  <c r="BT267" i="1"/>
  <c r="AN267" i="1"/>
  <c r="FN267" i="1"/>
  <c r="CH267" i="1"/>
  <c r="BB267" i="1"/>
  <c r="V267" i="1"/>
  <c r="EJ267" i="1"/>
  <c r="EN267" i="1" s="1"/>
  <c r="CX267" i="1"/>
  <c r="BP267" i="1"/>
  <c r="AJ267" i="1"/>
  <c r="EZ267" i="1"/>
  <c r="FD267" i="1" s="1"/>
  <c r="DD267" i="1"/>
  <c r="BV267" i="1"/>
  <c r="AP267" i="1"/>
  <c r="GD267" i="1"/>
  <c r="DB267" i="1"/>
  <c r="BL267" i="1"/>
  <c r="AF267" i="1"/>
  <c r="DT267" i="1"/>
  <c r="BZ267" i="1"/>
  <c r="AT267" i="1"/>
  <c r="DZ267" i="1"/>
  <c r="CN267" i="1"/>
  <c r="BH267" i="1"/>
  <c r="AB267" i="1"/>
  <c r="EP267" i="1"/>
  <c r="CV267" i="1"/>
  <c r="BN267" i="1"/>
  <c r="AH267" i="1"/>
  <c r="FP267" i="1"/>
  <c r="CJ267" i="1"/>
  <c r="BD267" i="1"/>
  <c r="X267" i="1"/>
  <c r="DH267" i="1"/>
  <c r="BR267" i="1"/>
  <c r="AL267" i="1"/>
  <c r="D303" i="1" l="1"/>
  <c r="DX267" i="1"/>
  <c r="E269" i="1"/>
  <c r="GD268" i="1"/>
  <c r="DD268" i="1"/>
  <c r="BX268" i="1"/>
  <c r="AR268" i="1"/>
  <c r="FN268" i="1"/>
  <c r="DB268" i="1"/>
  <c r="BN268" i="1"/>
  <c r="AH268" i="1"/>
  <c r="EX268" i="1"/>
  <c r="CJ268" i="1"/>
  <c r="BD268" i="1"/>
  <c r="X268" i="1"/>
  <c r="DP268" i="1"/>
  <c r="CH268" i="1"/>
  <c r="BB268" i="1"/>
  <c r="V268" i="1"/>
  <c r="AF268" i="1"/>
  <c r="AD268" i="1"/>
  <c r="FP268" i="1"/>
  <c r="CV268" i="1"/>
  <c r="BP268" i="1"/>
  <c r="AJ268" i="1"/>
  <c r="FF268" i="1"/>
  <c r="CL268" i="1"/>
  <c r="BF268" i="1"/>
  <c r="Z268" i="1"/>
  <c r="DR268" i="1"/>
  <c r="CB268" i="1"/>
  <c r="AV268" i="1"/>
  <c r="DF268" i="1"/>
  <c r="BZ268" i="1"/>
  <c r="AT268" i="1"/>
  <c r="EZ268" i="1"/>
  <c r="FD268" i="1" s="1"/>
  <c r="CP268" i="1"/>
  <c r="FH268" i="1"/>
  <c r="CN268" i="1"/>
  <c r="BH268" i="1"/>
  <c r="AB268" i="1"/>
  <c r="EP268" i="1"/>
  <c r="CD268" i="1"/>
  <c r="AX268" i="1"/>
  <c r="R268" i="1"/>
  <c r="DH268" i="1"/>
  <c r="BT268" i="1"/>
  <c r="AN268" i="1"/>
  <c r="FV268" i="1"/>
  <c r="CX268" i="1"/>
  <c r="BR268" i="1"/>
  <c r="AL268" i="1"/>
  <c r="BJ268" i="1"/>
  <c r="EH268" i="1"/>
  <c r="CF268" i="1"/>
  <c r="AZ268" i="1"/>
  <c r="T268" i="1"/>
  <c r="DJ268" i="1"/>
  <c r="BV268" i="1"/>
  <c r="AP268" i="1"/>
  <c r="GF268" i="1"/>
  <c r="CZ268" i="1"/>
  <c r="BL268" i="1"/>
  <c r="DZ268" i="1"/>
  <c r="D125" i="1"/>
  <c r="EH124" i="1"/>
  <c r="DB124" i="1"/>
  <c r="CJ124" i="1"/>
  <c r="CB124" i="1"/>
  <c r="BT124" i="1"/>
  <c r="BL124" i="1"/>
  <c r="BD124" i="1"/>
  <c r="AV124" i="1"/>
  <c r="AN124" i="1"/>
  <c r="AF124" i="1"/>
  <c r="X124" i="1"/>
  <c r="EZ124" i="1"/>
  <c r="EP124" i="1"/>
  <c r="DH124" i="1"/>
  <c r="CZ124" i="1"/>
  <c r="CH124" i="1"/>
  <c r="BZ124" i="1"/>
  <c r="BR124" i="1"/>
  <c r="BJ124" i="1"/>
  <c r="BB124" i="1"/>
  <c r="AT124" i="1"/>
  <c r="AL124" i="1"/>
  <c r="AD124" i="1"/>
  <c r="V124" i="1"/>
  <c r="FV124" i="1"/>
  <c r="FF124" i="1"/>
  <c r="EX124" i="1"/>
  <c r="DR124" i="1"/>
  <c r="DF124" i="1"/>
  <c r="CX124" i="1"/>
  <c r="CN124" i="1"/>
  <c r="CF124" i="1"/>
  <c r="BX124" i="1"/>
  <c r="BP124" i="1"/>
  <c r="BH124" i="1"/>
  <c r="AZ124" i="1"/>
  <c r="AR124" i="1"/>
  <c r="AJ124" i="1"/>
  <c r="AB124" i="1"/>
  <c r="T124" i="1"/>
  <c r="GD124" i="1"/>
  <c r="FN124" i="1"/>
  <c r="DZ124" i="1"/>
  <c r="DP124" i="1"/>
  <c r="DD124" i="1"/>
  <c r="CV124" i="1"/>
  <c r="CL124" i="1"/>
  <c r="CD124" i="1"/>
  <c r="BV124" i="1"/>
  <c r="BN124" i="1"/>
  <c r="BF124" i="1"/>
  <c r="AX124" i="1"/>
  <c r="AP124" i="1"/>
  <c r="AH124" i="1"/>
  <c r="Z124" i="1"/>
  <c r="R124" i="1"/>
  <c r="E270" i="1" l="1"/>
  <c r="CV269" i="1"/>
  <c r="BP269" i="1"/>
  <c r="AJ269" i="1"/>
  <c r="FP269" i="1"/>
  <c r="DJ269" i="1"/>
  <c r="DN269" i="1" s="1"/>
  <c r="BV269" i="1"/>
  <c r="AP269" i="1"/>
  <c r="FN269" i="1"/>
  <c r="DZ269" i="1"/>
  <c r="CJ269" i="1"/>
  <c r="BD269" i="1"/>
  <c r="X269" i="1"/>
  <c r="DF269" i="1"/>
  <c r="BZ269" i="1"/>
  <c r="AT269" i="1"/>
  <c r="EZ269" i="1"/>
  <c r="FD269" i="1" s="1"/>
  <c r="AL269" i="1"/>
  <c r="EP269" i="1"/>
  <c r="AD269" i="1"/>
  <c r="CN269" i="1"/>
  <c r="BH269" i="1"/>
  <c r="AB269" i="1"/>
  <c r="FH269" i="1"/>
  <c r="FL269" i="1" s="1"/>
  <c r="DB269" i="1"/>
  <c r="BN269" i="1"/>
  <c r="AH269" i="1"/>
  <c r="FF269" i="1"/>
  <c r="DR269" i="1"/>
  <c r="CB269" i="1"/>
  <c r="AV269" i="1"/>
  <c r="EX269" i="1"/>
  <c r="CX269" i="1"/>
  <c r="BR269" i="1"/>
  <c r="GF269" i="1"/>
  <c r="GJ269" i="1" s="1"/>
  <c r="CP269" i="1"/>
  <c r="CT269" i="1" s="1"/>
  <c r="FV269" i="1"/>
  <c r="CF269" i="1"/>
  <c r="AZ269" i="1"/>
  <c r="T269" i="1"/>
  <c r="EB269" i="1"/>
  <c r="CL269" i="1"/>
  <c r="BF269" i="1"/>
  <c r="Z269" i="1"/>
  <c r="ER269" i="1"/>
  <c r="DH269" i="1"/>
  <c r="BT269" i="1"/>
  <c r="AN269" i="1"/>
  <c r="BJ269" i="1"/>
  <c r="DD269" i="1"/>
  <c r="BX269" i="1"/>
  <c r="AR269" i="1"/>
  <c r="GD269" i="1"/>
  <c r="DT269" i="1"/>
  <c r="CD269" i="1"/>
  <c r="AX269" i="1"/>
  <c r="R269" i="1"/>
  <c r="EH269" i="1"/>
  <c r="CZ269" i="1"/>
  <c r="BL269" i="1"/>
  <c r="AF269" i="1"/>
  <c r="DP269" i="1"/>
  <c r="CH269" i="1"/>
  <c r="BB269" i="1"/>
  <c r="V269" i="1"/>
  <c r="DN268" i="1"/>
  <c r="FL268" i="1"/>
  <c r="GJ268" i="1"/>
  <c r="CT268" i="1"/>
  <c r="FD124" i="1"/>
  <c r="EZ125" i="1"/>
  <c r="FD125" i="1" s="1"/>
  <c r="EP125" i="1"/>
  <c r="DH125" i="1"/>
  <c r="CZ125" i="1"/>
  <c r="CH125" i="1"/>
  <c r="BZ125" i="1"/>
  <c r="BR125" i="1"/>
  <c r="BJ125" i="1"/>
  <c r="BB125" i="1"/>
  <c r="AT125" i="1"/>
  <c r="AL125" i="1"/>
  <c r="AD125" i="1"/>
  <c r="V125" i="1"/>
  <c r="FV125" i="1"/>
  <c r="FF125" i="1"/>
  <c r="EX125" i="1"/>
  <c r="DR125" i="1"/>
  <c r="DF125" i="1"/>
  <c r="CX125" i="1"/>
  <c r="CN125" i="1"/>
  <c r="CF125" i="1"/>
  <c r="BX125" i="1"/>
  <c r="BP125" i="1"/>
  <c r="BH125" i="1"/>
  <c r="AZ125" i="1"/>
  <c r="AR125" i="1"/>
  <c r="AJ125" i="1"/>
  <c r="AB125" i="1"/>
  <c r="T125" i="1"/>
  <c r="GD125" i="1"/>
  <c r="FN125" i="1"/>
  <c r="DZ125" i="1"/>
  <c r="DP125" i="1"/>
  <c r="DD125" i="1"/>
  <c r="CV125" i="1"/>
  <c r="CL125" i="1"/>
  <c r="CD125" i="1"/>
  <c r="BV125" i="1"/>
  <c r="BN125" i="1"/>
  <c r="BF125" i="1"/>
  <c r="AX125" i="1"/>
  <c r="AP125" i="1"/>
  <c r="AH125" i="1"/>
  <c r="Z125" i="1"/>
  <c r="R125" i="1"/>
  <c r="D126" i="1"/>
  <c r="EH125" i="1"/>
  <c r="DB125" i="1"/>
  <c r="CJ125" i="1"/>
  <c r="CB125" i="1"/>
  <c r="BT125" i="1"/>
  <c r="BL125" i="1"/>
  <c r="BD125" i="1"/>
  <c r="AV125" i="1"/>
  <c r="AN125" i="1"/>
  <c r="AF125" i="1"/>
  <c r="X125" i="1"/>
  <c r="D304" i="1"/>
  <c r="D305" i="1" l="1"/>
  <c r="DZ126" i="1"/>
  <c r="DR126" i="1"/>
  <c r="DF126" i="1"/>
  <c r="CX126" i="1"/>
  <c r="CN126" i="1"/>
  <c r="CF126" i="1"/>
  <c r="BX126" i="1"/>
  <c r="BP126" i="1"/>
  <c r="BH126" i="1"/>
  <c r="AZ126" i="1"/>
  <c r="AR126" i="1"/>
  <c r="AJ126" i="1"/>
  <c r="AB126" i="1"/>
  <c r="T126" i="1"/>
  <c r="FV126" i="1"/>
  <c r="EH126" i="1"/>
  <c r="DP126" i="1"/>
  <c r="DD126" i="1"/>
  <c r="CV126" i="1"/>
  <c r="CL126" i="1"/>
  <c r="CD126" i="1"/>
  <c r="BV126" i="1"/>
  <c r="BN126" i="1"/>
  <c r="BF126" i="1"/>
  <c r="AX126" i="1"/>
  <c r="AP126" i="1"/>
  <c r="AH126" i="1"/>
  <c r="Z126" i="1"/>
  <c r="R126" i="1"/>
  <c r="GD126" i="1"/>
  <c r="FP126" i="1"/>
  <c r="FH126" i="1"/>
  <c r="EZ126" i="1"/>
  <c r="FD126" i="1" s="1"/>
  <c r="EP126" i="1"/>
  <c r="DB126" i="1"/>
  <c r="CJ126" i="1"/>
  <c r="CB126" i="1"/>
  <c r="BT126" i="1"/>
  <c r="BL126" i="1"/>
  <c r="BD126" i="1"/>
  <c r="AV126" i="1"/>
  <c r="AN126" i="1"/>
  <c r="AF126" i="1"/>
  <c r="X126" i="1"/>
  <c r="D127" i="1"/>
  <c r="FN126" i="1"/>
  <c r="FF126" i="1"/>
  <c r="EX126" i="1"/>
  <c r="DT126" i="1"/>
  <c r="DH126" i="1"/>
  <c r="CZ126" i="1"/>
  <c r="CH126" i="1"/>
  <c r="BZ126" i="1"/>
  <c r="BR126" i="1"/>
  <c r="BJ126" i="1"/>
  <c r="BB126" i="1"/>
  <c r="AT126" i="1"/>
  <c r="AL126" i="1"/>
  <c r="AD126" i="1"/>
  <c r="V126" i="1"/>
  <c r="DX269" i="1"/>
  <c r="EV269" i="1"/>
  <c r="EF269" i="1"/>
  <c r="E271" i="1"/>
  <c r="EX270" i="1"/>
  <c r="CX270" i="1"/>
  <c r="BR270" i="1"/>
  <c r="AL270" i="1"/>
  <c r="FV270" i="1"/>
  <c r="CF270" i="1"/>
  <c r="AZ270" i="1"/>
  <c r="T270" i="1"/>
  <c r="EZ270" i="1"/>
  <c r="DB270" i="1"/>
  <c r="BN270" i="1"/>
  <c r="AH270" i="1"/>
  <c r="FF270" i="1"/>
  <c r="DR270" i="1"/>
  <c r="CB270" i="1"/>
  <c r="AV270" i="1"/>
  <c r="GF270" i="1"/>
  <c r="EP270" i="1"/>
  <c r="CP270" i="1"/>
  <c r="BJ270" i="1"/>
  <c r="AD270" i="1"/>
  <c r="DD270" i="1"/>
  <c r="BX270" i="1"/>
  <c r="AR270" i="1"/>
  <c r="GD270" i="1"/>
  <c r="EB270" i="1"/>
  <c r="EF270" i="1" s="1"/>
  <c r="CL270" i="1"/>
  <c r="BF270" i="1"/>
  <c r="Z270" i="1"/>
  <c r="ER270" i="1"/>
  <c r="EV270" i="1" s="1"/>
  <c r="DH270" i="1"/>
  <c r="BT270" i="1"/>
  <c r="AN270" i="1"/>
  <c r="DP270" i="1"/>
  <c r="CH270" i="1"/>
  <c r="BB270" i="1"/>
  <c r="V270" i="1"/>
  <c r="CV270" i="1"/>
  <c r="BP270" i="1"/>
  <c r="AJ270" i="1"/>
  <c r="FP270" i="1"/>
  <c r="DT270" i="1"/>
  <c r="DX270" i="1" s="1"/>
  <c r="CD270" i="1"/>
  <c r="AX270" i="1"/>
  <c r="R270" i="1"/>
  <c r="EH270" i="1"/>
  <c r="CZ270" i="1"/>
  <c r="BL270" i="1"/>
  <c r="AF270" i="1"/>
  <c r="DF270" i="1"/>
  <c r="BZ270" i="1"/>
  <c r="AT270" i="1"/>
  <c r="CN270" i="1"/>
  <c r="BH270" i="1"/>
  <c r="AB270" i="1"/>
  <c r="FH270" i="1"/>
  <c r="DJ270" i="1"/>
  <c r="BV270" i="1"/>
  <c r="AP270" i="1"/>
  <c r="FN270" i="1"/>
  <c r="DZ270" i="1"/>
  <c r="CJ270" i="1"/>
  <c r="BD270" i="1"/>
  <c r="X270" i="1"/>
  <c r="FL270" i="1" l="1"/>
  <c r="E272" i="1"/>
  <c r="FN271" i="1"/>
  <c r="CZ271" i="1"/>
  <c r="BL271" i="1"/>
  <c r="AF271" i="1"/>
  <c r="CX271" i="1"/>
  <c r="BR271" i="1"/>
  <c r="AL271" i="1"/>
  <c r="ER271" i="1"/>
  <c r="EV271" i="1" s="1"/>
  <c r="DD271" i="1"/>
  <c r="BX271" i="1"/>
  <c r="AR271" i="1"/>
  <c r="EP271" i="1"/>
  <c r="DB271" i="1"/>
  <c r="BN271" i="1"/>
  <c r="AH271" i="1"/>
  <c r="FH271" i="1"/>
  <c r="CJ271" i="1"/>
  <c r="BD271" i="1"/>
  <c r="X271" i="1"/>
  <c r="CP271" i="1"/>
  <c r="CT271" i="1" s="1"/>
  <c r="BJ271" i="1"/>
  <c r="AD271" i="1"/>
  <c r="EH271" i="1"/>
  <c r="CV271" i="1"/>
  <c r="BP271" i="1"/>
  <c r="AJ271" i="1"/>
  <c r="FV271" i="1"/>
  <c r="DZ271" i="1"/>
  <c r="CL271" i="1"/>
  <c r="BF271" i="1"/>
  <c r="Z271" i="1"/>
  <c r="DP271" i="1"/>
  <c r="CB271" i="1"/>
  <c r="AV271" i="1"/>
  <c r="FF271" i="1"/>
  <c r="FJ271" i="1" s="1"/>
  <c r="CH271" i="1"/>
  <c r="BB271" i="1"/>
  <c r="V271" i="1"/>
  <c r="EB271" i="1"/>
  <c r="CN271" i="1"/>
  <c r="BH271" i="1"/>
  <c r="AB271" i="1"/>
  <c r="FP271" i="1"/>
  <c r="DR271" i="1"/>
  <c r="CD271" i="1"/>
  <c r="AX271" i="1"/>
  <c r="R271" i="1"/>
  <c r="GD271" i="1"/>
  <c r="DH271" i="1"/>
  <c r="BT271" i="1"/>
  <c r="AN271" i="1"/>
  <c r="DF271" i="1"/>
  <c r="BZ271" i="1"/>
  <c r="AT271" i="1"/>
  <c r="GF271" i="1"/>
  <c r="GJ271" i="1" s="1"/>
  <c r="DT271" i="1"/>
  <c r="DX271" i="1" s="1"/>
  <c r="CF271" i="1"/>
  <c r="AZ271" i="1"/>
  <c r="T271" i="1"/>
  <c r="EX271" i="1"/>
  <c r="DJ271" i="1"/>
  <c r="DN271" i="1" s="1"/>
  <c r="BV271" i="1"/>
  <c r="AP271" i="1"/>
  <c r="EZ271" i="1"/>
  <c r="FL126" i="1"/>
  <c r="CT270" i="1"/>
  <c r="D306" i="1"/>
  <c r="DN270" i="1"/>
  <c r="GJ270" i="1"/>
  <c r="FD270" i="1"/>
  <c r="DX126" i="1"/>
  <c r="GF127" i="1"/>
  <c r="FV127" i="1"/>
  <c r="DR127" i="1"/>
  <c r="DF127" i="1"/>
  <c r="CX127" i="1"/>
  <c r="CN127" i="1"/>
  <c r="CF127" i="1"/>
  <c r="BX127" i="1"/>
  <c r="BP127" i="1"/>
  <c r="BH127" i="1"/>
  <c r="AZ127" i="1"/>
  <c r="AR127" i="1"/>
  <c r="AJ127" i="1"/>
  <c r="AB127" i="1"/>
  <c r="T127" i="1"/>
  <c r="D128" i="1"/>
  <c r="GD127" i="1"/>
  <c r="FP127" i="1"/>
  <c r="FH127" i="1"/>
  <c r="FL127" i="1" s="1"/>
  <c r="EZ127" i="1"/>
  <c r="ER127" i="1"/>
  <c r="EJ127" i="1"/>
  <c r="DZ127" i="1"/>
  <c r="DP127" i="1"/>
  <c r="DD127" i="1"/>
  <c r="CV127" i="1"/>
  <c r="CL127" i="1"/>
  <c r="CD127" i="1"/>
  <c r="BV127" i="1"/>
  <c r="BN127" i="1"/>
  <c r="BF127" i="1"/>
  <c r="AX127" i="1"/>
  <c r="AP127" i="1"/>
  <c r="AH127" i="1"/>
  <c r="Z127" i="1"/>
  <c r="R127" i="1"/>
  <c r="FN127" i="1"/>
  <c r="FF127" i="1"/>
  <c r="EX127" i="1"/>
  <c r="EP127" i="1"/>
  <c r="EH127" i="1"/>
  <c r="DB127" i="1"/>
  <c r="CJ127" i="1"/>
  <c r="CB127" i="1"/>
  <c r="BT127" i="1"/>
  <c r="BL127" i="1"/>
  <c r="BD127" i="1"/>
  <c r="AV127" i="1"/>
  <c r="AN127" i="1"/>
  <c r="AF127" i="1"/>
  <c r="X127" i="1"/>
  <c r="DH127" i="1"/>
  <c r="CZ127" i="1"/>
  <c r="CH127" i="1"/>
  <c r="BZ127" i="1"/>
  <c r="BR127" i="1"/>
  <c r="BJ127" i="1"/>
  <c r="BB127" i="1"/>
  <c r="AT127" i="1"/>
  <c r="AL127" i="1"/>
  <c r="AD127" i="1"/>
  <c r="V127" i="1"/>
  <c r="FD127" i="1" l="1"/>
  <c r="DB128" i="1"/>
  <c r="CJ128" i="1"/>
  <c r="CB128" i="1"/>
  <c r="BT128" i="1"/>
  <c r="BL128" i="1"/>
  <c r="BD128" i="1"/>
  <c r="AV128" i="1"/>
  <c r="AN128" i="1"/>
  <c r="AF128" i="1"/>
  <c r="X128" i="1"/>
  <c r="GF128" i="1"/>
  <c r="GJ128" i="1" s="1"/>
  <c r="FV128" i="1"/>
  <c r="DH128" i="1"/>
  <c r="CZ128" i="1"/>
  <c r="CH128" i="1"/>
  <c r="BZ128" i="1"/>
  <c r="BR128" i="1"/>
  <c r="BJ128" i="1"/>
  <c r="BB128" i="1"/>
  <c r="AT128" i="1"/>
  <c r="AL128" i="1"/>
  <c r="AD128" i="1"/>
  <c r="V128" i="1"/>
  <c r="D129" i="1"/>
  <c r="GD128" i="1"/>
  <c r="FP128" i="1"/>
  <c r="FH128" i="1"/>
  <c r="FL128" i="1" s="1"/>
  <c r="EZ128" i="1"/>
  <c r="FD128" i="1" s="1"/>
  <c r="ER128" i="1"/>
  <c r="EV128" i="1" s="1"/>
  <c r="EJ128" i="1"/>
  <c r="EN128" i="1" s="1"/>
  <c r="EB128" i="1"/>
  <c r="DR128" i="1"/>
  <c r="DF128" i="1"/>
  <c r="CX128" i="1"/>
  <c r="CN128" i="1"/>
  <c r="CF128" i="1"/>
  <c r="BX128" i="1"/>
  <c r="BP128" i="1"/>
  <c r="BH128" i="1"/>
  <c r="AZ128" i="1"/>
  <c r="AR128" i="1"/>
  <c r="AJ128" i="1"/>
  <c r="AB128" i="1"/>
  <c r="T128" i="1"/>
  <c r="FN128" i="1"/>
  <c r="FF128" i="1"/>
  <c r="EX128" i="1"/>
  <c r="EP128" i="1"/>
  <c r="EH128" i="1"/>
  <c r="DZ128" i="1"/>
  <c r="DP128" i="1"/>
  <c r="DD128" i="1"/>
  <c r="CV128" i="1"/>
  <c r="CL128" i="1"/>
  <c r="CD128" i="1"/>
  <c r="BV128" i="1"/>
  <c r="BN128" i="1"/>
  <c r="BF128" i="1"/>
  <c r="AX128" i="1"/>
  <c r="AP128" i="1"/>
  <c r="AH128" i="1"/>
  <c r="Z128" i="1"/>
  <c r="R128" i="1"/>
  <c r="FR271" i="1"/>
  <c r="FB271" i="1"/>
  <c r="FD271" i="1" s="1"/>
  <c r="ED271" i="1"/>
  <c r="FL271" i="1"/>
  <c r="E273" i="1"/>
  <c r="CN272" i="1"/>
  <c r="BH272" i="1"/>
  <c r="AB272" i="1"/>
  <c r="DZ272" i="1"/>
  <c r="CL272" i="1"/>
  <c r="BF272" i="1"/>
  <c r="Z272" i="1"/>
  <c r="FN272" i="1"/>
  <c r="DP272" i="1"/>
  <c r="CB272" i="1"/>
  <c r="AV272" i="1"/>
  <c r="GD272" i="1"/>
  <c r="CX272" i="1"/>
  <c r="BR272" i="1"/>
  <c r="AL272" i="1"/>
  <c r="GF272" i="1"/>
  <c r="EX272" i="1"/>
  <c r="AD272" i="1"/>
  <c r="DT272" i="1"/>
  <c r="CF272" i="1"/>
  <c r="AZ272" i="1"/>
  <c r="T272" i="1"/>
  <c r="DR272" i="1"/>
  <c r="CD272" i="1"/>
  <c r="AX272" i="1"/>
  <c r="R272" i="1"/>
  <c r="FF272" i="1"/>
  <c r="DH272" i="1"/>
  <c r="BT272" i="1"/>
  <c r="AN272" i="1"/>
  <c r="CP272" i="1"/>
  <c r="DD272" i="1"/>
  <c r="BX272" i="1"/>
  <c r="AR272" i="1"/>
  <c r="FP272" i="1"/>
  <c r="FT272" i="1" s="1"/>
  <c r="DJ272" i="1"/>
  <c r="BV272" i="1"/>
  <c r="AP272" i="1"/>
  <c r="ER272" i="1"/>
  <c r="CZ272" i="1"/>
  <c r="BL272" i="1"/>
  <c r="AF272" i="1"/>
  <c r="EP272" i="1"/>
  <c r="CH272" i="1"/>
  <c r="BB272" i="1"/>
  <c r="V272" i="1"/>
  <c r="BJ272" i="1"/>
  <c r="CV272" i="1"/>
  <c r="BP272" i="1"/>
  <c r="AJ272" i="1"/>
  <c r="FH272" i="1"/>
  <c r="FL272" i="1" s="1"/>
  <c r="DB272" i="1"/>
  <c r="BN272" i="1"/>
  <c r="AH272" i="1"/>
  <c r="FV272" i="1"/>
  <c r="EH272" i="1"/>
  <c r="CJ272" i="1"/>
  <c r="BD272" i="1"/>
  <c r="X272" i="1"/>
  <c r="DF272" i="1"/>
  <c r="BZ272" i="1"/>
  <c r="AT272" i="1"/>
  <c r="EZ272" i="1"/>
  <c r="FD272" i="1" s="1"/>
  <c r="EN127" i="1"/>
  <c r="D307" i="1"/>
  <c r="FT271" i="1"/>
  <c r="EF271" i="1"/>
  <c r="EV127" i="1"/>
  <c r="GJ127" i="1"/>
  <c r="DN272" i="1" l="1"/>
  <c r="GJ272" i="1"/>
  <c r="E274" i="1"/>
  <c r="EP273" i="1"/>
  <c r="DJ273" i="1"/>
  <c r="DN273" i="1" s="1"/>
  <c r="BV273" i="1"/>
  <c r="AP273" i="1"/>
  <c r="DP273" i="1"/>
  <c r="CB273" i="1"/>
  <c r="AV273" i="1"/>
  <c r="GF273" i="1"/>
  <c r="GJ273" i="1" s="1"/>
  <c r="DF273" i="1"/>
  <c r="BZ273" i="1"/>
  <c r="AT273" i="1"/>
  <c r="ER273" i="1"/>
  <c r="EV273" i="1" s="1"/>
  <c r="DD273" i="1"/>
  <c r="BX273" i="1"/>
  <c r="AR273" i="1"/>
  <c r="EH273" i="1"/>
  <c r="DB273" i="1"/>
  <c r="BN273" i="1"/>
  <c r="AH273" i="1"/>
  <c r="DH273" i="1"/>
  <c r="BT273" i="1"/>
  <c r="AN273" i="1"/>
  <c r="FP273" i="1"/>
  <c r="FT273" i="1" s="1"/>
  <c r="CX273" i="1"/>
  <c r="BR273" i="1"/>
  <c r="AL273" i="1"/>
  <c r="FV273" i="1"/>
  <c r="EJ273" i="1"/>
  <c r="CV273" i="1"/>
  <c r="BP273" i="1"/>
  <c r="AJ273" i="1"/>
  <c r="GD273" i="1"/>
  <c r="DZ273" i="1"/>
  <c r="CL273" i="1"/>
  <c r="BF273" i="1"/>
  <c r="Z273" i="1"/>
  <c r="CZ273" i="1"/>
  <c r="BL273" i="1"/>
  <c r="AF273" i="1"/>
  <c r="FH273" i="1"/>
  <c r="FL273" i="1" s="1"/>
  <c r="CP273" i="1"/>
  <c r="CT273" i="1" s="1"/>
  <c r="BJ273" i="1"/>
  <c r="AD273" i="1"/>
  <c r="FN273" i="1"/>
  <c r="EB273" i="1"/>
  <c r="CN273" i="1"/>
  <c r="BH273" i="1"/>
  <c r="AB273" i="1"/>
  <c r="EX273" i="1"/>
  <c r="DR273" i="1"/>
  <c r="CD273" i="1"/>
  <c r="AX273" i="1"/>
  <c r="R273" i="1"/>
  <c r="CJ273" i="1"/>
  <c r="BD273" i="1"/>
  <c r="X273" i="1"/>
  <c r="EZ273" i="1"/>
  <c r="FD273" i="1" s="1"/>
  <c r="CH273" i="1"/>
  <c r="BB273" i="1"/>
  <c r="V273" i="1"/>
  <c r="FF273" i="1"/>
  <c r="DT273" i="1"/>
  <c r="DX273" i="1" s="1"/>
  <c r="CF273" i="1"/>
  <c r="AZ273" i="1"/>
  <c r="T273" i="1"/>
  <c r="EV272" i="1"/>
  <c r="CT272" i="1"/>
  <c r="DX272" i="1"/>
  <c r="GF129" i="1"/>
  <c r="FV129" i="1"/>
  <c r="DD129" i="1"/>
  <c r="CV129" i="1"/>
  <c r="CL129" i="1"/>
  <c r="CD129" i="1"/>
  <c r="BV129" i="1"/>
  <c r="BN129" i="1"/>
  <c r="BF129" i="1"/>
  <c r="AX129" i="1"/>
  <c r="AP129" i="1"/>
  <c r="AH129" i="1"/>
  <c r="Z129" i="1"/>
  <c r="R129" i="1"/>
  <c r="D130" i="1"/>
  <c r="GD129" i="1"/>
  <c r="FP129" i="1"/>
  <c r="FH129" i="1"/>
  <c r="EZ129" i="1"/>
  <c r="FD129" i="1" s="1"/>
  <c r="ER129" i="1"/>
  <c r="EJ129" i="1"/>
  <c r="EB129" i="1"/>
  <c r="EF129" i="1" s="1"/>
  <c r="DT129" i="1"/>
  <c r="DJ129" i="1"/>
  <c r="DB129" i="1"/>
  <c r="CJ129" i="1"/>
  <c r="CB129" i="1"/>
  <c r="BT129" i="1"/>
  <c r="BL129" i="1"/>
  <c r="BD129" i="1"/>
  <c r="AV129" i="1"/>
  <c r="AN129" i="1"/>
  <c r="AF129" i="1"/>
  <c r="X129" i="1"/>
  <c r="FN129" i="1"/>
  <c r="FF129" i="1"/>
  <c r="EX129" i="1"/>
  <c r="EP129" i="1"/>
  <c r="EH129" i="1"/>
  <c r="DZ129" i="1"/>
  <c r="DR129" i="1"/>
  <c r="DH129" i="1"/>
  <c r="CZ129" i="1"/>
  <c r="CH129" i="1"/>
  <c r="BZ129" i="1"/>
  <c r="BR129" i="1"/>
  <c r="BJ129" i="1"/>
  <c r="BB129" i="1"/>
  <c r="AT129" i="1"/>
  <c r="AL129" i="1"/>
  <c r="AD129" i="1"/>
  <c r="V129" i="1"/>
  <c r="DP129" i="1"/>
  <c r="DF129" i="1"/>
  <c r="CX129" i="1"/>
  <c r="CN129" i="1"/>
  <c r="CF129" i="1"/>
  <c r="BX129" i="1"/>
  <c r="BP129" i="1"/>
  <c r="BH129" i="1"/>
  <c r="AZ129" i="1"/>
  <c r="AR129" i="1"/>
  <c r="AJ129" i="1"/>
  <c r="AB129" i="1"/>
  <c r="T129" i="1"/>
  <c r="D308" i="1"/>
  <c r="EF128" i="1"/>
  <c r="DN129" i="1" l="1"/>
  <c r="EV129" i="1"/>
  <c r="DX129" i="1"/>
  <c r="D131" i="1"/>
  <c r="GD130" i="1"/>
  <c r="FP130" i="1"/>
  <c r="FH130" i="1"/>
  <c r="FL130" i="1" s="1"/>
  <c r="EZ130" i="1"/>
  <c r="FD130" i="1" s="1"/>
  <c r="ER130" i="1"/>
  <c r="EV130" i="1" s="1"/>
  <c r="EJ130" i="1"/>
  <c r="EN130" i="1" s="1"/>
  <c r="EB130" i="1"/>
  <c r="DT130" i="1"/>
  <c r="DX130" i="1" s="1"/>
  <c r="DJ130" i="1"/>
  <c r="DN130" i="1" s="1"/>
  <c r="DB130" i="1"/>
  <c r="CJ130" i="1"/>
  <c r="CB130" i="1"/>
  <c r="BT130" i="1"/>
  <c r="BL130" i="1"/>
  <c r="BD130" i="1"/>
  <c r="AV130" i="1"/>
  <c r="AN130" i="1"/>
  <c r="AF130" i="1"/>
  <c r="X130" i="1"/>
  <c r="FN130" i="1"/>
  <c r="FF130" i="1"/>
  <c r="EX130" i="1"/>
  <c r="EP130" i="1"/>
  <c r="EH130" i="1"/>
  <c r="DZ130" i="1"/>
  <c r="DR130" i="1"/>
  <c r="DH130" i="1"/>
  <c r="CZ130" i="1"/>
  <c r="CH130" i="1"/>
  <c r="BZ130" i="1"/>
  <c r="BR130" i="1"/>
  <c r="BJ130" i="1"/>
  <c r="BB130" i="1"/>
  <c r="AT130" i="1"/>
  <c r="AL130" i="1"/>
  <c r="AD130" i="1"/>
  <c r="V130" i="1"/>
  <c r="DP130" i="1"/>
  <c r="DF130" i="1"/>
  <c r="CX130" i="1"/>
  <c r="CN130" i="1"/>
  <c r="CF130" i="1"/>
  <c r="BX130" i="1"/>
  <c r="BP130" i="1"/>
  <c r="BH130" i="1"/>
  <c r="AZ130" i="1"/>
  <c r="AR130" i="1"/>
  <c r="AJ130" i="1"/>
  <c r="AB130" i="1"/>
  <c r="T130" i="1"/>
  <c r="GF130" i="1"/>
  <c r="GJ130" i="1" s="1"/>
  <c r="FV130" i="1"/>
  <c r="DD130" i="1"/>
  <c r="CV130" i="1"/>
  <c r="CL130" i="1"/>
  <c r="CD130" i="1"/>
  <c r="BV130" i="1"/>
  <c r="BN130" i="1"/>
  <c r="BF130" i="1"/>
  <c r="AX130" i="1"/>
  <c r="AP130" i="1"/>
  <c r="AH130" i="1"/>
  <c r="Z130" i="1"/>
  <c r="R130" i="1"/>
  <c r="D309" i="1"/>
  <c r="FL129" i="1"/>
  <c r="EF273" i="1"/>
  <c r="EN129" i="1"/>
  <c r="GJ129" i="1"/>
  <c r="EN273" i="1"/>
  <c r="E275" i="1"/>
  <c r="FN274" i="1"/>
  <c r="EB274" i="1"/>
  <c r="EF274" i="1" s="1"/>
  <c r="CN274" i="1"/>
  <c r="BH274" i="1"/>
  <c r="AB274" i="1"/>
  <c r="EP274" i="1"/>
  <c r="DJ274" i="1"/>
  <c r="DN274" i="1" s="1"/>
  <c r="BV274" i="1"/>
  <c r="AP274" i="1"/>
  <c r="DP274" i="1"/>
  <c r="CB274" i="1"/>
  <c r="AV274" i="1"/>
  <c r="FP274" i="1"/>
  <c r="FT274" i="1" s="1"/>
  <c r="CP274" i="1"/>
  <c r="BJ274" i="1"/>
  <c r="AD274" i="1"/>
  <c r="V274" i="1"/>
  <c r="GF274" i="1"/>
  <c r="GJ274" i="1" s="1"/>
  <c r="CX274" i="1"/>
  <c r="FF274" i="1"/>
  <c r="DT274" i="1"/>
  <c r="DX274" i="1" s="1"/>
  <c r="CF274" i="1"/>
  <c r="AZ274" i="1"/>
  <c r="T274" i="1"/>
  <c r="EH274" i="1"/>
  <c r="DB274" i="1"/>
  <c r="BN274" i="1"/>
  <c r="AH274" i="1"/>
  <c r="DH274" i="1"/>
  <c r="BT274" i="1"/>
  <c r="AN274" i="1"/>
  <c r="FH274" i="1"/>
  <c r="FL274" i="1" s="1"/>
  <c r="CH274" i="1"/>
  <c r="BB274" i="1"/>
  <c r="BZ274" i="1"/>
  <c r="BR274" i="1"/>
  <c r="ER274" i="1"/>
  <c r="DD274" i="1"/>
  <c r="BX274" i="1"/>
  <c r="AR274" i="1"/>
  <c r="GD274" i="1"/>
  <c r="DZ274" i="1"/>
  <c r="CL274" i="1"/>
  <c r="BF274" i="1"/>
  <c r="Z274" i="1"/>
  <c r="CZ274" i="1"/>
  <c r="BL274" i="1"/>
  <c r="AF274" i="1"/>
  <c r="DF274" i="1"/>
  <c r="AT274" i="1"/>
  <c r="AL274" i="1"/>
  <c r="FV274" i="1"/>
  <c r="EJ274" i="1"/>
  <c r="EN274" i="1" s="1"/>
  <c r="CV274" i="1"/>
  <c r="BP274" i="1"/>
  <c r="AJ274" i="1"/>
  <c r="EX274" i="1"/>
  <c r="DR274" i="1"/>
  <c r="CD274" i="1"/>
  <c r="AX274" i="1"/>
  <c r="R274" i="1"/>
  <c r="CJ274" i="1"/>
  <c r="BD274" i="1"/>
  <c r="X274" i="1"/>
  <c r="EZ274" i="1"/>
  <c r="FD274" i="1" s="1"/>
  <c r="FN131" i="1" l="1"/>
  <c r="FF131" i="1"/>
  <c r="EX131" i="1"/>
  <c r="EP131" i="1"/>
  <c r="EH131" i="1"/>
  <c r="DZ131" i="1"/>
  <c r="DR131" i="1"/>
  <c r="DH131" i="1"/>
  <c r="CZ131" i="1"/>
  <c r="CH131" i="1"/>
  <c r="BZ131" i="1"/>
  <c r="BR131" i="1"/>
  <c r="BJ131" i="1"/>
  <c r="BB131" i="1"/>
  <c r="AT131" i="1"/>
  <c r="AL131" i="1"/>
  <c r="AD131" i="1"/>
  <c r="V131" i="1"/>
  <c r="DP131" i="1"/>
  <c r="DF131" i="1"/>
  <c r="CX131" i="1"/>
  <c r="CN131" i="1"/>
  <c r="CF131" i="1"/>
  <c r="BX131" i="1"/>
  <c r="BP131" i="1"/>
  <c r="BH131" i="1"/>
  <c r="AZ131" i="1"/>
  <c r="AR131" i="1"/>
  <c r="AJ131" i="1"/>
  <c r="AB131" i="1"/>
  <c r="T131" i="1"/>
  <c r="GF131" i="1"/>
  <c r="FV131" i="1"/>
  <c r="DD131" i="1"/>
  <c r="CV131" i="1"/>
  <c r="CL131" i="1"/>
  <c r="CD131" i="1"/>
  <c r="BV131" i="1"/>
  <c r="BN131" i="1"/>
  <c r="BF131" i="1"/>
  <c r="AX131" i="1"/>
  <c r="AP131" i="1"/>
  <c r="AH131" i="1"/>
  <c r="Z131" i="1"/>
  <c r="R131" i="1"/>
  <c r="D132" i="1"/>
  <c r="GD131" i="1"/>
  <c r="FP131" i="1"/>
  <c r="FH131" i="1"/>
  <c r="EZ131" i="1"/>
  <c r="FD131" i="1" s="1"/>
  <c r="ER131" i="1"/>
  <c r="EV131" i="1" s="1"/>
  <c r="EJ131" i="1"/>
  <c r="EB131" i="1"/>
  <c r="EF131" i="1" s="1"/>
  <c r="DT131" i="1"/>
  <c r="DX131" i="1" s="1"/>
  <c r="DJ131" i="1"/>
  <c r="DN131" i="1" s="1"/>
  <c r="DB131" i="1"/>
  <c r="CJ131" i="1"/>
  <c r="CB131" i="1"/>
  <c r="BT131" i="1"/>
  <c r="BL131" i="1"/>
  <c r="BD131" i="1"/>
  <c r="AV131" i="1"/>
  <c r="AN131" i="1"/>
  <c r="AF131" i="1"/>
  <c r="X131" i="1"/>
  <c r="CT274" i="1"/>
  <c r="D310" i="1"/>
  <c r="EF130" i="1"/>
  <c r="EV274" i="1"/>
  <c r="E276" i="1"/>
  <c r="FP275" i="1"/>
  <c r="EB275" i="1"/>
  <c r="CN275" i="1"/>
  <c r="DB275" i="1"/>
  <c r="BJ275" i="1"/>
  <c r="AD275" i="1"/>
  <c r="CZ275" i="1"/>
  <c r="BP275" i="1"/>
  <c r="AJ275" i="1"/>
  <c r="EJ275" i="1"/>
  <c r="EN275" i="1" s="1"/>
  <c r="CX275" i="1"/>
  <c r="BN275" i="1"/>
  <c r="AH275" i="1"/>
  <c r="ER275" i="1"/>
  <c r="EV275" i="1" s="1"/>
  <c r="BT275" i="1"/>
  <c r="AN275" i="1"/>
  <c r="EX275" i="1"/>
  <c r="DT275" i="1"/>
  <c r="DX275" i="1" s="1"/>
  <c r="GF275" i="1"/>
  <c r="GJ275" i="1" s="1"/>
  <c r="CH275" i="1"/>
  <c r="BB275" i="1"/>
  <c r="V275" i="1"/>
  <c r="CP275" i="1"/>
  <c r="CT275" i="1" s="1"/>
  <c r="BH275" i="1"/>
  <c r="AB275" i="1"/>
  <c r="DZ275" i="1"/>
  <c r="ED275" i="1" s="1"/>
  <c r="CL275" i="1"/>
  <c r="BF275" i="1"/>
  <c r="Z275" i="1"/>
  <c r="DF275" i="1"/>
  <c r="BL275" i="1"/>
  <c r="AF275" i="1"/>
  <c r="EP275" i="1"/>
  <c r="DD275" i="1"/>
  <c r="FN275" i="1"/>
  <c r="FR275" i="1" s="1"/>
  <c r="BZ275" i="1"/>
  <c r="AT275" i="1"/>
  <c r="DR275" i="1"/>
  <c r="CF275" i="1"/>
  <c r="AZ275" i="1"/>
  <c r="T275" i="1"/>
  <c r="DP275" i="1"/>
  <c r="CD275" i="1"/>
  <c r="AX275" i="1"/>
  <c r="R275" i="1"/>
  <c r="CJ275" i="1"/>
  <c r="BD275" i="1"/>
  <c r="X275" i="1"/>
  <c r="FV275" i="1"/>
  <c r="EH275" i="1"/>
  <c r="CV275" i="1"/>
  <c r="FF275" i="1"/>
  <c r="BR275" i="1"/>
  <c r="AL275" i="1"/>
  <c r="DJ275" i="1"/>
  <c r="DN275" i="1" s="1"/>
  <c r="BX275" i="1"/>
  <c r="AR275" i="1"/>
  <c r="GD275" i="1"/>
  <c r="DH275" i="1"/>
  <c r="BV275" i="1"/>
  <c r="AP275" i="1"/>
  <c r="FH275" i="1"/>
  <c r="CB275" i="1"/>
  <c r="AV275" i="1"/>
  <c r="EZ275" i="1"/>
  <c r="EF275" i="1" l="1"/>
  <c r="FB275" i="1"/>
  <c r="FD275" i="1" s="1"/>
  <c r="FT275" i="1"/>
  <c r="DP132" i="1"/>
  <c r="DP120" i="1" s="1"/>
  <c r="DF132" i="1"/>
  <c r="DF120" i="1" s="1"/>
  <c r="CX132" i="1"/>
  <c r="CX120" i="1" s="1"/>
  <c r="CN132" i="1"/>
  <c r="CN120" i="1" s="1"/>
  <c r="CF132" i="1"/>
  <c r="CF120" i="1" s="1"/>
  <c r="BX132" i="1"/>
  <c r="BX120" i="1" s="1"/>
  <c r="BP132" i="1"/>
  <c r="BP120" i="1" s="1"/>
  <c r="BH132" i="1"/>
  <c r="BH120" i="1" s="1"/>
  <c r="AZ132" i="1"/>
  <c r="AZ120" i="1" s="1"/>
  <c r="AR132" i="1"/>
  <c r="AR120" i="1" s="1"/>
  <c r="AJ132" i="1"/>
  <c r="AJ120" i="1" s="1"/>
  <c r="AB132" i="1"/>
  <c r="AB120" i="1" s="1"/>
  <c r="T132" i="1"/>
  <c r="T120" i="1" s="1"/>
  <c r="GF132" i="1"/>
  <c r="GJ132" i="1" s="1"/>
  <c r="FV132" i="1"/>
  <c r="FV120" i="1" s="1"/>
  <c r="DD132" i="1"/>
  <c r="DD120" i="1" s="1"/>
  <c r="CV132" i="1"/>
  <c r="CV120" i="1" s="1"/>
  <c r="CL132" i="1"/>
  <c r="CL120" i="1" s="1"/>
  <c r="CD132" i="1"/>
  <c r="CD120" i="1" s="1"/>
  <c r="BV132" i="1"/>
  <c r="BV120" i="1" s="1"/>
  <c r="BN132" i="1"/>
  <c r="BN120" i="1" s="1"/>
  <c r="BF132" i="1"/>
  <c r="BF120" i="1" s="1"/>
  <c r="AX132" i="1"/>
  <c r="AX120" i="1" s="1"/>
  <c r="AP132" i="1"/>
  <c r="AP120" i="1" s="1"/>
  <c r="AH132" i="1"/>
  <c r="AH120" i="1" s="1"/>
  <c r="Z132" i="1"/>
  <c r="Z120" i="1" s="1"/>
  <c r="R132" i="1"/>
  <c r="R120" i="1" s="1"/>
  <c r="D133" i="1"/>
  <c r="GD132" i="1"/>
  <c r="GD120" i="1" s="1"/>
  <c r="FP132" i="1"/>
  <c r="FP120" i="1" s="1"/>
  <c r="FH132" i="1"/>
  <c r="FL132" i="1" s="1"/>
  <c r="EZ132" i="1"/>
  <c r="ER132" i="1"/>
  <c r="EJ132" i="1"/>
  <c r="EN132" i="1" s="1"/>
  <c r="EB132" i="1"/>
  <c r="DT132" i="1"/>
  <c r="DJ132" i="1"/>
  <c r="DB132" i="1"/>
  <c r="DB120" i="1" s="1"/>
  <c r="CJ132" i="1"/>
  <c r="CJ120" i="1" s="1"/>
  <c r="CB132" i="1"/>
  <c r="CB120" i="1" s="1"/>
  <c r="BT132" i="1"/>
  <c r="BT120" i="1" s="1"/>
  <c r="BL132" i="1"/>
  <c r="BL120" i="1" s="1"/>
  <c r="BD132" i="1"/>
  <c r="BD120" i="1" s="1"/>
  <c r="AV132" i="1"/>
  <c r="AV120" i="1" s="1"/>
  <c r="AN132" i="1"/>
  <c r="AN120" i="1" s="1"/>
  <c r="AF132" i="1"/>
  <c r="AF120" i="1" s="1"/>
  <c r="X132" i="1"/>
  <c r="X120" i="1" s="1"/>
  <c r="FN132" i="1"/>
  <c r="FN120" i="1" s="1"/>
  <c r="FF132" i="1"/>
  <c r="FF120" i="1" s="1"/>
  <c r="EX132" i="1"/>
  <c r="EX120" i="1" s="1"/>
  <c r="EP132" i="1"/>
  <c r="EP120" i="1" s="1"/>
  <c r="EH132" i="1"/>
  <c r="EH120" i="1" s="1"/>
  <c r="DZ132" i="1"/>
  <c r="DZ120" i="1" s="1"/>
  <c r="DR132" i="1"/>
  <c r="DR120" i="1" s="1"/>
  <c r="DH132" i="1"/>
  <c r="DH120" i="1" s="1"/>
  <c r="CZ132" i="1"/>
  <c r="CZ120" i="1" s="1"/>
  <c r="CH132" i="1"/>
  <c r="CH120" i="1" s="1"/>
  <c r="BZ132" i="1"/>
  <c r="BZ120" i="1" s="1"/>
  <c r="BR132" i="1"/>
  <c r="BR120" i="1" s="1"/>
  <c r="BJ132" i="1"/>
  <c r="BJ120" i="1" s="1"/>
  <c r="BB132" i="1"/>
  <c r="BB120" i="1" s="1"/>
  <c r="AT132" i="1"/>
  <c r="AT120" i="1" s="1"/>
  <c r="AL132" i="1"/>
  <c r="AL120" i="1" s="1"/>
  <c r="AD132" i="1"/>
  <c r="AD120" i="1" s="1"/>
  <c r="V132" i="1"/>
  <c r="V120" i="1" s="1"/>
  <c r="FJ275" i="1"/>
  <c r="FL275" i="1" s="1"/>
  <c r="E277" i="1"/>
  <c r="ER276" i="1"/>
  <c r="EV276" i="1" s="1"/>
  <c r="CP276" i="1"/>
  <c r="CT276" i="1" s="1"/>
  <c r="BJ276" i="1"/>
  <c r="AD276" i="1"/>
  <c r="DT276" i="1"/>
  <c r="DX276" i="1" s="1"/>
  <c r="CD276" i="1"/>
  <c r="AN276" i="1"/>
  <c r="FN276" i="1"/>
  <c r="DZ276" i="1"/>
  <c r="CL276" i="1"/>
  <c r="AV276" i="1"/>
  <c r="GD276" i="1"/>
  <c r="DD276" i="1"/>
  <c r="BD276" i="1"/>
  <c r="EX276" i="1"/>
  <c r="BL276" i="1"/>
  <c r="T276" i="1"/>
  <c r="EJ276" i="1"/>
  <c r="EN276" i="1" s="1"/>
  <c r="CH276" i="1"/>
  <c r="BB276" i="1"/>
  <c r="V276" i="1"/>
  <c r="DJ276" i="1"/>
  <c r="DN276" i="1" s="1"/>
  <c r="BT276" i="1"/>
  <c r="AB276" i="1"/>
  <c r="FH276" i="1"/>
  <c r="DR276" i="1"/>
  <c r="CB276" i="1"/>
  <c r="AJ276" i="1"/>
  <c r="FF276" i="1"/>
  <c r="FJ276" i="1" s="1"/>
  <c r="CJ276" i="1"/>
  <c r="AR276" i="1"/>
  <c r="DB276" i="1"/>
  <c r="AZ276" i="1"/>
  <c r="GF276" i="1"/>
  <c r="GJ276" i="1" s="1"/>
  <c r="DF276" i="1"/>
  <c r="BZ276" i="1"/>
  <c r="AT276" i="1"/>
  <c r="FP276" i="1"/>
  <c r="CZ276" i="1"/>
  <c r="BH276" i="1"/>
  <c r="R276" i="1"/>
  <c r="EZ276" i="1"/>
  <c r="DH276" i="1"/>
  <c r="BP276" i="1"/>
  <c r="Z276" i="1"/>
  <c r="EP276" i="1"/>
  <c r="BX276" i="1"/>
  <c r="AH276" i="1"/>
  <c r="CF276" i="1"/>
  <c r="AP276" i="1"/>
  <c r="CX276" i="1"/>
  <c r="BR276" i="1"/>
  <c r="AL276" i="1"/>
  <c r="EB276" i="1"/>
  <c r="CN276" i="1"/>
  <c r="AX276" i="1"/>
  <c r="FV276" i="1"/>
  <c r="EH276" i="1"/>
  <c r="CV276" i="1"/>
  <c r="BF276" i="1"/>
  <c r="DP276" i="1"/>
  <c r="BN276" i="1"/>
  <c r="X276" i="1"/>
  <c r="BV276" i="1"/>
  <c r="AF276" i="1"/>
  <c r="FL131" i="1"/>
  <c r="FH120" i="1"/>
  <c r="D311" i="1"/>
  <c r="EN131" i="1"/>
  <c r="EJ120" i="1"/>
  <c r="GJ131" i="1"/>
  <c r="GF120" i="1"/>
  <c r="FR276" i="1" l="1"/>
  <c r="E278" i="1"/>
  <c r="CZ277" i="1"/>
  <c r="CZ264" i="1" s="1"/>
  <c r="BL277" i="1"/>
  <c r="BL264" i="1" s="1"/>
  <c r="AF277" i="1"/>
  <c r="AF264" i="1" s="1"/>
  <c r="FV277" i="1"/>
  <c r="FV264" i="1" s="1"/>
  <c r="EJ277" i="1"/>
  <c r="CP277" i="1"/>
  <c r="AZ277" i="1"/>
  <c r="AZ264" i="1" s="1"/>
  <c r="FN277" i="1"/>
  <c r="EB277" i="1"/>
  <c r="CN277" i="1"/>
  <c r="CN264" i="1" s="1"/>
  <c r="AX277" i="1"/>
  <c r="AX264" i="1" s="1"/>
  <c r="DZ277" i="1"/>
  <c r="BP277" i="1"/>
  <c r="BP264" i="1" s="1"/>
  <c r="Z277" i="1"/>
  <c r="Z264" i="1" s="1"/>
  <c r="BX277" i="1"/>
  <c r="BX264" i="1" s="1"/>
  <c r="AH277" i="1"/>
  <c r="AH264" i="1" s="1"/>
  <c r="FF277" i="1"/>
  <c r="CJ277" i="1"/>
  <c r="CJ264" i="1" s="1"/>
  <c r="BD277" i="1"/>
  <c r="BD264" i="1" s="1"/>
  <c r="X277" i="1"/>
  <c r="X264" i="1" s="1"/>
  <c r="FP277" i="1"/>
  <c r="DT277" i="1"/>
  <c r="CF277" i="1"/>
  <c r="CF264" i="1" s="1"/>
  <c r="AP277" i="1"/>
  <c r="AP264" i="1" s="1"/>
  <c r="EX277" i="1"/>
  <c r="DR277" i="1"/>
  <c r="DR264" i="1" s="1"/>
  <c r="CD277" i="1"/>
  <c r="CD264" i="1" s="1"/>
  <c r="AL277" i="1"/>
  <c r="AL264" i="1" s="1"/>
  <c r="DD277" i="1"/>
  <c r="DD264" i="1" s="1"/>
  <c r="BF277" i="1"/>
  <c r="BF264" i="1" s="1"/>
  <c r="FX277" i="1"/>
  <c r="BN277" i="1"/>
  <c r="BN264" i="1" s="1"/>
  <c r="V277" i="1"/>
  <c r="V264" i="1" s="1"/>
  <c r="DP277" i="1"/>
  <c r="DP264" i="1" s="1"/>
  <c r="CB277" i="1"/>
  <c r="CB264" i="1" s="1"/>
  <c r="AV277" i="1"/>
  <c r="AV264" i="1" s="1"/>
  <c r="FH277" i="1"/>
  <c r="DJ277" i="1"/>
  <c r="BV277" i="1"/>
  <c r="BV264" i="1" s="1"/>
  <c r="AD277" i="1"/>
  <c r="AD264" i="1" s="1"/>
  <c r="EP277" i="1"/>
  <c r="EP264" i="1" s="1"/>
  <c r="DF277" i="1"/>
  <c r="DF264" i="1" s="1"/>
  <c r="BR277" i="1"/>
  <c r="BR264" i="1" s="1"/>
  <c r="AB277" i="1"/>
  <c r="AB264" i="1" s="1"/>
  <c r="CL277" i="1"/>
  <c r="CL264" i="1" s="1"/>
  <c r="AT277" i="1"/>
  <c r="AT264" i="1" s="1"/>
  <c r="DB277" i="1"/>
  <c r="DB264" i="1" s="1"/>
  <c r="BB277" i="1"/>
  <c r="BB264" i="1" s="1"/>
  <c r="GF277" i="1"/>
  <c r="DH277" i="1"/>
  <c r="DH264" i="1" s="1"/>
  <c r="BT277" i="1"/>
  <c r="BT264" i="1" s="1"/>
  <c r="AN277" i="1"/>
  <c r="AN264" i="1" s="1"/>
  <c r="GD277" i="1"/>
  <c r="GD264" i="1" s="1"/>
  <c r="ER277" i="1"/>
  <c r="CX277" i="1"/>
  <c r="CX264" i="1" s="1"/>
  <c r="BJ277" i="1"/>
  <c r="BJ264" i="1" s="1"/>
  <c r="T277" i="1"/>
  <c r="T264" i="1" s="1"/>
  <c r="EH277" i="1"/>
  <c r="EH264" i="1" s="1"/>
  <c r="CV277" i="1"/>
  <c r="CV264" i="1" s="1"/>
  <c r="BH277" i="1"/>
  <c r="BH264" i="1" s="1"/>
  <c r="R277" i="1"/>
  <c r="R264" i="1" s="1"/>
  <c r="BZ277" i="1"/>
  <c r="BZ264" i="1" s="1"/>
  <c r="AJ277" i="1"/>
  <c r="AJ264" i="1" s="1"/>
  <c r="CH277" i="1"/>
  <c r="CH264" i="1" s="1"/>
  <c r="AR277" i="1"/>
  <c r="AR264" i="1" s="1"/>
  <c r="EZ277" i="1"/>
  <c r="EF132" i="1"/>
  <c r="EB120" i="1"/>
  <c r="GJ120" i="1"/>
  <c r="D312" i="1"/>
  <c r="FL120" i="1"/>
  <c r="FB276" i="1"/>
  <c r="FD276" i="1" s="1"/>
  <c r="FT120" i="1"/>
  <c r="FT276" i="1"/>
  <c r="DN132" i="1"/>
  <c r="DJ120" i="1"/>
  <c r="EV132" i="1"/>
  <c r="ER120" i="1"/>
  <c r="EN120" i="1"/>
  <c r="FL276" i="1"/>
  <c r="ED276" i="1"/>
  <c r="EF276" i="1" s="1"/>
  <c r="DX132" i="1"/>
  <c r="DT120" i="1"/>
  <c r="FD132" i="1"/>
  <c r="EZ120" i="1"/>
  <c r="FP133" i="1"/>
  <c r="FT133" i="1" s="1"/>
  <c r="D134" i="1"/>
  <c r="CP133" i="1"/>
  <c r="EZ133" i="1"/>
  <c r="FD133" i="1" s="1"/>
  <c r="GF133" i="1"/>
  <c r="GJ133" i="1" s="1"/>
  <c r="FF134" i="1" l="1"/>
  <c r="ER134" i="1"/>
  <c r="EJ134" i="1"/>
  <c r="DZ134" i="1"/>
  <c r="DR134" i="1"/>
  <c r="DJ134" i="1"/>
  <c r="DB134" i="1"/>
  <c r="CL134" i="1"/>
  <c r="CD134" i="1"/>
  <c r="BV134" i="1"/>
  <c r="BN134" i="1"/>
  <c r="BF134" i="1"/>
  <c r="AX134" i="1"/>
  <c r="AP134" i="1"/>
  <c r="AH134" i="1"/>
  <c r="Z134" i="1"/>
  <c r="R134" i="1"/>
  <c r="EX134" i="1"/>
  <c r="EP134" i="1"/>
  <c r="EH134" i="1"/>
  <c r="DP134" i="1"/>
  <c r="DH134" i="1"/>
  <c r="CZ134" i="1"/>
  <c r="CJ134" i="1"/>
  <c r="CB134" i="1"/>
  <c r="BT134" i="1"/>
  <c r="BL134" i="1"/>
  <c r="BD134" i="1"/>
  <c r="AV134" i="1"/>
  <c r="AN134" i="1"/>
  <c r="AF134" i="1"/>
  <c r="X134" i="1"/>
  <c r="D135" i="1"/>
  <c r="FV134" i="1"/>
  <c r="FH134" i="1"/>
  <c r="DF134" i="1"/>
  <c r="CX134" i="1"/>
  <c r="CP134" i="1"/>
  <c r="CT134" i="1" s="1"/>
  <c r="CH134" i="1"/>
  <c r="BZ134" i="1"/>
  <c r="BR134" i="1"/>
  <c r="BJ134" i="1"/>
  <c r="BB134" i="1"/>
  <c r="AT134" i="1"/>
  <c r="AL134" i="1"/>
  <c r="AD134" i="1"/>
  <c r="V134" i="1"/>
  <c r="GD134" i="1"/>
  <c r="FN134" i="1"/>
  <c r="DT134" i="1"/>
  <c r="DD134" i="1"/>
  <c r="CV134" i="1"/>
  <c r="CN134" i="1"/>
  <c r="CF134" i="1"/>
  <c r="BX134" i="1"/>
  <c r="BP134" i="1"/>
  <c r="BH134" i="1"/>
  <c r="AZ134" i="1"/>
  <c r="AR134" i="1"/>
  <c r="AJ134" i="1"/>
  <c r="AB134" i="1"/>
  <c r="T134" i="1"/>
  <c r="FP134" i="1"/>
  <c r="FT134" i="1" s="1"/>
  <c r="GF134" i="1"/>
  <c r="GJ134" i="1" s="1"/>
  <c r="EZ134" i="1"/>
  <c r="FD134" i="1" s="1"/>
  <c r="DX120" i="1"/>
  <c r="EZ264" i="1"/>
  <c r="FD264" i="1" s="1"/>
  <c r="EV277" i="1"/>
  <c r="ER264" i="1"/>
  <c r="EV264" i="1" s="1"/>
  <c r="DN277" i="1"/>
  <c r="DJ264" i="1"/>
  <c r="DN264" i="1" s="1"/>
  <c r="DX277" i="1"/>
  <c r="DT264" i="1"/>
  <c r="DX264" i="1" s="1"/>
  <c r="CT277" i="1"/>
  <c r="CP264" i="1"/>
  <c r="CT264" i="1" s="1"/>
  <c r="EV120" i="1"/>
  <c r="GJ277" i="1"/>
  <c r="GF264" i="1"/>
  <c r="GJ264" i="1" s="1"/>
  <c r="FH264" i="1"/>
  <c r="FL264" i="1" s="1"/>
  <c r="FB277" i="1"/>
  <c r="FD277" i="1" s="1"/>
  <c r="EX264" i="1"/>
  <c r="FP264" i="1"/>
  <c r="FT264" i="1" s="1"/>
  <c r="FJ277" i="1"/>
  <c r="FL277" i="1" s="1"/>
  <c r="FF264" i="1"/>
  <c r="EB264" i="1"/>
  <c r="EF264" i="1" s="1"/>
  <c r="EN277" i="1"/>
  <c r="EJ264" i="1"/>
  <c r="EN264" i="1" s="1"/>
  <c r="FD120" i="1"/>
  <c r="D313" i="1"/>
  <c r="ED277" i="1"/>
  <c r="EF277" i="1" s="1"/>
  <c r="DZ264" i="1"/>
  <c r="FR277" i="1"/>
  <c r="FT277" i="1" s="1"/>
  <c r="FN264" i="1"/>
  <c r="FB278" i="1"/>
  <c r="E279" i="1"/>
  <c r="DV278" i="1"/>
  <c r="EL278" i="1"/>
  <c r="DL278" i="1"/>
  <c r="ED278" i="1"/>
  <c r="FJ278" i="1"/>
  <c r="GH278" i="1"/>
  <c r="CR278" i="1"/>
  <c r="FR278" i="1"/>
  <c r="ET278" i="1"/>
  <c r="CT133" i="1"/>
  <c r="DN120" i="1"/>
  <c r="EF120" i="1"/>
  <c r="GB277" i="1"/>
  <c r="FX264" i="1"/>
  <c r="GB264" i="1" s="1"/>
  <c r="GL264" i="1" l="1"/>
  <c r="FL134" i="1"/>
  <c r="EN134" i="1"/>
  <c r="D314" i="1"/>
  <c r="DX134" i="1"/>
  <c r="DN134" i="1"/>
  <c r="EV134" i="1"/>
  <c r="GL120" i="1"/>
  <c r="E280" i="1"/>
  <c r="EZ279" i="1"/>
  <c r="DF279" i="1"/>
  <c r="BX279" i="1"/>
  <c r="AR279" i="1"/>
  <c r="FV279" i="1"/>
  <c r="CZ279" i="1"/>
  <c r="BF279" i="1"/>
  <c r="GF279" i="1"/>
  <c r="CV279" i="1"/>
  <c r="BD279" i="1"/>
  <c r="DR279" i="1"/>
  <c r="BL279" i="1"/>
  <c r="V279" i="1"/>
  <c r="CD279" i="1"/>
  <c r="AN279" i="1"/>
  <c r="GD279" i="1"/>
  <c r="EP279" i="1"/>
  <c r="CX279" i="1"/>
  <c r="BP279" i="1"/>
  <c r="AJ279" i="1"/>
  <c r="FF279" i="1"/>
  <c r="CL279" i="1"/>
  <c r="AV279" i="1"/>
  <c r="FN279" i="1"/>
  <c r="CJ279" i="1"/>
  <c r="AT279" i="1"/>
  <c r="DD279" i="1"/>
  <c r="BB279" i="1"/>
  <c r="EX279" i="1"/>
  <c r="BT279" i="1"/>
  <c r="AD279" i="1"/>
  <c r="FP279" i="1"/>
  <c r="EH279" i="1"/>
  <c r="CN279" i="1"/>
  <c r="BH279" i="1"/>
  <c r="AB279" i="1"/>
  <c r="EJ279" i="1"/>
  <c r="CB279" i="1"/>
  <c r="AL279" i="1"/>
  <c r="DT279" i="1"/>
  <c r="BZ279" i="1"/>
  <c r="AH279" i="1"/>
  <c r="CH279" i="1"/>
  <c r="AP279" i="1"/>
  <c r="DZ279" i="1"/>
  <c r="BJ279" i="1"/>
  <c r="R279" i="1"/>
  <c r="FH279" i="1"/>
  <c r="DP279" i="1"/>
  <c r="CF279" i="1"/>
  <c r="AZ279" i="1"/>
  <c r="T279" i="1"/>
  <c r="DJ279" i="1"/>
  <c r="BR279" i="1"/>
  <c r="Z279" i="1"/>
  <c r="DH279" i="1"/>
  <c r="BN279" i="1"/>
  <c r="X279" i="1"/>
  <c r="BV279" i="1"/>
  <c r="AF279" i="1"/>
  <c r="DB279" i="1"/>
  <c r="AX279" i="1"/>
  <c r="FF135" i="1"/>
  <c r="ER135" i="1"/>
  <c r="EV135" i="1" s="1"/>
  <c r="EJ135" i="1"/>
  <c r="EN135" i="1" s="1"/>
  <c r="DZ135" i="1"/>
  <c r="DR135" i="1"/>
  <c r="DJ135" i="1"/>
  <c r="DN135" i="1" s="1"/>
  <c r="DB135" i="1"/>
  <c r="CL135" i="1"/>
  <c r="CD135" i="1"/>
  <c r="BV135" i="1"/>
  <c r="BN135" i="1"/>
  <c r="BF135" i="1"/>
  <c r="AX135" i="1"/>
  <c r="AP135" i="1"/>
  <c r="AH135" i="1"/>
  <c r="Z135" i="1"/>
  <c r="R135" i="1"/>
  <c r="EX135" i="1"/>
  <c r="EP135" i="1"/>
  <c r="EH135" i="1"/>
  <c r="DP135" i="1"/>
  <c r="DH135" i="1"/>
  <c r="CZ135" i="1"/>
  <c r="CJ135" i="1"/>
  <c r="CB135" i="1"/>
  <c r="BT135" i="1"/>
  <c r="BL135" i="1"/>
  <c r="BD135" i="1"/>
  <c r="AV135" i="1"/>
  <c r="AN135" i="1"/>
  <c r="AF135" i="1"/>
  <c r="X135" i="1"/>
  <c r="D136" i="1"/>
  <c r="FV135" i="1"/>
  <c r="FH135" i="1"/>
  <c r="FL135" i="1" s="1"/>
  <c r="DF135" i="1"/>
  <c r="CX135" i="1"/>
  <c r="CP135" i="1"/>
  <c r="CT135" i="1" s="1"/>
  <c r="CH135" i="1"/>
  <c r="BZ135" i="1"/>
  <c r="BR135" i="1"/>
  <c r="BJ135" i="1"/>
  <c r="BB135" i="1"/>
  <c r="AT135" i="1"/>
  <c r="AL135" i="1"/>
  <c r="AD135" i="1"/>
  <c r="V135" i="1"/>
  <c r="GD135" i="1"/>
  <c r="FN135" i="1"/>
  <c r="DT135" i="1"/>
  <c r="DX135" i="1" s="1"/>
  <c r="DD135" i="1"/>
  <c r="CV135" i="1"/>
  <c r="CN135" i="1"/>
  <c r="CF135" i="1"/>
  <c r="BX135" i="1"/>
  <c r="BP135" i="1"/>
  <c r="BH135" i="1"/>
  <c r="AZ135" i="1"/>
  <c r="AR135" i="1"/>
  <c r="AJ135" i="1"/>
  <c r="AB135" i="1"/>
  <c r="T135" i="1"/>
  <c r="GF135" i="1"/>
  <c r="GJ135" i="1" s="1"/>
  <c r="EZ135" i="1"/>
  <c r="FD135" i="1" s="1"/>
  <c r="FP135" i="1"/>
  <c r="FT135" i="1" s="1"/>
  <c r="GD136" i="1" l="1"/>
  <c r="FN136" i="1"/>
  <c r="EZ136" i="1"/>
  <c r="FD136" i="1" s="1"/>
  <c r="DT136" i="1"/>
  <c r="DX136" i="1" s="1"/>
  <c r="DD136" i="1"/>
  <c r="CV136" i="1"/>
  <c r="CN136" i="1"/>
  <c r="CF136" i="1"/>
  <c r="BX136" i="1"/>
  <c r="BN136" i="1"/>
  <c r="BF136" i="1"/>
  <c r="AX136" i="1"/>
  <c r="AP136" i="1"/>
  <c r="AH136" i="1"/>
  <c r="Z136" i="1"/>
  <c r="R136" i="1"/>
  <c r="FV136" i="1"/>
  <c r="FF136" i="1"/>
  <c r="ER136" i="1"/>
  <c r="EV136" i="1" s="1"/>
  <c r="EJ136" i="1"/>
  <c r="EN136" i="1" s="1"/>
  <c r="DZ136" i="1"/>
  <c r="DR136" i="1"/>
  <c r="DJ136" i="1"/>
  <c r="DN136" i="1" s="1"/>
  <c r="DB136" i="1"/>
  <c r="CL136" i="1"/>
  <c r="CD136" i="1"/>
  <c r="BT136" i="1"/>
  <c r="BL136" i="1"/>
  <c r="BD136" i="1"/>
  <c r="AV136" i="1"/>
  <c r="AN136" i="1"/>
  <c r="AF136" i="1"/>
  <c r="X136" i="1"/>
  <c r="EX136" i="1"/>
  <c r="EP136" i="1"/>
  <c r="EH136" i="1"/>
  <c r="DP136" i="1"/>
  <c r="DH136" i="1"/>
  <c r="CZ136" i="1"/>
  <c r="CJ136" i="1"/>
  <c r="CB136" i="1"/>
  <c r="BR136" i="1"/>
  <c r="BJ136" i="1"/>
  <c r="BB136" i="1"/>
  <c r="AT136" i="1"/>
  <c r="AL136" i="1"/>
  <c r="AD136" i="1"/>
  <c r="V136" i="1"/>
  <c r="D137" i="1"/>
  <c r="FH136" i="1"/>
  <c r="FL136" i="1" s="1"/>
  <c r="DF136" i="1"/>
  <c r="CX136" i="1"/>
  <c r="CP136" i="1"/>
  <c r="CT136" i="1" s="1"/>
  <c r="CH136" i="1"/>
  <c r="BZ136" i="1"/>
  <c r="BP136" i="1"/>
  <c r="BH136" i="1"/>
  <c r="AZ136" i="1"/>
  <c r="AR136" i="1"/>
  <c r="AJ136" i="1"/>
  <c r="AB136" i="1"/>
  <c r="T136" i="1"/>
  <c r="FP136" i="1"/>
  <c r="FT136" i="1" s="1"/>
  <c r="GF136" i="1"/>
  <c r="GJ136" i="1" s="1"/>
  <c r="DN279" i="1"/>
  <c r="EN279" i="1"/>
  <c r="FD279" i="1"/>
  <c r="FL279" i="1"/>
  <c r="DX279" i="1"/>
  <c r="GJ279" i="1"/>
  <c r="E281" i="1"/>
  <c r="DH280" i="1"/>
  <c r="BR280" i="1"/>
  <c r="AL280" i="1"/>
  <c r="FH280" i="1"/>
  <c r="FL280" i="1" s="1"/>
  <c r="DZ280" i="1"/>
  <c r="BL280" i="1"/>
  <c r="T280" i="1"/>
  <c r="EX280" i="1"/>
  <c r="CX280" i="1"/>
  <c r="BH280" i="1"/>
  <c r="R280" i="1"/>
  <c r="CL280" i="1"/>
  <c r="AV280" i="1"/>
  <c r="DD280" i="1"/>
  <c r="BD280" i="1"/>
  <c r="CJ280" i="1"/>
  <c r="CZ280" i="1"/>
  <c r="BJ280" i="1"/>
  <c r="AD280" i="1"/>
  <c r="EZ280" i="1"/>
  <c r="FD280" i="1" s="1"/>
  <c r="DB280" i="1"/>
  <c r="AZ280" i="1"/>
  <c r="GD280" i="1"/>
  <c r="EP280" i="1"/>
  <c r="CN280" i="1"/>
  <c r="CB280" i="1"/>
  <c r="FV280" i="1"/>
  <c r="CH280" i="1"/>
  <c r="BB280" i="1"/>
  <c r="V280" i="1"/>
  <c r="ER280" i="1"/>
  <c r="CF280" i="1"/>
  <c r="AP280" i="1"/>
  <c r="FN280" i="1"/>
  <c r="EH280" i="1"/>
  <c r="CD280" i="1"/>
  <c r="AN280" i="1"/>
  <c r="DF280" i="1"/>
  <c r="BP280" i="1"/>
  <c r="Z280" i="1"/>
  <c r="BX280" i="1"/>
  <c r="AH280" i="1"/>
  <c r="DP280" i="1"/>
  <c r="X280" i="1"/>
  <c r="AR280" i="1"/>
  <c r="DR280" i="1"/>
  <c r="BZ280" i="1"/>
  <c r="AT280" i="1"/>
  <c r="FP280" i="1"/>
  <c r="EJ280" i="1"/>
  <c r="EN280" i="1" s="1"/>
  <c r="BV280" i="1"/>
  <c r="AF280" i="1"/>
  <c r="FF280" i="1"/>
  <c r="DJ280" i="1"/>
  <c r="DN280" i="1" s="1"/>
  <c r="BT280" i="1"/>
  <c r="AB280" i="1"/>
  <c r="CV280" i="1"/>
  <c r="BF280" i="1"/>
  <c r="BN280" i="1"/>
  <c r="AX280" i="1"/>
  <c r="AJ280" i="1"/>
  <c r="D315" i="1"/>
  <c r="EX137" i="1" l="1"/>
  <c r="EP137" i="1"/>
  <c r="DT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D138" i="1"/>
  <c r="GD137" i="1"/>
  <c r="EH137" i="1"/>
  <c r="DB137" i="1"/>
  <c r="CH137" i="1"/>
  <c r="BV137" i="1"/>
  <c r="BL137" i="1"/>
  <c r="BB137" i="1"/>
  <c r="AP137" i="1"/>
  <c r="AF137" i="1"/>
  <c r="V137" i="1"/>
  <c r="ER137" i="1"/>
  <c r="DR137" i="1"/>
  <c r="DJ137" i="1"/>
  <c r="CZ137" i="1"/>
  <c r="CP137" i="1"/>
  <c r="CT137" i="1" s="1"/>
  <c r="CD137" i="1"/>
  <c r="BT137" i="1"/>
  <c r="BJ137" i="1"/>
  <c r="AX137" i="1"/>
  <c r="AN137" i="1"/>
  <c r="AD137" i="1"/>
  <c r="R137" i="1"/>
  <c r="DZ137" i="1"/>
  <c r="DP137" i="1"/>
  <c r="DH137" i="1"/>
  <c r="CX137" i="1"/>
  <c r="CL137" i="1"/>
  <c r="CB137" i="1"/>
  <c r="BR137" i="1"/>
  <c r="BF137" i="1"/>
  <c r="AV137" i="1"/>
  <c r="AL137" i="1"/>
  <c r="Z137" i="1"/>
  <c r="FV137" i="1"/>
  <c r="FN137" i="1"/>
  <c r="FF137" i="1"/>
  <c r="DF137" i="1"/>
  <c r="CJ137" i="1"/>
  <c r="BZ137" i="1"/>
  <c r="BN137" i="1"/>
  <c r="BD137" i="1"/>
  <c r="AT137" i="1"/>
  <c r="AH137" i="1"/>
  <c r="X137" i="1"/>
  <c r="FP137" i="1"/>
  <c r="FT137" i="1" s="1"/>
  <c r="EZ137" i="1"/>
  <c r="FD137" i="1" s="1"/>
  <c r="FH137" i="1"/>
  <c r="GF137" i="1"/>
  <c r="GJ137" i="1" s="1"/>
  <c r="E282" i="1"/>
  <c r="FN281" i="1"/>
  <c r="CV281" i="1"/>
  <c r="BN281" i="1"/>
  <c r="AH281" i="1"/>
  <c r="EP281" i="1"/>
  <c r="BT281" i="1"/>
  <c r="AD281" i="1"/>
  <c r="CZ281" i="1"/>
  <c r="BH281" i="1"/>
  <c r="GD281" i="1"/>
  <c r="CJ281" i="1"/>
  <c r="AT281" i="1"/>
  <c r="DZ281" i="1"/>
  <c r="CL281" i="1"/>
  <c r="BF281" i="1"/>
  <c r="Z281" i="1"/>
  <c r="DR281" i="1"/>
  <c r="BJ281" i="1"/>
  <c r="T281" i="1"/>
  <c r="CN281" i="1"/>
  <c r="AV281" i="1"/>
  <c r="FP281" i="1"/>
  <c r="BZ281" i="1"/>
  <c r="AJ281" i="1"/>
  <c r="DF281" i="1"/>
  <c r="BB281" i="1"/>
  <c r="BL281" i="1"/>
  <c r="DP281" i="1"/>
  <c r="CD281" i="1"/>
  <c r="AX281" i="1"/>
  <c r="R281" i="1"/>
  <c r="DB281" i="1"/>
  <c r="AZ281" i="1"/>
  <c r="FV281" i="1"/>
  <c r="CB281" i="1"/>
  <c r="AL281" i="1"/>
  <c r="DH281" i="1"/>
  <c r="BP281" i="1"/>
  <c r="X281" i="1"/>
  <c r="CH281" i="1"/>
  <c r="AR281" i="1"/>
  <c r="EH281" i="1"/>
  <c r="DD281" i="1"/>
  <c r="BV281" i="1"/>
  <c r="AP281" i="1"/>
  <c r="EX281" i="1"/>
  <c r="CF281" i="1"/>
  <c r="AN281" i="1"/>
  <c r="FF281" i="1"/>
  <c r="BR281" i="1"/>
  <c r="AB281" i="1"/>
  <c r="CX281" i="1"/>
  <c r="BD281" i="1"/>
  <c r="ER281" i="1"/>
  <c r="EV281" i="1" s="1"/>
  <c r="BX281" i="1"/>
  <c r="AF281" i="1"/>
  <c r="V281" i="1"/>
  <c r="D316" i="1"/>
  <c r="EV280" i="1"/>
  <c r="D317" i="1" l="1"/>
  <c r="D318" i="1" s="1"/>
  <c r="E283" i="1"/>
  <c r="GD282" i="1"/>
  <c r="CV282" i="1"/>
  <c r="BP282" i="1"/>
  <c r="AJ282" i="1"/>
  <c r="DT282" i="1"/>
  <c r="CD282" i="1"/>
  <c r="AX282" i="1"/>
  <c r="R282" i="1"/>
  <c r="DZ282" i="1"/>
  <c r="CJ282" i="1"/>
  <c r="BD282" i="1"/>
  <c r="X282" i="1"/>
  <c r="EP282" i="1"/>
  <c r="CP282" i="1"/>
  <c r="BJ282" i="1"/>
  <c r="AD282" i="1"/>
  <c r="FP282" i="1"/>
  <c r="CN282" i="1"/>
  <c r="BH282" i="1"/>
  <c r="AB282" i="1"/>
  <c r="DJ282" i="1"/>
  <c r="BV282" i="1"/>
  <c r="AP282" i="1"/>
  <c r="GF282" i="1"/>
  <c r="DR282" i="1"/>
  <c r="CB282" i="1"/>
  <c r="AV282" i="1"/>
  <c r="DP282" i="1"/>
  <c r="CH282" i="1"/>
  <c r="BB282" i="1"/>
  <c r="V282" i="1"/>
  <c r="FF282" i="1"/>
  <c r="CF282" i="1"/>
  <c r="AZ282" i="1"/>
  <c r="FN282" i="1"/>
  <c r="DB282" i="1"/>
  <c r="BN282" i="1"/>
  <c r="AH282" i="1"/>
  <c r="ER282" i="1"/>
  <c r="DH282" i="1"/>
  <c r="BT282" i="1"/>
  <c r="AN282" i="1"/>
  <c r="FV282" i="1"/>
  <c r="DF282" i="1"/>
  <c r="BZ282" i="1"/>
  <c r="AT282" i="1"/>
  <c r="T282" i="1"/>
  <c r="DD282" i="1"/>
  <c r="BX282" i="1"/>
  <c r="AR282" i="1"/>
  <c r="EB282" i="1"/>
  <c r="CL282" i="1"/>
  <c r="BF282" i="1"/>
  <c r="Z282" i="1"/>
  <c r="EH282" i="1"/>
  <c r="CZ282" i="1"/>
  <c r="BL282" i="1"/>
  <c r="AF282" i="1"/>
  <c r="EX282" i="1"/>
  <c r="CX282" i="1"/>
  <c r="BR282" i="1"/>
  <c r="AL282" i="1"/>
  <c r="D139" i="1"/>
  <c r="FV138" i="1"/>
  <c r="DP138" i="1"/>
  <c r="DB138" i="1"/>
  <c r="CL138" i="1"/>
  <c r="CD138" i="1"/>
  <c r="BT138" i="1"/>
  <c r="BL138" i="1"/>
  <c r="BD138" i="1"/>
  <c r="AV138" i="1"/>
  <c r="AN138" i="1"/>
  <c r="AF138" i="1"/>
  <c r="X138" i="1"/>
  <c r="FN138" i="1"/>
  <c r="FF138" i="1"/>
  <c r="EX138" i="1"/>
  <c r="DZ138" i="1"/>
  <c r="DH138" i="1"/>
  <c r="CX138" i="1"/>
  <c r="CN138" i="1"/>
  <c r="CB138" i="1"/>
  <c r="BP138" i="1"/>
  <c r="BF138" i="1"/>
  <c r="AT138" i="1"/>
  <c r="AJ138" i="1"/>
  <c r="Z138" i="1"/>
  <c r="GD138" i="1"/>
  <c r="DF138" i="1"/>
  <c r="CV138" i="1"/>
  <c r="CJ138" i="1"/>
  <c r="BZ138" i="1"/>
  <c r="BN138" i="1"/>
  <c r="BB138" i="1"/>
  <c r="AR138" i="1"/>
  <c r="AH138" i="1"/>
  <c r="V138" i="1"/>
  <c r="FP138" i="1"/>
  <c r="FT138" i="1" s="1"/>
  <c r="EZ138" i="1"/>
  <c r="FD138" i="1" s="1"/>
  <c r="EH138" i="1"/>
  <c r="DT138" i="1"/>
  <c r="DX138" i="1" s="1"/>
  <c r="DD138" i="1"/>
  <c r="CH138" i="1"/>
  <c r="BX138" i="1"/>
  <c r="BJ138" i="1"/>
  <c r="AZ138" i="1"/>
  <c r="AP138" i="1"/>
  <c r="AD138" i="1"/>
  <c r="T138" i="1"/>
  <c r="GF138" i="1"/>
  <c r="GJ138" i="1" s="1"/>
  <c r="EP138" i="1"/>
  <c r="DR138" i="1"/>
  <c r="CZ138" i="1"/>
  <c r="CP138" i="1"/>
  <c r="CT138" i="1" s="1"/>
  <c r="CF138" i="1"/>
  <c r="BR138" i="1"/>
  <c r="BH138" i="1"/>
  <c r="AX138" i="1"/>
  <c r="AL138" i="1"/>
  <c r="AB138" i="1"/>
  <c r="R138" i="1"/>
  <c r="FH138" i="1"/>
  <c r="FL138" i="1" s="1"/>
  <c r="FL137" i="1"/>
  <c r="EV137" i="1"/>
  <c r="ER133" i="1"/>
  <c r="DX137" i="1"/>
  <c r="DN137" i="1"/>
  <c r="DJ133" i="1"/>
  <c r="D140" i="1" l="1"/>
  <c r="FV139" i="1"/>
  <c r="DZ139" i="1"/>
  <c r="DR139" i="1"/>
  <c r="DD139" i="1"/>
  <c r="EX139" i="1"/>
  <c r="DT139" i="1"/>
  <c r="DF139" i="1"/>
  <c r="CX139" i="1"/>
  <c r="CP139" i="1"/>
  <c r="CT139" i="1" s="1"/>
  <c r="CH139" i="1"/>
  <c r="BZ139" i="1"/>
  <c r="BR139" i="1"/>
  <c r="BJ139" i="1"/>
  <c r="BB139" i="1"/>
  <c r="AT139" i="1"/>
  <c r="AL139" i="1"/>
  <c r="AD139" i="1"/>
  <c r="V139" i="1"/>
  <c r="FF139" i="1"/>
  <c r="EH139" i="1"/>
  <c r="DP139" i="1"/>
  <c r="CV139" i="1"/>
  <c r="CL139" i="1"/>
  <c r="CB139" i="1"/>
  <c r="BP139" i="1"/>
  <c r="BF139" i="1"/>
  <c r="AV139" i="1"/>
  <c r="AJ139" i="1"/>
  <c r="Z139" i="1"/>
  <c r="FN139" i="1"/>
  <c r="EP139" i="1"/>
  <c r="DH139" i="1"/>
  <c r="CJ139" i="1"/>
  <c r="BX139" i="1"/>
  <c r="BN139" i="1"/>
  <c r="BD139" i="1"/>
  <c r="AR139" i="1"/>
  <c r="AH139" i="1"/>
  <c r="X139" i="1"/>
  <c r="DB139" i="1"/>
  <c r="CF139" i="1"/>
  <c r="BV139" i="1"/>
  <c r="BV133" i="1" s="1"/>
  <c r="BL139" i="1"/>
  <c r="AZ139" i="1"/>
  <c r="AP139" i="1"/>
  <c r="AF139" i="1"/>
  <c r="T139" i="1"/>
  <c r="GD139" i="1"/>
  <c r="EJ139" i="1"/>
  <c r="CZ139" i="1"/>
  <c r="CN139" i="1"/>
  <c r="CD139" i="1"/>
  <c r="BT139" i="1"/>
  <c r="BH139" i="1"/>
  <c r="AX139" i="1"/>
  <c r="AN139" i="1"/>
  <c r="AB139" i="1"/>
  <c r="R139" i="1"/>
  <c r="FH139" i="1"/>
  <c r="GF139" i="1"/>
  <c r="GJ139" i="1" s="1"/>
  <c r="EZ139" i="1"/>
  <c r="FD139" i="1" s="1"/>
  <c r="FP139" i="1"/>
  <c r="FT139" i="1" s="1"/>
  <c r="EF282" i="1"/>
  <c r="EV282" i="1"/>
  <c r="D319" i="1"/>
  <c r="CT282" i="1"/>
  <c r="DN133" i="1"/>
  <c r="DN282" i="1"/>
  <c r="DX282" i="1"/>
  <c r="EV133" i="1"/>
  <c r="GJ282" i="1"/>
  <c r="E284" i="1"/>
  <c r="FF283" i="1"/>
  <c r="CF283" i="1"/>
  <c r="AZ283" i="1"/>
  <c r="T283" i="1"/>
  <c r="DJ283" i="1"/>
  <c r="DN283" i="1" s="1"/>
  <c r="BV283" i="1"/>
  <c r="AP283" i="1"/>
  <c r="GF283" i="1"/>
  <c r="GJ283" i="1" s="1"/>
  <c r="DR283" i="1"/>
  <c r="CB283" i="1"/>
  <c r="AV283" i="1"/>
  <c r="DP283" i="1"/>
  <c r="CH283" i="1"/>
  <c r="BB283" i="1"/>
  <c r="V283" i="1"/>
  <c r="DD283" i="1"/>
  <c r="BX283" i="1"/>
  <c r="AR283" i="1"/>
  <c r="FN283" i="1"/>
  <c r="DB283" i="1"/>
  <c r="BN283" i="1"/>
  <c r="AH283" i="1"/>
  <c r="ER283" i="1"/>
  <c r="EV283" i="1" s="1"/>
  <c r="DH283" i="1"/>
  <c r="BT283" i="1"/>
  <c r="AN283" i="1"/>
  <c r="FV283" i="1"/>
  <c r="DF283" i="1"/>
  <c r="BZ283" i="1"/>
  <c r="AT283" i="1"/>
  <c r="GD283" i="1"/>
  <c r="CV283" i="1"/>
  <c r="BP283" i="1"/>
  <c r="AJ283" i="1"/>
  <c r="EB283" i="1"/>
  <c r="EF283" i="1" s="1"/>
  <c r="CL283" i="1"/>
  <c r="BF283" i="1"/>
  <c r="Z283" i="1"/>
  <c r="EH283" i="1"/>
  <c r="CZ283" i="1"/>
  <c r="BL283" i="1"/>
  <c r="AF283" i="1"/>
  <c r="EX283" i="1"/>
  <c r="CX283" i="1"/>
  <c r="BR283" i="1"/>
  <c r="AL283" i="1"/>
  <c r="FP283" i="1"/>
  <c r="CN283" i="1"/>
  <c r="BH283" i="1"/>
  <c r="AB283" i="1"/>
  <c r="DT283" i="1"/>
  <c r="DX283" i="1" s="1"/>
  <c r="CD283" i="1"/>
  <c r="AX283" i="1"/>
  <c r="R283" i="1"/>
  <c r="DZ283" i="1"/>
  <c r="CJ283" i="1"/>
  <c r="BD283" i="1"/>
  <c r="X283" i="1"/>
  <c r="EP283" i="1"/>
  <c r="CP283" i="1"/>
  <c r="CT283" i="1" s="1"/>
  <c r="BJ283" i="1"/>
  <c r="AD283" i="1"/>
  <c r="D320" i="1" l="1"/>
  <c r="GD140" i="1"/>
  <c r="GD133" i="1" s="1"/>
  <c r="FN140" i="1"/>
  <c r="FN133" i="1" s="1"/>
  <c r="EX140" i="1"/>
  <c r="EX133" i="1" s="1"/>
  <c r="DH140" i="1"/>
  <c r="DH133" i="1" s="1"/>
  <c r="CZ140" i="1"/>
  <c r="CZ133" i="1" s="1"/>
  <c r="CJ140" i="1"/>
  <c r="CJ133" i="1" s="1"/>
  <c r="CB140" i="1"/>
  <c r="CB133" i="1" s="1"/>
  <c r="BR140" i="1"/>
  <c r="BR133" i="1" s="1"/>
  <c r="BJ140" i="1"/>
  <c r="BJ133" i="1" s="1"/>
  <c r="BB140" i="1"/>
  <c r="BB133" i="1" s="1"/>
  <c r="AT140" i="1"/>
  <c r="AT133" i="1" s="1"/>
  <c r="AL140" i="1"/>
  <c r="AL133" i="1" s="1"/>
  <c r="AD140" i="1"/>
  <c r="AD133" i="1" s="1"/>
  <c r="V140" i="1"/>
  <c r="V133" i="1" s="1"/>
  <c r="EB140" i="1"/>
  <c r="EB133" i="1" s="1"/>
  <c r="DT140" i="1"/>
  <c r="DX140" i="1" s="1"/>
  <c r="DF140" i="1"/>
  <c r="DF133" i="1" s="1"/>
  <c r="CX140" i="1"/>
  <c r="CX133" i="1" s="1"/>
  <c r="CP140" i="1"/>
  <c r="CT140" i="1" s="1"/>
  <c r="CH140" i="1"/>
  <c r="CH133" i="1" s="1"/>
  <c r="D141" i="1"/>
  <c r="FV140" i="1"/>
  <c r="FV133" i="1" s="1"/>
  <c r="FF140" i="1"/>
  <c r="FF133" i="1" s="1"/>
  <c r="EP140" i="1"/>
  <c r="EP133" i="1" s="1"/>
  <c r="EH140" i="1"/>
  <c r="EH133" i="1" s="1"/>
  <c r="DP140" i="1"/>
  <c r="DP133" i="1" s="1"/>
  <c r="DB140" i="1"/>
  <c r="DB133" i="1" s="1"/>
  <c r="CL140" i="1"/>
  <c r="CL133" i="1" s="1"/>
  <c r="CD140" i="1"/>
  <c r="CD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FP140" i="1"/>
  <c r="FT140" i="1" s="1"/>
  <c r="DZ140" i="1"/>
  <c r="DZ133" i="1" s="1"/>
  <c r="CV140" i="1"/>
  <c r="CV133" i="1" s="1"/>
  <c r="BZ140" i="1"/>
  <c r="BZ133" i="1" s="1"/>
  <c r="BH140" i="1"/>
  <c r="BH133" i="1" s="1"/>
  <c r="AR140" i="1"/>
  <c r="AR133" i="1" s="1"/>
  <c r="AB140" i="1"/>
  <c r="AB133" i="1" s="1"/>
  <c r="EZ140" i="1"/>
  <c r="FD140" i="1" s="1"/>
  <c r="BX140" i="1"/>
  <c r="BX133" i="1" s="1"/>
  <c r="BF140" i="1"/>
  <c r="BF133" i="1" s="1"/>
  <c r="AP140" i="1"/>
  <c r="AP133" i="1" s="1"/>
  <c r="Z140" i="1"/>
  <c r="Z133" i="1" s="1"/>
  <c r="EJ140" i="1"/>
  <c r="EN140" i="1" s="1"/>
  <c r="DR140" i="1"/>
  <c r="DR133" i="1" s="1"/>
  <c r="CN140" i="1"/>
  <c r="CN133" i="1" s="1"/>
  <c r="BP140" i="1"/>
  <c r="BP133" i="1" s="1"/>
  <c r="AZ140" i="1"/>
  <c r="AZ133" i="1" s="1"/>
  <c r="AJ140" i="1"/>
  <c r="AJ133" i="1" s="1"/>
  <c r="T140" i="1"/>
  <c r="T133" i="1" s="1"/>
  <c r="GF140" i="1"/>
  <c r="GJ140" i="1" s="1"/>
  <c r="DD140" i="1"/>
  <c r="DD133" i="1" s="1"/>
  <c r="CF140" i="1"/>
  <c r="CF133" i="1" s="1"/>
  <c r="BN140" i="1"/>
  <c r="BN133" i="1" s="1"/>
  <c r="AX140" i="1"/>
  <c r="AX133" i="1" s="1"/>
  <c r="AH140" i="1"/>
  <c r="AH133" i="1" s="1"/>
  <c r="R140" i="1"/>
  <c r="R133" i="1" s="1"/>
  <c r="FL139" i="1"/>
  <c r="FH133" i="1"/>
  <c r="DX139" i="1"/>
  <c r="DT133" i="1"/>
  <c r="E285" i="1"/>
  <c r="EP284" i="1"/>
  <c r="DD284" i="1"/>
  <c r="BX284" i="1"/>
  <c r="AR284" i="1"/>
  <c r="DZ284" i="1"/>
  <c r="CL284" i="1"/>
  <c r="BF284" i="1"/>
  <c r="Z284" i="1"/>
  <c r="FP284" i="1"/>
  <c r="CJ284" i="1"/>
  <c r="BD284" i="1"/>
  <c r="X284" i="1"/>
  <c r="EZ284" i="1"/>
  <c r="CX284" i="1"/>
  <c r="BR284" i="1"/>
  <c r="AL284" i="1"/>
  <c r="EH284" i="1"/>
  <c r="CV284" i="1"/>
  <c r="BP284" i="1"/>
  <c r="AJ284" i="1"/>
  <c r="DR284" i="1"/>
  <c r="CD284" i="1"/>
  <c r="AX284" i="1"/>
  <c r="R284" i="1"/>
  <c r="DP284" i="1"/>
  <c r="CB284" i="1"/>
  <c r="AV284" i="1"/>
  <c r="GD284" i="1"/>
  <c r="ER284" i="1"/>
  <c r="EV284" i="1" s="1"/>
  <c r="CP284" i="1"/>
  <c r="CT284" i="1" s="1"/>
  <c r="BJ284" i="1"/>
  <c r="AD284" i="1"/>
  <c r="EB284" i="1"/>
  <c r="CN284" i="1"/>
  <c r="BH284" i="1"/>
  <c r="AB284" i="1"/>
  <c r="DJ284" i="1"/>
  <c r="DN284" i="1" s="1"/>
  <c r="BV284" i="1"/>
  <c r="AP284" i="1"/>
  <c r="DH284" i="1"/>
  <c r="BT284" i="1"/>
  <c r="AN284" i="1"/>
  <c r="FN284" i="1"/>
  <c r="FR284" i="1" s="1"/>
  <c r="EJ284" i="1"/>
  <c r="CH284" i="1"/>
  <c r="BB284" i="1"/>
  <c r="V284" i="1"/>
  <c r="EX284" i="1"/>
  <c r="FB284" i="1" s="1"/>
  <c r="DT284" i="1"/>
  <c r="DX284" i="1" s="1"/>
  <c r="CF284" i="1"/>
  <c r="AZ284" i="1"/>
  <c r="T284" i="1"/>
  <c r="DB284" i="1"/>
  <c r="BN284" i="1"/>
  <c r="AH284" i="1"/>
  <c r="FV284" i="1"/>
  <c r="CZ284" i="1"/>
  <c r="BL284" i="1"/>
  <c r="AF284" i="1"/>
  <c r="FF284" i="1"/>
  <c r="FJ284" i="1" s="1"/>
  <c r="FL284" i="1" s="1"/>
  <c r="DF284" i="1"/>
  <c r="BZ284" i="1"/>
  <c r="AT284" i="1"/>
  <c r="GF284" i="1"/>
  <c r="GJ284" i="1" s="1"/>
  <c r="EN139" i="1"/>
  <c r="EJ133" i="1"/>
  <c r="EN133" i="1" l="1"/>
  <c r="D142" i="1"/>
  <c r="CP141" i="1"/>
  <c r="EZ141" i="1"/>
  <c r="FD284" i="1"/>
  <c r="FT284" i="1"/>
  <c r="ED284" i="1"/>
  <c r="EF284" i="1" s="1"/>
  <c r="EN284" i="1"/>
  <c r="E286" i="1"/>
  <c r="DR285" i="1"/>
  <c r="CD285" i="1"/>
  <c r="AX285" i="1"/>
  <c r="R285" i="1"/>
  <c r="DP285" i="1"/>
  <c r="CB285" i="1"/>
  <c r="AV285" i="1"/>
  <c r="GD285" i="1"/>
  <c r="ER285" i="1"/>
  <c r="EV285" i="1" s="1"/>
  <c r="CP285" i="1"/>
  <c r="BJ285" i="1"/>
  <c r="AD285" i="1"/>
  <c r="EH285" i="1"/>
  <c r="CV285" i="1"/>
  <c r="BP285" i="1"/>
  <c r="AJ285" i="1"/>
  <c r="DJ285" i="1"/>
  <c r="DN285" i="1" s="1"/>
  <c r="BV285" i="1"/>
  <c r="AP285" i="1"/>
  <c r="DH285" i="1"/>
  <c r="BT285" i="1"/>
  <c r="AN285" i="1"/>
  <c r="FN285" i="1"/>
  <c r="EJ285" i="1"/>
  <c r="EN285" i="1" s="1"/>
  <c r="CH285" i="1"/>
  <c r="BB285" i="1"/>
  <c r="V285" i="1"/>
  <c r="EB285" i="1"/>
  <c r="CN285" i="1"/>
  <c r="BH285" i="1"/>
  <c r="AB285" i="1"/>
  <c r="GF285" i="1"/>
  <c r="GJ285" i="1" s="1"/>
  <c r="DB285" i="1"/>
  <c r="BN285" i="1"/>
  <c r="AH285" i="1"/>
  <c r="FV285" i="1"/>
  <c r="CZ285" i="1"/>
  <c r="BL285" i="1"/>
  <c r="AF285" i="1"/>
  <c r="FF285" i="1"/>
  <c r="FJ285" i="1" s="1"/>
  <c r="FL285" i="1" s="1"/>
  <c r="DF285" i="1"/>
  <c r="BZ285" i="1"/>
  <c r="AT285" i="1"/>
  <c r="EX285" i="1"/>
  <c r="DT285" i="1"/>
  <c r="DX285" i="1" s="1"/>
  <c r="CF285" i="1"/>
  <c r="AZ285" i="1"/>
  <c r="T285" i="1"/>
  <c r="DZ285" i="1"/>
  <c r="ED285" i="1" s="1"/>
  <c r="CL285" i="1"/>
  <c r="BF285" i="1"/>
  <c r="Z285" i="1"/>
  <c r="FP285" i="1"/>
  <c r="CJ285" i="1"/>
  <c r="BD285" i="1"/>
  <c r="X285" i="1"/>
  <c r="EZ285" i="1"/>
  <c r="CX285" i="1"/>
  <c r="BR285" i="1"/>
  <c r="AL285" i="1"/>
  <c r="EP285" i="1"/>
  <c r="DD285" i="1"/>
  <c r="BX285" i="1"/>
  <c r="AR285" i="1"/>
  <c r="EF133" i="1"/>
  <c r="D321" i="1"/>
  <c r="FL133" i="1"/>
  <c r="GL133" i="1"/>
  <c r="CT285" i="1" l="1"/>
  <c r="FP142" i="1"/>
  <c r="FH142" i="1"/>
  <c r="EH142" i="1"/>
  <c r="DZ142" i="1"/>
  <c r="DR142" i="1"/>
  <c r="DH142" i="1"/>
  <c r="CZ142" i="1"/>
  <c r="CJ142" i="1"/>
  <c r="CB142" i="1"/>
  <c r="BT142" i="1"/>
  <c r="BL142" i="1"/>
  <c r="BD142" i="1"/>
  <c r="AV142" i="1"/>
  <c r="AP142" i="1"/>
  <c r="AH142" i="1"/>
  <c r="Z142" i="1"/>
  <c r="R142" i="1"/>
  <c r="FN142" i="1"/>
  <c r="FF142" i="1"/>
  <c r="EP142" i="1"/>
  <c r="DP142" i="1"/>
  <c r="DF142" i="1"/>
  <c r="CX142" i="1"/>
  <c r="CP142" i="1"/>
  <c r="CT142" i="1" s="1"/>
  <c r="CH142" i="1"/>
  <c r="BZ142" i="1"/>
  <c r="BR142" i="1"/>
  <c r="BJ142" i="1"/>
  <c r="BB142" i="1"/>
  <c r="AN142" i="1"/>
  <c r="AF142" i="1"/>
  <c r="X142" i="1"/>
  <c r="D143" i="1"/>
  <c r="FX142" i="1"/>
  <c r="EX142" i="1"/>
  <c r="DD142" i="1"/>
  <c r="CV142" i="1"/>
  <c r="CN142" i="1"/>
  <c r="CF142" i="1"/>
  <c r="BX142" i="1"/>
  <c r="BP142" i="1"/>
  <c r="BH142" i="1"/>
  <c r="AZ142" i="1"/>
  <c r="AL142" i="1"/>
  <c r="AD142" i="1"/>
  <c r="V142" i="1"/>
  <c r="GD142" i="1"/>
  <c r="FV142" i="1"/>
  <c r="EB142" i="1"/>
  <c r="DT142" i="1"/>
  <c r="DJ142" i="1"/>
  <c r="DB142" i="1"/>
  <c r="CL142" i="1"/>
  <c r="CD142" i="1"/>
  <c r="BV142" i="1"/>
  <c r="BN142" i="1"/>
  <c r="BF142" i="1"/>
  <c r="AX142" i="1"/>
  <c r="AR142" i="1"/>
  <c r="AJ142" i="1"/>
  <c r="AB142" i="1"/>
  <c r="T142" i="1"/>
  <c r="AT142" i="1"/>
  <c r="GF142" i="1"/>
  <c r="EZ142" i="1"/>
  <c r="FD142" i="1" s="1"/>
  <c r="D322" i="1"/>
  <c r="FB285" i="1"/>
  <c r="FD285" i="1" s="1"/>
  <c r="EF285" i="1"/>
  <c r="E287" i="1"/>
  <c r="GD286" i="1"/>
  <c r="DH286" i="1"/>
  <c r="BT286" i="1"/>
  <c r="AN286" i="1"/>
  <c r="EZ286" i="1"/>
  <c r="CX286" i="1"/>
  <c r="BR286" i="1"/>
  <c r="AL286" i="1"/>
  <c r="EX286" i="1"/>
  <c r="FB286" i="1" s="1"/>
  <c r="DT286" i="1"/>
  <c r="DX286" i="1" s="1"/>
  <c r="CF286" i="1"/>
  <c r="AZ286" i="1"/>
  <c r="T286" i="1"/>
  <c r="DZ286" i="1"/>
  <c r="CL286" i="1"/>
  <c r="BF286" i="1"/>
  <c r="Z286" i="1"/>
  <c r="FN286" i="1"/>
  <c r="CZ286" i="1"/>
  <c r="BL286" i="1"/>
  <c r="AF286" i="1"/>
  <c r="ER286" i="1"/>
  <c r="CP286" i="1"/>
  <c r="CT286" i="1" s="1"/>
  <c r="BJ286" i="1"/>
  <c r="AD286" i="1"/>
  <c r="EP286" i="1"/>
  <c r="DD286" i="1"/>
  <c r="BX286" i="1"/>
  <c r="AR286" i="1"/>
  <c r="DR286" i="1"/>
  <c r="CD286" i="1"/>
  <c r="AX286" i="1"/>
  <c r="R286" i="1"/>
  <c r="FH286" i="1"/>
  <c r="CJ286" i="1"/>
  <c r="BD286" i="1"/>
  <c r="X286" i="1"/>
  <c r="EJ286" i="1"/>
  <c r="EN286" i="1" s="1"/>
  <c r="CH286" i="1"/>
  <c r="BB286" i="1"/>
  <c r="V286" i="1"/>
  <c r="EH286" i="1"/>
  <c r="CV286" i="1"/>
  <c r="BP286" i="1"/>
  <c r="AJ286" i="1"/>
  <c r="FV286" i="1"/>
  <c r="DJ286" i="1"/>
  <c r="DN286" i="1" s="1"/>
  <c r="BV286" i="1"/>
  <c r="AP286" i="1"/>
  <c r="DP286" i="1"/>
  <c r="CB286" i="1"/>
  <c r="AV286" i="1"/>
  <c r="FF286" i="1"/>
  <c r="FJ286" i="1" s="1"/>
  <c r="DF286" i="1"/>
  <c r="BZ286" i="1"/>
  <c r="AT286" i="1"/>
  <c r="GF286" i="1"/>
  <c r="GJ286" i="1" s="1"/>
  <c r="EB286" i="1"/>
  <c r="CN286" i="1"/>
  <c r="BH286" i="1"/>
  <c r="AB286" i="1"/>
  <c r="FP286" i="1"/>
  <c r="DB286" i="1"/>
  <c r="BN286" i="1"/>
  <c r="AH286" i="1"/>
  <c r="FD141" i="1"/>
  <c r="FR285" i="1"/>
  <c r="FT285" i="1" s="1"/>
  <c r="CT141" i="1"/>
  <c r="FL286" i="1" l="1"/>
  <c r="EV286" i="1"/>
  <c r="FR286" i="1"/>
  <c r="FT286" i="1" s="1"/>
  <c r="ED286" i="1"/>
  <c r="EF286" i="1" s="1"/>
  <c r="DN142" i="1"/>
  <c r="FD286" i="1"/>
  <c r="D323" i="1"/>
  <c r="DX142" i="1"/>
  <c r="GB142" i="1"/>
  <c r="FL142" i="1"/>
  <c r="E288" i="1"/>
  <c r="EP287" i="1"/>
  <c r="DD287" i="1"/>
  <c r="BX287" i="1"/>
  <c r="AR287" i="1"/>
  <c r="DR287" i="1"/>
  <c r="CD287" i="1"/>
  <c r="AX287" i="1"/>
  <c r="R287" i="1"/>
  <c r="DP287" i="1"/>
  <c r="CB287" i="1"/>
  <c r="AV287" i="1"/>
  <c r="FF287" i="1"/>
  <c r="DF287" i="1"/>
  <c r="BZ287" i="1"/>
  <c r="AT287" i="1"/>
  <c r="EH287" i="1"/>
  <c r="CV287" i="1"/>
  <c r="BP287" i="1"/>
  <c r="AJ287" i="1"/>
  <c r="FV287" i="1"/>
  <c r="DJ287" i="1"/>
  <c r="DN287" i="1" s="1"/>
  <c r="BV287" i="1"/>
  <c r="AP287" i="1"/>
  <c r="GD287" i="1"/>
  <c r="DH287" i="1"/>
  <c r="BT287" i="1"/>
  <c r="AN287" i="1"/>
  <c r="EZ287" i="1"/>
  <c r="CX287" i="1"/>
  <c r="BR287" i="1"/>
  <c r="AL287" i="1"/>
  <c r="GF287" i="1"/>
  <c r="GJ287" i="1" s="1"/>
  <c r="EB287" i="1"/>
  <c r="CN287" i="1"/>
  <c r="BH287" i="1"/>
  <c r="AB287" i="1"/>
  <c r="FP287" i="1"/>
  <c r="DB287" i="1"/>
  <c r="BN287" i="1"/>
  <c r="AH287" i="1"/>
  <c r="FN287" i="1"/>
  <c r="FR287" i="1" s="1"/>
  <c r="CZ287" i="1"/>
  <c r="BL287" i="1"/>
  <c r="AF287" i="1"/>
  <c r="ER287" i="1"/>
  <c r="EV287" i="1" s="1"/>
  <c r="CP287" i="1"/>
  <c r="CT287" i="1" s="1"/>
  <c r="BJ287" i="1"/>
  <c r="AD287" i="1"/>
  <c r="EX287" i="1"/>
  <c r="FB287" i="1" s="1"/>
  <c r="DT287" i="1"/>
  <c r="DX287" i="1" s="1"/>
  <c r="CF287" i="1"/>
  <c r="AZ287" i="1"/>
  <c r="T287" i="1"/>
  <c r="DZ287" i="1"/>
  <c r="ED287" i="1" s="1"/>
  <c r="CL287" i="1"/>
  <c r="BF287" i="1"/>
  <c r="Z287" i="1"/>
  <c r="FH287" i="1"/>
  <c r="CJ287" i="1"/>
  <c r="BD287" i="1"/>
  <c r="X287" i="1"/>
  <c r="EJ287" i="1"/>
  <c r="CH287" i="1"/>
  <c r="BB287" i="1"/>
  <c r="V287" i="1"/>
  <c r="EF142" i="1"/>
  <c r="DZ143" i="1"/>
  <c r="DR143" i="1"/>
  <c r="DB143" i="1"/>
  <c r="CL143" i="1"/>
  <c r="CD143" i="1"/>
  <c r="BV143" i="1"/>
  <c r="BN143" i="1"/>
  <c r="BF143" i="1"/>
  <c r="AX143" i="1"/>
  <c r="AP143" i="1"/>
  <c r="AH143" i="1"/>
  <c r="Z143" i="1"/>
  <c r="R143" i="1"/>
  <c r="D144" i="1"/>
  <c r="FX143" i="1"/>
  <c r="GB143" i="1" s="1"/>
  <c r="FN143" i="1"/>
  <c r="DP143" i="1"/>
  <c r="DH143" i="1"/>
  <c r="CZ143" i="1"/>
  <c r="CJ143" i="1"/>
  <c r="CB143" i="1"/>
  <c r="BT143" i="1"/>
  <c r="BL143" i="1"/>
  <c r="BD143" i="1"/>
  <c r="AV143" i="1"/>
  <c r="AN143" i="1"/>
  <c r="AF143" i="1"/>
  <c r="X143" i="1"/>
  <c r="GD143" i="1"/>
  <c r="FV143" i="1"/>
  <c r="FF143" i="1"/>
  <c r="ER143" i="1"/>
  <c r="EJ143" i="1"/>
  <c r="EB143" i="1"/>
  <c r="EF143" i="1" s="1"/>
  <c r="DF143" i="1"/>
  <c r="CX143" i="1"/>
  <c r="CP143" i="1"/>
  <c r="CT143" i="1" s="1"/>
  <c r="CH143" i="1"/>
  <c r="BZ143" i="1"/>
  <c r="BR143" i="1"/>
  <c r="BJ143" i="1"/>
  <c r="BB143" i="1"/>
  <c r="AT143" i="1"/>
  <c r="AL143" i="1"/>
  <c r="AD143" i="1"/>
  <c r="V143" i="1"/>
  <c r="EX143" i="1"/>
  <c r="EP143" i="1"/>
  <c r="EH143" i="1"/>
  <c r="DT143" i="1"/>
  <c r="DX143" i="1" s="1"/>
  <c r="DD143" i="1"/>
  <c r="CV143" i="1"/>
  <c r="CN143" i="1"/>
  <c r="CF143" i="1"/>
  <c r="BX143" i="1"/>
  <c r="BP143" i="1"/>
  <c r="BH143" i="1"/>
  <c r="AZ143" i="1"/>
  <c r="AR143" i="1"/>
  <c r="AJ143" i="1"/>
  <c r="AB143" i="1"/>
  <c r="T143" i="1"/>
  <c r="DJ143" i="1"/>
  <c r="DN143" i="1" s="1"/>
  <c r="FP143" i="1"/>
  <c r="EZ143" i="1"/>
  <c r="FD143" i="1" s="1"/>
  <c r="FH143" i="1"/>
  <c r="FL143" i="1" s="1"/>
  <c r="GF143" i="1"/>
  <c r="GJ143" i="1" s="1"/>
  <c r="FP141" i="1"/>
  <c r="GJ142" i="1"/>
  <c r="GF141" i="1" l="1"/>
  <c r="EN143" i="1"/>
  <c r="EN287" i="1"/>
  <c r="FX141" i="1"/>
  <c r="EV143" i="1"/>
  <c r="FT287" i="1"/>
  <c r="EF287" i="1"/>
  <c r="GJ141" i="1"/>
  <c r="FT141" i="1"/>
  <c r="FD287" i="1"/>
  <c r="FJ287" i="1"/>
  <c r="FL287" i="1" s="1"/>
  <c r="E289" i="1"/>
  <c r="FN288" i="1"/>
  <c r="CZ288" i="1"/>
  <c r="BL288" i="1"/>
  <c r="AF288" i="1"/>
  <c r="ER288" i="1"/>
  <c r="EV288" i="1" s="1"/>
  <c r="CP288" i="1"/>
  <c r="CT288" i="1" s="1"/>
  <c r="BJ288" i="1"/>
  <c r="AD288" i="1"/>
  <c r="EP288" i="1"/>
  <c r="DD288" i="1"/>
  <c r="BX288" i="1"/>
  <c r="AR288" i="1"/>
  <c r="DR288" i="1"/>
  <c r="CD288" i="1"/>
  <c r="AX288" i="1"/>
  <c r="R288" i="1"/>
  <c r="DJ288" i="1"/>
  <c r="DN288" i="1" s="1"/>
  <c r="AP288" i="1"/>
  <c r="FP288" i="1"/>
  <c r="AH288" i="1"/>
  <c r="FH288" i="1"/>
  <c r="CJ288" i="1"/>
  <c r="BD288" i="1"/>
  <c r="X288" i="1"/>
  <c r="EJ288" i="1"/>
  <c r="EN288" i="1" s="1"/>
  <c r="CH288" i="1"/>
  <c r="BB288" i="1"/>
  <c r="V288" i="1"/>
  <c r="EH288" i="1"/>
  <c r="CV288" i="1"/>
  <c r="BP288" i="1"/>
  <c r="AJ288" i="1"/>
  <c r="FV288" i="1"/>
  <c r="BV288" i="1"/>
  <c r="BN288" i="1"/>
  <c r="DP288" i="1"/>
  <c r="CB288" i="1"/>
  <c r="AV288" i="1"/>
  <c r="FF288" i="1"/>
  <c r="FJ288" i="1" s="1"/>
  <c r="DF288" i="1"/>
  <c r="BZ288" i="1"/>
  <c r="AT288" i="1"/>
  <c r="GF288" i="1"/>
  <c r="GJ288" i="1" s="1"/>
  <c r="EB288" i="1"/>
  <c r="CN288" i="1"/>
  <c r="BH288" i="1"/>
  <c r="AB288" i="1"/>
  <c r="DB288" i="1"/>
  <c r="GD288" i="1"/>
  <c r="DH288" i="1"/>
  <c r="BT288" i="1"/>
  <c r="AN288" i="1"/>
  <c r="EZ288" i="1"/>
  <c r="CX288" i="1"/>
  <c r="BR288" i="1"/>
  <c r="AL288" i="1"/>
  <c r="EX288" i="1"/>
  <c r="FB288" i="1" s="1"/>
  <c r="DT288" i="1"/>
  <c r="DX288" i="1" s="1"/>
  <c r="CF288" i="1"/>
  <c r="AZ288" i="1"/>
  <c r="T288" i="1"/>
  <c r="DZ288" i="1"/>
  <c r="ED288" i="1" s="1"/>
  <c r="CL288" i="1"/>
  <c r="BF288" i="1"/>
  <c r="Z288" i="1"/>
  <c r="D324" i="1"/>
  <c r="CP278" i="1"/>
  <c r="CT278" i="1" s="1"/>
  <c r="DP144" i="1"/>
  <c r="DP141" i="1" s="1"/>
  <c r="DH144" i="1"/>
  <c r="DH141" i="1" s="1"/>
  <c r="CZ144" i="1"/>
  <c r="CZ141" i="1" s="1"/>
  <c r="CJ144" i="1"/>
  <c r="CJ141" i="1" s="1"/>
  <c r="CB144" i="1"/>
  <c r="CB141" i="1" s="1"/>
  <c r="BT144" i="1"/>
  <c r="BT141" i="1" s="1"/>
  <c r="BL144" i="1"/>
  <c r="BL141" i="1" s="1"/>
  <c r="BD144" i="1"/>
  <c r="BD141" i="1" s="1"/>
  <c r="AV144" i="1"/>
  <c r="AV141" i="1" s="1"/>
  <c r="AN144" i="1"/>
  <c r="AN141" i="1" s="1"/>
  <c r="AF144" i="1"/>
  <c r="AF141" i="1" s="1"/>
  <c r="X144" i="1"/>
  <c r="X141" i="1" s="1"/>
  <c r="FV144" i="1"/>
  <c r="FV141" i="1" s="1"/>
  <c r="FH144" i="1"/>
  <c r="FL144" i="1" s="1"/>
  <c r="DF144" i="1"/>
  <c r="DF141" i="1" s="1"/>
  <c r="CX144" i="1"/>
  <c r="CX141" i="1" s="1"/>
  <c r="CP144" i="1"/>
  <c r="CT144" i="1" s="1"/>
  <c r="CH144" i="1"/>
  <c r="CH141" i="1" s="1"/>
  <c r="BZ144" i="1"/>
  <c r="BZ141" i="1" s="1"/>
  <c r="BR144" i="1"/>
  <c r="BR141" i="1" s="1"/>
  <c r="BJ144" i="1"/>
  <c r="BJ141" i="1" s="1"/>
  <c r="BB144" i="1"/>
  <c r="BB141" i="1" s="1"/>
  <c r="AT144" i="1"/>
  <c r="AT141" i="1" s="1"/>
  <c r="AL144" i="1"/>
  <c r="AL141" i="1" s="1"/>
  <c r="AD144" i="1"/>
  <c r="AD141" i="1" s="1"/>
  <c r="V144" i="1"/>
  <c r="V141" i="1" s="1"/>
  <c r="GD144" i="1"/>
  <c r="GD141" i="1" s="1"/>
  <c r="FN144" i="1"/>
  <c r="FN141" i="1" s="1"/>
  <c r="FF144" i="1"/>
  <c r="FF141" i="1" s="1"/>
  <c r="ER144" i="1"/>
  <c r="EV144" i="1" s="1"/>
  <c r="EJ144" i="1"/>
  <c r="EN144" i="1" s="1"/>
  <c r="EB144" i="1"/>
  <c r="EF144" i="1" s="1"/>
  <c r="DT144" i="1"/>
  <c r="DX144" i="1" s="1"/>
  <c r="DJ144" i="1"/>
  <c r="DN144" i="1" s="1"/>
  <c r="DD144" i="1"/>
  <c r="DD141" i="1" s="1"/>
  <c r="CV144" i="1"/>
  <c r="CV141" i="1" s="1"/>
  <c r="CN144" i="1"/>
  <c r="CN141" i="1" s="1"/>
  <c r="CF144" i="1"/>
  <c r="CF141" i="1" s="1"/>
  <c r="BX144" i="1"/>
  <c r="BX141" i="1" s="1"/>
  <c r="BP144" i="1"/>
  <c r="BP141" i="1" s="1"/>
  <c r="BH144" i="1"/>
  <c r="BH141" i="1" s="1"/>
  <c r="AZ144" i="1"/>
  <c r="AZ141" i="1" s="1"/>
  <c r="AR144" i="1"/>
  <c r="AR141" i="1" s="1"/>
  <c r="AJ144" i="1"/>
  <c r="AJ141" i="1" s="1"/>
  <c r="AB144" i="1"/>
  <c r="AB141" i="1" s="1"/>
  <c r="T144" i="1"/>
  <c r="T141" i="1" s="1"/>
  <c r="D145" i="1"/>
  <c r="EX144" i="1"/>
  <c r="EX141" i="1" s="1"/>
  <c r="EP144" i="1"/>
  <c r="EP141" i="1" s="1"/>
  <c r="EH144" i="1"/>
  <c r="EH141" i="1" s="1"/>
  <c r="DZ144" i="1"/>
  <c r="DZ141" i="1" s="1"/>
  <c r="DR144" i="1"/>
  <c r="DR141" i="1" s="1"/>
  <c r="DB144" i="1"/>
  <c r="DB141" i="1" s="1"/>
  <c r="CL144" i="1"/>
  <c r="CL141" i="1" s="1"/>
  <c r="CD144" i="1"/>
  <c r="CD141" i="1" s="1"/>
  <c r="BV144" i="1"/>
  <c r="BV141" i="1" s="1"/>
  <c r="BN144" i="1"/>
  <c r="BN141" i="1" s="1"/>
  <c r="BF144" i="1"/>
  <c r="BF141" i="1" s="1"/>
  <c r="AX144" i="1"/>
  <c r="AX141" i="1" s="1"/>
  <c r="AP144" i="1"/>
  <c r="AP141" i="1" s="1"/>
  <c r="AH144" i="1"/>
  <c r="AH141" i="1" s="1"/>
  <c r="Z144" i="1"/>
  <c r="Z141" i="1" s="1"/>
  <c r="R144" i="1"/>
  <c r="R141" i="1" s="1"/>
  <c r="EZ144" i="1"/>
  <c r="FD144" i="1" s="1"/>
  <c r="FH141" i="1"/>
  <c r="FL141" i="1" l="1"/>
  <c r="FD288" i="1"/>
  <c r="FL288" i="1"/>
  <c r="FR288" i="1"/>
  <c r="DT141" i="1"/>
  <c r="ER141" i="1"/>
  <c r="GB141" i="1"/>
  <c r="EJ141" i="1"/>
  <c r="D146" i="1"/>
  <c r="EZ145" i="1"/>
  <c r="EF288" i="1"/>
  <c r="E290" i="1"/>
  <c r="DP289" i="1"/>
  <c r="CF289" i="1"/>
  <c r="AZ289" i="1"/>
  <c r="T289" i="1"/>
  <c r="CD289" i="1"/>
  <c r="AX289" i="1"/>
  <c r="R289" i="1"/>
  <c r="EZ289" i="1"/>
  <c r="FD289" i="1" s="1"/>
  <c r="DT289" i="1"/>
  <c r="DX289" i="1" s="1"/>
  <c r="CB289" i="1"/>
  <c r="AV289" i="1"/>
  <c r="EX289" i="1"/>
  <c r="DR289" i="1"/>
  <c r="BZ289" i="1"/>
  <c r="AT289" i="1"/>
  <c r="DF289" i="1"/>
  <c r="BX289" i="1"/>
  <c r="AR289" i="1"/>
  <c r="DD289" i="1"/>
  <c r="BV289" i="1"/>
  <c r="AP289" i="1"/>
  <c r="GF289" i="1"/>
  <c r="GJ289" i="1" s="1"/>
  <c r="ER289" i="1"/>
  <c r="EV289" i="1" s="1"/>
  <c r="DJ289" i="1"/>
  <c r="DN289" i="1" s="1"/>
  <c r="BT289" i="1"/>
  <c r="AN289" i="1"/>
  <c r="GD289" i="1"/>
  <c r="EP289" i="1"/>
  <c r="DH289" i="1"/>
  <c r="BR289" i="1"/>
  <c r="AL289" i="1"/>
  <c r="CX289" i="1"/>
  <c r="BP289" i="1"/>
  <c r="AJ289" i="1"/>
  <c r="CV289" i="1"/>
  <c r="BN289" i="1"/>
  <c r="AH289" i="1"/>
  <c r="FV289" i="1"/>
  <c r="EJ289" i="1"/>
  <c r="EN289" i="1" s="1"/>
  <c r="DB289" i="1"/>
  <c r="BL289" i="1"/>
  <c r="AF289" i="1"/>
  <c r="FN289" i="1"/>
  <c r="EH289" i="1"/>
  <c r="CZ289" i="1"/>
  <c r="BJ289" i="1"/>
  <c r="AD289" i="1"/>
  <c r="CN289" i="1"/>
  <c r="BH289" i="1"/>
  <c r="AB289" i="1"/>
  <c r="CL289" i="1"/>
  <c r="BF289" i="1"/>
  <c r="Z289" i="1"/>
  <c r="FH289" i="1"/>
  <c r="FL289" i="1" s="1"/>
  <c r="EB289" i="1"/>
  <c r="EF289" i="1" s="1"/>
  <c r="CJ289" i="1"/>
  <c r="BD289" i="1"/>
  <c r="X289" i="1"/>
  <c r="FF289" i="1"/>
  <c r="DZ289" i="1"/>
  <c r="CH289" i="1"/>
  <c r="BB289" i="1"/>
  <c r="V289" i="1"/>
  <c r="FT288" i="1"/>
  <c r="D325" i="1"/>
  <c r="D326" i="1" s="1"/>
  <c r="EB141" i="1"/>
  <c r="DJ141" i="1"/>
  <c r="DN141" i="1" l="1"/>
  <c r="E291" i="1"/>
  <c r="CX290" i="1"/>
  <c r="BN290" i="1"/>
  <c r="AJ290" i="1"/>
  <c r="FF290" i="1"/>
  <c r="CV290" i="1"/>
  <c r="BF290" i="1"/>
  <c r="Z290" i="1"/>
  <c r="EH290" i="1"/>
  <c r="BR290" i="1"/>
  <c r="AN290" i="1"/>
  <c r="EP290" i="1"/>
  <c r="BZ290" i="1"/>
  <c r="AT290" i="1"/>
  <c r="AL290" i="1"/>
  <c r="CZ290" i="1"/>
  <c r="EX290" i="1"/>
  <c r="CN290" i="1"/>
  <c r="BH290" i="1"/>
  <c r="AB290" i="1"/>
  <c r="DZ290" i="1"/>
  <c r="CL290" i="1"/>
  <c r="AX290" i="1"/>
  <c r="R290" i="1"/>
  <c r="DB290" i="1"/>
  <c r="BL290" i="1"/>
  <c r="AF290" i="1"/>
  <c r="DH290" i="1"/>
  <c r="BP290" i="1"/>
  <c r="DR290" i="1"/>
  <c r="CF290" i="1"/>
  <c r="AZ290" i="1"/>
  <c r="T290" i="1"/>
  <c r="DP290" i="1"/>
  <c r="CD290" i="1"/>
  <c r="AP290" i="1"/>
  <c r="GD290" i="1"/>
  <c r="CJ290" i="1"/>
  <c r="BD290" i="1"/>
  <c r="X290" i="1"/>
  <c r="BJ290" i="1"/>
  <c r="DF290" i="1"/>
  <c r="BX290" i="1"/>
  <c r="AR290" i="1"/>
  <c r="FV290" i="1"/>
  <c r="DD290" i="1"/>
  <c r="BT290" i="1"/>
  <c r="AH290" i="1"/>
  <c r="FN290" i="1"/>
  <c r="CB290" i="1"/>
  <c r="AV290" i="1"/>
  <c r="CH290" i="1"/>
  <c r="BB290" i="1"/>
  <c r="V290" i="1"/>
  <c r="AD290" i="1"/>
  <c r="FD145" i="1"/>
  <c r="EV141" i="1"/>
  <c r="EF141" i="1"/>
  <c r="D147" i="1"/>
  <c r="FV146" i="1"/>
  <c r="FF146" i="1"/>
  <c r="DT146" i="1"/>
  <c r="DD146" i="1"/>
  <c r="CV146" i="1"/>
  <c r="CN146" i="1"/>
  <c r="CF146" i="1"/>
  <c r="BX146" i="1"/>
  <c r="BP146" i="1"/>
  <c r="BH146" i="1"/>
  <c r="AZ146" i="1"/>
  <c r="AR146" i="1"/>
  <c r="AJ146" i="1"/>
  <c r="AB146" i="1"/>
  <c r="T146" i="1"/>
  <c r="GD146" i="1"/>
  <c r="DZ146" i="1"/>
  <c r="DR146" i="1"/>
  <c r="DJ146" i="1"/>
  <c r="DB146" i="1"/>
  <c r="CL146" i="1"/>
  <c r="CD146" i="1"/>
  <c r="BV146" i="1"/>
  <c r="BN146" i="1"/>
  <c r="BF146" i="1"/>
  <c r="AX146" i="1"/>
  <c r="AP146" i="1"/>
  <c r="AH146" i="1"/>
  <c r="Z146" i="1"/>
  <c r="R146" i="1"/>
  <c r="FN146" i="1"/>
  <c r="FH146" i="1"/>
  <c r="EX146" i="1"/>
  <c r="EJ146" i="1"/>
  <c r="DP146" i="1"/>
  <c r="DH146" i="1"/>
  <c r="CZ146" i="1"/>
  <c r="CJ146" i="1"/>
  <c r="CB146" i="1"/>
  <c r="BT146" i="1"/>
  <c r="BL146" i="1"/>
  <c r="BD146" i="1"/>
  <c r="AV146" i="1"/>
  <c r="AN146" i="1"/>
  <c r="AF146" i="1"/>
  <c r="X146" i="1"/>
  <c r="EP146" i="1"/>
  <c r="EH146" i="1"/>
  <c r="DF146" i="1"/>
  <c r="CX146" i="1"/>
  <c r="CP146" i="1"/>
  <c r="CH146" i="1"/>
  <c r="BZ146" i="1"/>
  <c r="BR146" i="1"/>
  <c r="BJ146" i="1"/>
  <c r="BB146" i="1"/>
  <c r="AT146" i="1"/>
  <c r="AL146" i="1"/>
  <c r="AD146" i="1"/>
  <c r="V146" i="1"/>
  <c r="EZ146" i="1"/>
  <c r="FP146" i="1"/>
  <c r="GF146" i="1"/>
  <c r="EB146" i="1"/>
  <c r="ER146" i="1"/>
  <c r="EN141" i="1"/>
  <c r="DX141" i="1"/>
  <c r="D327" i="1"/>
  <c r="D328" i="1" l="1"/>
  <c r="EN146" i="1"/>
  <c r="FJ146" i="1"/>
  <c r="E292" i="1"/>
  <c r="FV291" i="1"/>
  <c r="DF291" i="1"/>
  <c r="BX291" i="1"/>
  <c r="AR291" i="1"/>
  <c r="GD291" i="1"/>
  <c r="DP291" i="1"/>
  <c r="CD291" i="1"/>
  <c r="AX291" i="1"/>
  <c r="R291" i="1"/>
  <c r="CJ291" i="1"/>
  <c r="BD291" i="1"/>
  <c r="X291" i="1"/>
  <c r="CH291" i="1"/>
  <c r="BB291" i="1"/>
  <c r="V291" i="1"/>
  <c r="FH291" i="1"/>
  <c r="FL291" i="1" s="1"/>
  <c r="CX291" i="1"/>
  <c r="BP291" i="1"/>
  <c r="AJ291" i="1"/>
  <c r="FN291" i="1"/>
  <c r="DD291" i="1"/>
  <c r="BV291" i="1"/>
  <c r="AP291" i="1"/>
  <c r="CB291" i="1"/>
  <c r="AV291" i="1"/>
  <c r="EP291" i="1"/>
  <c r="BZ291" i="1"/>
  <c r="AT291" i="1"/>
  <c r="EX291" i="1"/>
  <c r="CN291" i="1"/>
  <c r="BH291" i="1"/>
  <c r="AB291" i="1"/>
  <c r="FF291" i="1"/>
  <c r="CV291" i="1"/>
  <c r="BN291" i="1"/>
  <c r="AH291" i="1"/>
  <c r="EH291" i="1"/>
  <c r="BT291" i="1"/>
  <c r="AN291" i="1"/>
  <c r="DH291" i="1"/>
  <c r="BR291" i="1"/>
  <c r="AL291" i="1"/>
  <c r="DR291" i="1"/>
  <c r="CF291" i="1"/>
  <c r="AZ291" i="1"/>
  <c r="T291" i="1"/>
  <c r="DZ291" i="1"/>
  <c r="CL291" i="1"/>
  <c r="BF291" i="1"/>
  <c r="Z291" i="1"/>
  <c r="DB291" i="1"/>
  <c r="BL291" i="1"/>
  <c r="AF291" i="1"/>
  <c r="CZ291" i="1"/>
  <c r="BJ291" i="1"/>
  <c r="AD291" i="1"/>
  <c r="EV146" i="1"/>
  <c r="FB146" i="1"/>
  <c r="FD146" i="1" s="1"/>
  <c r="ED146" i="1"/>
  <c r="EF146" i="1" s="1"/>
  <c r="FL146" i="1"/>
  <c r="D148" i="1"/>
  <c r="FV147" i="1"/>
  <c r="FF147" i="1"/>
  <c r="DP147" i="1"/>
  <c r="DF147" i="1"/>
  <c r="CX147" i="1"/>
  <c r="CP147" i="1"/>
  <c r="CT147" i="1" s="1"/>
  <c r="CH147" i="1"/>
  <c r="BZ147" i="1"/>
  <c r="BR147" i="1"/>
  <c r="BJ147" i="1"/>
  <c r="BB147" i="1"/>
  <c r="AT147" i="1"/>
  <c r="AL147" i="1"/>
  <c r="AD147" i="1"/>
  <c r="V147" i="1"/>
  <c r="GD147" i="1"/>
  <c r="EX147" i="1"/>
  <c r="EJ147" i="1"/>
  <c r="EN147" i="1" s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FH147" i="1"/>
  <c r="FL147" i="1" s="1"/>
  <c r="EP147" i="1"/>
  <c r="EH147" i="1"/>
  <c r="DT147" i="1"/>
  <c r="DX147" i="1" s="1"/>
  <c r="DJ147" i="1"/>
  <c r="DN147" i="1" s="1"/>
  <c r="DB147" i="1"/>
  <c r="CL147" i="1"/>
  <c r="CD147" i="1"/>
  <c r="BV147" i="1"/>
  <c r="BN147" i="1"/>
  <c r="BF147" i="1"/>
  <c r="AX147" i="1"/>
  <c r="AP147" i="1"/>
  <c r="AH147" i="1"/>
  <c r="Z147" i="1"/>
  <c r="R147" i="1"/>
  <c r="FN147" i="1"/>
  <c r="DZ147" i="1"/>
  <c r="DR147" i="1"/>
  <c r="DH147" i="1"/>
  <c r="CZ147" i="1"/>
  <c r="CJ147" i="1"/>
  <c r="CB147" i="1"/>
  <c r="BT147" i="1"/>
  <c r="BL147" i="1"/>
  <c r="BD147" i="1"/>
  <c r="AV147" i="1"/>
  <c r="AN147" i="1"/>
  <c r="AF147" i="1"/>
  <c r="X147" i="1"/>
  <c r="ER147" i="1"/>
  <c r="EV147" i="1" s="1"/>
  <c r="EB147" i="1"/>
  <c r="EF147" i="1" s="1"/>
  <c r="GF147" i="1"/>
  <c r="GJ147" i="1" s="1"/>
  <c r="EZ147" i="1"/>
  <c r="FD147" i="1" s="1"/>
  <c r="FP147" i="1"/>
  <c r="GL141" i="1"/>
  <c r="GJ146" i="1"/>
  <c r="CT146" i="1"/>
  <c r="FR146" i="1"/>
  <c r="FT146" i="1" s="1"/>
  <c r="DN146" i="1"/>
  <c r="DX146" i="1"/>
  <c r="FN148" i="1" l="1"/>
  <c r="FF148" i="1"/>
  <c r="DP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D149" i="1"/>
  <c r="FV148" i="1"/>
  <c r="EX148" i="1"/>
  <c r="EJ148" i="1"/>
  <c r="EN148" i="1" s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GD148" i="1"/>
  <c r="FP148" i="1"/>
  <c r="EP148" i="1"/>
  <c r="EH148" i="1"/>
  <c r="DT148" i="1"/>
  <c r="DJ148" i="1"/>
  <c r="DB148" i="1"/>
  <c r="CL148" i="1"/>
  <c r="CD148" i="1"/>
  <c r="BV148" i="1"/>
  <c r="BN148" i="1"/>
  <c r="BF148" i="1"/>
  <c r="AX148" i="1"/>
  <c r="AP148" i="1"/>
  <c r="AH148" i="1"/>
  <c r="Z148" i="1"/>
  <c r="R148" i="1"/>
  <c r="FH148" i="1"/>
  <c r="FL148" i="1" s="1"/>
  <c r="DZ148" i="1"/>
  <c r="DR148" i="1"/>
  <c r="DH148" i="1"/>
  <c r="CZ148" i="1"/>
  <c r="CJ148" i="1"/>
  <c r="CB148" i="1"/>
  <c r="BT148" i="1"/>
  <c r="BL148" i="1"/>
  <c r="BD148" i="1"/>
  <c r="AV148" i="1"/>
  <c r="AN148" i="1"/>
  <c r="AF148" i="1"/>
  <c r="X148" i="1"/>
  <c r="GF148" i="1"/>
  <c r="EB148" i="1"/>
  <c r="EF148" i="1" s="1"/>
  <c r="EZ148" i="1"/>
  <c r="FD148" i="1" s="1"/>
  <c r="ER148" i="1"/>
  <c r="EV148" i="1" s="1"/>
  <c r="E293" i="1"/>
  <c r="DZ292" i="1"/>
  <c r="CL292" i="1"/>
  <c r="BF292" i="1"/>
  <c r="Z292" i="1"/>
  <c r="DB292" i="1"/>
  <c r="BL292" i="1"/>
  <c r="AF292" i="1"/>
  <c r="CZ292" i="1"/>
  <c r="BJ292" i="1"/>
  <c r="AD292" i="1"/>
  <c r="EX292" i="1"/>
  <c r="CN292" i="1"/>
  <c r="BH292" i="1"/>
  <c r="AB292" i="1"/>
  <c r="GD292" i="1"/>
  <c r="DP292" i="1"/>
  <c r="CD292" i="1"/>
  <c r="AX292" i="1"/>
  <c r="R292" i="1"/>
  <c r="CJ292" i="1"/>
  <c r="BD292" i="1"/>
  <c r="X292" i="1"/>
  <c r="CH292" i="1"/>
  <c r="BB292" i="1"/>
  <c r="V292" i="1"/>
  <c r="DR292" i="1"/>
  <c r="CF292" i="1"/>
  <c r="AZ292" i="1"/>
  <c r="T292" i="1"/>
  <c r="AR292" i="1"/>
  <c r="AJ292" i="1"/>
  <c r="FN292" i="1"/>
  <c r="DD292" i="1"/>
  <c r="BV292" i="1"/>
  <c r="AP292" i="1"/>
  <c r="CB292" i="1"/>
  <c r="AV292" i="1"/>
  <c r="EP292" i="1"/>
  <c r="BZ292" i="1"/>
  <c r="AT292" i="1"/>
  <c r="FV292" i="1"/>
  <c r="DF292" i="1"/>
  <c r="BX292" i="1"/>
  <c r="BP292" i="1"/>
  <c r="FF292" i="1"/>
  <c r="CV292" i="1"/>
  <c r="BN292" i="1"/>
  <c r="AH292" i="1"/>
  <c r="EH292" i="1"/>
  <c r="BT292" i="1"/>
  <c r="AN292" i="1"/>
  <c r="DH292" i="1"/>
  <c r="BR292" i="1"/>
  <c r="AL292" i="1"/>
  <c r="FH292" i="1"/>
  <c r="FL292" i="1" s="1"/>
  <c r="CX292" i="1"/>
  <c r="D329" i="1"/>
  <c r="DX148" i="1" l="1"/>
  <c r="D150" i="1"/>
  <c r="FV149" i="1"/>
  <c r="EX149" i="1"/>
  <c r="EJ149" i="1"/>
  <c r="DZ149" i="1"/>
  <c r="DR149" i="1"/>
  <c r="DH149" i="1"/>
  <c r="CZ149" i="1"/>
  <c r="CJ149" i="1"/>
  <c r="CB149" i="1"/>
  <c r="BT149" i="1"/>
  <c r="BL149" i="1"/>
  <c r="BD149" i="1"/>
  <c r="AV149" i="1"/>
  <c r="AN149" i="1"/>
  <c r="AF149" i="1"/>
  <c r="X149" i="1"/>
  <c r="GD149" i="1"/>
  <c r="EP149" i="1"/>
  <c r="EH149" i="1"/>
  <c r="DP149" i="1"/>
  <c r="DF149" i="1"/>
  <c r="CX149" i="1"/>
  <c r="CP149" i="1"/>
  <c r="CT149" i="1" s="1"/>
  <c r="CH149" i="1"/>
  <c r="BZ149" i="1"/>
  <c r="BR149" i="1"/>
  <c r="BJ149" i="1"/>
  <c r="BB149" i="1"/>
  <c r="AT149" i="1"/>
  <c r="AL149" i="1"/>
  <c r="AD149" i="1"/>
  <c r="V149" i="1"/>
  <c r="FH149" i="1"/>
  <c r="EZ149" i="1"/>
  <c r="FD149" i="1" s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FN149" i="1"/>
  <c r="FF149" i="1"/>
  <c r="DT149" i="1"/>
  <c r="DX149" i="1" s="1"/>
  <c r="DJ149" i="1"/>
  <c r="DN149" i="1" s="1"/>
  <c r="DB149" i="1"/>
  <c r="CL149" i="1"/>
  <c r="CD149" i="1"/>
  <c r="BV149" i="1"/>
  <c r="BN149" i="1"/>
  <c r="BF149" i="1"/>
  <c r="AX149" i="1"/>
  <c r="AP149" i="1"/>
  <c r="AH149" i="1"/>
  <c r="Z149" i="1"/>
  <c r="R149" i="1"/>
  <c r="GF149" i="1"/>
  <c r="GJ149" i="1" s="1"/>
  <c r="FP149" i="1"/>
  <c r="ER149" i="1"/>
  <c r="E294" i="1"/>
  <c r="ER293" i="1"/>
  <c r="EV293" i="1" s="1"/>
  <c r="CB293" i="1"/>
  <c r="AV293" i="1"/>
  <c r="GD293" i="1"/>
  <c r="EP293" i="1"/>
  <c r="BZ293" i="1"/>
  <c r="AT293" i="1"/>
  <c r="DF293" i="1"/>
  <c r="BX293" i="1"/>
  <c r="AR293" i="1"/>
  <c r="DZ293" i="1"/>
  <c r="CL293" i="1"/>
  <c r="BF293" i="1"/>
  <c r="Z293" i="1"/>
  <c r="EH293" i="1"/>
  <c r="BT293" i="1"/>
  <c r="AN293" i="1"/>
  <c r="FP293" i="1"/>
  <c r="DH293" i="1"/>
  <c r="BR293" i="1"/>
  <c r="AL293" i="1"/>
  <c r="FN293" i="1"/>
  <c r="CX293" i="1"/>
  <c r="BP293" i="1"/>
  <c r="AJ293" i="1"/>
  <c r="DP293" i="1"/>
  <c r="CD293" i="1"/>
  <c r="AX293" i="1"/>
  <c r="R293" i="1"/>
  <c r="DB293" i="1"/>
  <c r="BL293" i="1"/>
  <c r="AF293" i="1"/>
  <c r="FH293" i="1"/>
  <c r="FL293" i="1" s="1"/>
  <c r="CZ293" i="1"/>
  <c r="BJ293" i="1"/>
  <c r="AD293" i="1"/>
  <c r="FF293" i="1"/>
  <c r="CN293" i="1"/>
  <c r="BH293" i="1"/>
  <c r="AB293" i="1"/>
  <c r="DD293" i="1"/>
  <c r="BV293" i="1"/>
  <c r="AP293" i="1"/>
  <c r="FV293" i="1"/>
  <c r="CJ293" i="1"/>
  <c r="BD293" i="1"/>
  <c r="X293" i="1"/>
  <c r="EX293" i="1"/>
  <c r="CH293" i="1"/>
  <c r="BB293" i="1"/>
  <c r="V293" i="1"/>
  <c r="DR293" i="1"/>
  <c r="CF293" i="1"/>
  <c r="AZ293" i="1"/>
  <c r="T293" i="1"/>
  <c r="CV293" i="1"/>
  <c r="BN293" i="1"/>
  <c r="AH293" i="1"/>
  <c r="GJ148" i="1"/>
  <c r="D330" i="1"/>
  <c r="CT148" i="1"/>
  <c r="DN148" i="1"/>
  <c r="D331" i="1" l="1"/>
  <c r="D332" i="1" s="1"/>
  <c r="E295" i="1"/>
  <c r="CV294" i="1"/>
  <c r="BN294" i="1"/>
  <c r="AH294" i="1"/>
  <c r="ER294" i="1"/>
  <c r="EV294" i="1" s="1"/>
  <c r="CB294" i="1"/>
  <c r="AV294" i="1"/>
  <c r="GD294" i="1"/>
  <c r="EP294" i="1"/>
  <c r="BZ294" i="1"/>
  <c r="AT294" i="1"/>
  <c r="DF294" i="1"/>
  <c r="BX294" i="1"/>
  <c r="AR294" i="1"/>
  <c r="AB294" i="1"/>
  <c r="AZ294" i="1"/>
  <c r="DZ294" i="1"/>
  <c r="CL294" i="1"/>
  <c r="BF294" i="1"/>
  <c r="Z294" i="1"/>
  <c r="EH294" i="1"/>
  <c r="BT294" i="1"/>
  <c r="AN294" i="1"/>
  <c r="FP294" i="1"/>
  <c r="DH294" i="1"/>
  <c r="BR294" i="1"/>
  <c r="AL294" i="1"/>
  <c r="FN294" i="1"/>
  <c r="CX294" i="1"/>
  <c r="BP294" i="1"/>
  <c r="AJ294" i="1"/>
  <c r="DR294" i="1"/>
  <c r="DP294" i="1"/>
  <c r="CD294" i="1"/>
  <c r="AX294" i="1"/>
  <c r="R294" i="1"/>
  <c r="DB294" i="1"/>
  <c r="BL294" i="1"/>
  <c r="AF294" i="1"/>
  <c r="FH294" i="1"/>
  <c r="FL294" i="1" s="1"/>
  <c r="CZ294" i="1"/>
  <c r="BJ294" i="1"/>
  <c r="AD294" i="1"/>
  <c r="FF294" i="1"/>
  <c r="CN294" i="1"/>
  <c r="BH294" i="1"/>
  <c r="T294" i="1"/>
  <c r="DD294" i="1"/>
  <c r="BV294" i="1"/>
  <c r="AP294" i="1"/>
  <c r="FV294" i="1"/>
  <c r="CJ294" i="1"/>
  <c r="BD294" i="1"/>
  <c r="X294" i="1"/>
  <c r="EX294" i="1"/>
  <c r="CH294" i="1"/>
  <c r="BB294" i="1"/>
  <c r="V294" i="1"/>
  <c r="CF294" i="1"/>
  <c r="FL149" i="1"/>
  <c r="EV149" i="1"/>
  <c r="D151" i="1"/>
  <c r="FV150" i="1"/>
  <c r="FF150" i="1"/>
  <c r="DP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GD150" i="1"/>
  <c r="EX150" i="1"/>
  <c r="EJ150" i="1"/>
  <c r="EN150" i="1" s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FH150" i="1"/>
  <c r="FL150" i="1" s="1"/>
  <c r="EP150" i="1"/>
  <c r="EH150" i="1"/>
  <c r="DT150" i="1"/>
  <c r="DX150" i="1" s="1"/>
  <c r="DJ150" i="1"/>
  <c r="DB150" i="1"/>
  <c r="CL150" i="1"/>
  <c r="CD150" i="1"/>
  <c r="BV150" i="1"/>
  <c r="BN150" i="1"/>
  <c r="BF150" i="1"/>
  <c r="AX150" i="1"/>
  <c r="AP150" i="1"/>
  <c r="AH150" i="1"/>
  <c r="Z150" i="1"/>
  <c r="R150" i="1"/>
  <c r="FN150" i="1"/>
  <c r="DZ150" i="1"/>
  <c r="DR150" i="1"/>
  <c r="DH150" i="1"/>
  <c r="CZ150" i="1"/>
  <c r="CJ150" i="1"/>
  <c r="CB150" i="1"/>
  <c r="BT150" i="1"/>
  <c r="BL150" i="1"/>
  <c r="BD150" i="1"/>
  <c r="AV150" i="1"/>
  <c r="AN150" i="1"/>
  <c r="AF150" i="1"/>
  <c r="X150" i="1"/>
  <c r="EZ150" i="1"/>
  <c r="FD150" i="1" s="1"/>
  <c r="ER150" i="1"/>
  <c r="EV150" i="1" s="1"/>
  <c r="FP150" i="1"/>
  <c r="GF150" i="1"/>
  <c r="EB150" i="1"/>
  <c r="EN149" i="1"/>
  <c r="CT150" i="1" l="1"/>
  <c r="EF150" i="1"/>
  <c r="E296" i="1"/>
  <c r="FV295" i="1"/>
  <c r="CL295" i="1"/>
  <c r="BF295" i="1"/>
  <c r="EZ295" i="1"/>
  <c r="BX295" i="1"/>
  <c r="AJ295" i="1"/>
  <c r="DB295" i="1"/>
  <c r="AZ295" i="1"/>
  <c r="R295" i="1"/>
  <c r="CZ295" i="1"/>
  <c r="BH295" i="1"/>
  <c r="X295" i="1"/>
  <c r="EH295" i="1"/>
  <c r="CX295" i="1"/>
  <c r="BD295" i="1"/>
  <c r="V295" i="1"/>
  <c r="FP295" i="1"/>
  <c r="CD295" i="1"/>
  <c r="AX295" i="1"/>
  <c r="EP295" i="1"/>
  <c r="BL295" i="1"/>
  <c r="AB295" i="1"/>
  <c r="CF295" i="1"/>
  <c r="AP295" i="1"/>
  <c r="GD295" i="1"/>
  <c r="CN295" i="1"/>
  <c r="AV295" i="1"/>
  <c r="DZ295" i="1"/>
  <c r="ED295" i="1" s="1"/>
  <c r="EF295" i="1" s="1"/>
  <c r="CJ295" i="1"/>
  <c r="AT295" i="1"/>
  <c r="DD295" i="1"/>
  <c r="BV295" i="1"/>
  <c r="FN295" i="1"/>
  <c r="FR295" i="1" s="1"/>
  <c r="DF295" i="1"/>
  <c r="BB295" i="1"/>
  <c r="T295" i="1"/>
  <c r="BT295" i="1"/>
  <c r="AH295" i="1"/>
  <c r="DR295" i="1"/>
  <c r="CB295" i="1"/>
  <c r="AN295" i="1"/>
  <c r="FH295" i="1"/>
  <c r="DP295" i="1"/>
  <c r="BZ295" i="1"/>
  <c r="AL295" i="1"/>
  <c r="CV295" i="1"/>
  <c r="BN295" i="1"/>
  <c r="FF295" i="1"/>
  <c r="CH295" i="1"/>
  <c r="AR295" i="1"/>
  <c r="EX295" i="1"/>
  <c r="FB295" i="1" s="1"/>
  <c r="BJ295" i="1"/>
  <c r="Z295" i="1"/>
  <c r="DJ295" i="1"/>
  <c r="DN295" i="1" s="1"/>
  <c r="BR295" i="1"/>
  <c r="AF295" i="1"/>
  <c r="ER295" i="1"/>
  <c r="EV295" i="1" s="1"/>
  <c r="DH295" i="1"/>
  <c r="BP295" i="1"/>
  <c r="AD295" i="1"/>
  <c r="GJ150" i="1"/>
  <c r="D152" i="1"/>
  <c r="FV151" i="1"/>
  <c r="FF151" i="1"/>
  <c r="DP151" i="1"/>
  <c r="DF151" i="1"/>
  <c r="CX151" i="1"/>
  <c r="CP151" i="1"/>
  <c r="CT151" i="1" s="1"/>
  <c r="CH151" i="1"/>
  <c r="BZ151" i="1"/>
  <c r="BR151" i="1"/>
  <c r="BJ151" i="1"/>
  <c r="BB151" i="1"/>
  <c r="AT151" i="1"/>
  <c r="AL151" i="1"/>
  <c r="AD151" i="1"/>
  <c r="V151" i="1"/>
  <c r="GD151" i="1"/>
  <c r="EX151" i="1"/>
  <c r="EJ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FH151" i="1"/>
  <c r="FL151" i="1" s="1"/>
  <c r="EP151" i="1"/>
  <c r="EH151" i="1"/>
  <c r="DT151" i="1"/>
  <c r="DJ151" i="1"/>
  <c r="DN151" i="1" s="1"/>
  <c r="DB151" i="1"/>
  <c r="CL151" i="1"/>
  <c r="CD151" i="1"/>
  <c r="BV151" i="1"/>
  <c r="BN151" i="1"/>
  <c r="BF151" i="1"/>
  <c r="AX151" i="1"/>
  <c r="AP151" i="1"/>
  <c r="AH151" i="1"/>
  <c r="Z151" i="1"/>
  <c r="R151" i="1"/>
  <c r="FN151" i="1"/>
  <c r="DZ151" i="1"/>
  <c r="DR151" i="1"/>
  <c r="DH151" i="1"/>
  <c r="CZ151" i="1"/>
  <c r="CJ151" i="1"/>
  <c r="CB151" i="1"/>
  <c r="BT151" i="1"/>
  <c r="BL151" i="1"/>
  <c r="BD151" i="1"/>
  <c r="AV151" i="1"/>
  <c r="AN151" i="1"/>
  <c r="AF151" i="1"/>
  <c r="X151" i="1"/>
  <c r="FP151" i="1"/>
  <c r="ER151" i="1"/>
  <c r="EV151" i="1" s="1"/>
  <c r="GF151" i="1"/>
  <c r="GJ151" i="1" s="1"/>
  <c r="EZ151" i="1"/>
  <c r="FD151" i="1" s="1"/>
  <c r="EB151" i="1"/>
  <c r="EF151" i="1" s="1"/>
  <c r="D333" i="1"/>
  <c r="DN150" i="1"/>
  <c r="D334" i="1" l="1"/>
  <c r="DX151" i="1"/>
  <c r="EN151" i="1"/>
  <c r="FT295" i="1"/>
  <c r="D153" i="1"/>
  <c r="FV152" i="1"/>
  <c r="FF152" i="1"/>
  <c r="DP152" i="1"/>
  <c r="DF152" i="1"/>
  <c r="CX152" i="1"/>
  <c r="CP152" i="1"/>
  <c r="CT152" i="1" s="1"/>
  <c r="CH152" i="1"/>
  <c r="BZ152" i="1"/>
  <c r="BR152" i="1"/>
  <c r="BJ152" i="1"/>
  <c r="BB152" i="1"/>
  <c r="AT152" i="1"/>
  <c r="AL152" i="1"/>
  <c r="AD152" i="1"/>
  <c r="V152" i="1"/>
  <c r="GD152" i="1"/>
  <c r="EX152" i="1"/>
  <c r="EJ152" i="1"/>
  <c r="EN152" i="1" s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FH152" i="1"/>
  <c r="FL152" i="1" s="1"/>
  <c r="EP152" i="1"/>
  <c r="EH152" i="1"/>
  <c r="DT152" i="1"/>
  <c r="DX152" i="1" s="1"/>
  <c r="DJ152" i="1"/>
  <c r="DB152" i="1"/>
  <c r="CL152" i="1"/>
  <c r="CD152" i="1"/>
  <c r="BV152" i="1"/>
  <c r="BN152" i="1"/>
  <c r="BF152" i="1"/>
  <c r="AX152" i="1"/>
  <c r="AP152" i="1"/>
  <c r="AH152" i="1"/>
  <c r="Z152" i="1"/>
  <c r="R152" i="1"/>
  <c r="FN152" i="1"/>
  <c r="DZ152" i="1"/>
  <c r="DR152" i="1"/>
  <c r="DH152" i="1"/>
  <c r="CZ152" i="1"/>
  <c r="CJ152" i="1"/>
  <c r="CB152" i="1"/>
  <c r="BT152" i="1"/>
  <c r="BL152" i="1"/>
  <c r="BD152" i="1"/>
  <c r="AV152" i="1"/>
  <c r="AN152" i="1"/>
  <c r="AF152" i="1"/>
  <c r="X152" i="1"/>
  <c r="GF152" i="1"/>
  <c r="GJ152" i="1" s="1"/>
  <c r="EB152" i="1"/>
  <c r="EF152" i="1" s="1"/>
  <c r="EZ152" i="1"/>
  <c r="FD152" i="1" s="1"/>
  <c r="ER152" i="1"/>
  <c r="FP152" i="1"/>
  <c r="FJ295" i="1"/>
  <c r="FL295" i="1" s="1"/>
  <c r="FD295" i="1"/>
  <c r="E297" i="1"/>
  <c r="DP296" i="1"/>
  <c r="CD296" i="1"/>
  <c r="AX296" i="1"/>
  <c r="R296" i="1"/>
  <c r="DF296" i="1"/>
  <c r="BB296" i="1"/>
  <c r="EZ296" i="1"/>
  <c r="FD296" i="1" s="1"/>
  <c r="CF296" i="1"/>
  <c r="AN296" i="1"/>
  <c r="EX296" i="1"/>
  <c r="BR296" i="1"/>
  <c r="AB296" i="1"/>
  <c r="CX296" i="1"/>
  <c r="BD296" i="1"/>
  <c r="DD296" i="1"/>
  <c r="BV296" i="1"/>
  <c r="AP296" i="1"/>
  <c r="GD296" i="1"/>
  <c r="CH296" i="1"/>
  <c r="AR296" i="1"/>
  <c r="EP296" i="1"/>
  <c r="BT296" i="1"/>
  <c r="AD296" i="1"/>
  <c r="CZ296" i="1"/>
  <c r="BH296" i="1"/>
  <c r="FV296" i="1"/>
  <c r="CJ296" i="1"/>
  <c r="AT296" i="1"/>
  <c r="CV296" i="1"/>
  <c r="BN296" i="1"/>
  <c r="AH296" i="1"/>
  <c r="FN296" i="1"/>
  <c r="BX296" i="1"/>
  <c r="AF296" i="1"/>
  <c r="DR296" i="1"/>
  <c r="BJ296" i="1"/>
  <c r="T296" i="1"/>
  <c r="CN296" i="1"/>
  <c r="AV296" i="1"/>
  <c r="FF296" i="1"/>
  <c r="BZ296" i="1"/>
  <c r="AJ296" i="1"/>
  <c r="DZ296" i="1"/>
  <c r="CL296" i="1"/>
  <c r="BF296" i="1"/>
  <c r="Z296" i="1"/>
  <c r="EH296" i="1"/>
  <c r="BL296" i="1"/>
  <c r="V296" i="1"/>
  <c r="DB296" i="1"/>
  <c r="AZ296" i="1"/>
  <c r="FH296" i="1"/>
  <c r="FL296" i="1" s="1"/>
  <c r="CB296" i="1"/>
  <c r="AL296" i="1"/>
  <c r="DH296" i="1"/>
  <c r="BP296" i="1"/>
  <c r="X296" i="1"/>
  <c r="E298" i="1" l="1"/>
  <c r="DP297" i="1"/>
  <c r="DP278" i="1" s="1"/>
  <c r="BZ297" i="1"/>
  <c r="BZ278" i="1" s="1"/>
  <c r="AT297" i="1"/>
  <c r="AT278" i="1" s="1"/>
  <c r="FV297" i="1"/>
  <c r="FV278" i="1" s="1"/>
  <c r="DJ297" i="1"/>
  <c r="BT297" i="1"/>
  <c r="BT278" i="1" s="1"/>
  <c r="AB297" i="1"/>
  <c r="AB278" i="1" s="1"/>
  <c r="EX297" i="1"/>
  <c r="EX278" i="1" s="1"/>
  <c r="CV297" i="1"/>
  <c r="CV278" i="1" s="1"/>
  <c r="BF297" i="1"/>
  <c r="BF278" i="1" s="1"/>
  <c r="FP297" i="1"/>
  <c r="DD297" i="1"/>
  <c r="DD278" i="1" s="1"/>
  <c r="BD297" i="1"/>
  <c r="BD278" i="1" s="1"/>
  <c r="FN297" i="1"/>
  <c r="FN278" i="1" s="1"/>
  <c r="CF297" i="1"/>
  <c r="CF278" i="1" s="1"/>
  <c r="AP297" i="1"/>
  <c r="AP278" i="1" s="1"/>
  <c r="DH297" i="1"/>
  <c r="DH278" i="1" s="1"/>
  <c r="BR297" i="1"/>
  <c r="BR278" i="1" s="1"/>
  <c r="AL297" i="1"/>
  <c r="AL278" i="1" s="1"/>
  <c r="EZ297" i="1"/>
  <c r="CX297" i="1"/>
  <c r="CX278" i="1" s="1"/>
  <c r="BH297" i="1"/>
  <c r="BH278" i="1" s="1"/>
  <c r="R297" i="1"/>
  <c r="R278" i="1" s="1"/>
  <c r="EB297" i="1"/>
  <c r="CL297" i="1"/>
  <c r="CL278" i="1" s="1"/>
  <c r="AV297" i="1"/>
  <c r="AV278" i="1" s="1"/>
  <c r="FF297" i="1"/>
  <c r="FF278" i="1" s="1"/>
  <c r="CJ297" i="1"/>
  <c r="CJ278" i="1" s="1"/>
  <c r="AR297" i="1"/>
  <c r="AR278" i="1" s="1"/>
  <c r="ER297" i="1"/>
  <c r="BV297" i="1"/>
  <c r="BV278" i="1" s="1"/>
  <c r="AF297" i="1"/>
  <c r="AF278" i="1" s="1"/>
  <c r="CZ297" i="1"/>
  <c r="CZ278" i="1" s="1"/>
  <c r="BJ297" i="1"/>
  <c r="BJ278" i="1" s="1"/>
  <c r="AD297" i="1"/>
  <c r="AD278" i="1" s="1"/>
  <c r="EP297" i="1"/>
  <c r="EP278" i="1" s="1"/>
  <c r="CN297" i="1"/>
  <c r="CN278" i="1" s="1"/>
  <c r="AX297" i="1"/>
  <c r="AX278" i="1" s="1"/>
  <c r="GF297" i="1"/>
  <c r="DR297" i="1"/>
  <c r="DR278" i="1" s="1"/>
  <c r="CB297" i="1"/>
  <c r="CB278" i="1" s="1"/>
  <c r="AJ297" i="1"/>
  <c r="AJ278" i="1" s="1"/>
  <c r="EJ297" i="1"/>
  <c r="BX297" i="1"/>
  <c r="BX278" i="1" s="1"/>
  <c r="AH297" i="1"/>
  <c r="AH278" i="1" s="1"/>
  <c r="EH297" i="1"/>
  <c r="EH278" i="1" s="1"/>
  <c r="BL297" i="1"/>
  <c r="BL278" i="1" s="1"/>
  <c r="T297" i="1"/>
  <c r="T278" i="1" s="1"/>
  <c r="GD297" i="1"/>
  <c r="GD278" i="1" s="1"/>
  <c r="CH297" i="1"/>
  <c r="CH278" i="1" s="1"/>
  <c r="BB297" i="1"/>
  <c r="BB278" i="1" s="1"/>
  <c r="V297" i="1"/>
  <c r="V278" i="1" s="1"/>
  <c r="DT297" i="1"/>
  <c r="CD297" i="1"/>
  <c r="CD278" i="1" s="1"/>
  <c r="AN297" i="1"/>
  <c r="AN278" i="1" s="1"/>
  <c r="FH297" i="1"/>
  <c r="DF297" i="1"/>
  <c r="DF278" i="1" s="1"/>
  <c r="BP297" i="1"/>
  <c r="BP278" i="1" s="1"/>
  <c r="Z297" i="1"/>
  <c r="Z278" i="1" s="1"/>
  <c r="DZ297" i="1"/>
  <c r="DZ278" i="1" s="1"/>
  <c r="BN297" i="1"/>
  <c r="BN278" i="1" s="1"/>
  <c r="X297" i="1"/>
  <c r="X278" i="1" s="1"/>
  <c r="DB297" i="1"/>
  <c r="DB278" i="1" s="1"/>
  <c r="AZ297" i="1"/>
  <c r="AZ278" i="1" s="1"/>
  <c r="EV152" i="1"/>
  <c r="FN153" i="1"/>
  <c r="DP153" i="1"/>
  <c r="DF153" i="1"/>
  <c r="CX153" i="1"/>
  <c r="CP153" i="1"/>
  <c r="CT153" i="1" s="1"/>
  <c r="CH153" i="1"/>
  <c r="BZ153" i="1"/>
  <c r="BR153" i="1"/>
  <c r="BJ153" i="1"/>
  <c r="BB153" i="1"/>
  <c r="AT153" i="1"/>
  <c r="AL153" i="1"/>
  <c r="AD153" i="1"/>
  <c r="V153" i="1"/>
  <c r="D154" i="1"/>
  <c r="FV153" i="1"/>
  <c r="FF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GD153" i="1"/>
  <c r="FP153" i="1"/>
  <c r="EX153" i="1"/>
  <c r="EJ153" i="1"/>
  <c r="EN153" i="1" s="1"/>
  <c r="EB153" i="1"/>
  <c r="DT153" i="1"/>
  <c r="DX153" i="1" s="1"/>
  <c r="DJ153" i="1"/>
  <c r="DN153" i="1" s="1"/>
  <c r="DB153" i="1"/>
  <c r="CL153" i="1"/>
  <c r="CD153" i="1"/>
  <c r="BV153" i="1"/>
  <c r="BN153" i="1"/>
  <c r="BF153" i="1"/>
  <c r="AX153" i="1"/>
  <c r="AP153" i="1"/>
  <c r="AH153" i="1"/>
  <c r="Z153" i="1"/>
  <c r="R153" i="1"/>
  <c r="EP153" i="1"/>
  <c r="EH153" i="1"/>
  <c r="DZ153" i="1"/>
  <c r="DR153" i="1"/>
  <c r="DH153" i="1"/>
  <c r="CZ153" i="1"/>
  <c r="CJ153" i="1"/>
  <c r="CB153" i="1"/>
  <c r="BT153" i="1"/>
  <c r="BL153" i="1"/>
  <c r="BD153" i="1"/>
  <c r="AV153" i="1"/>
  <c r="AN153" i="1"/>
  <c r="AF153" i="1"/>
  <c r="X153" i="1"/>
  <c r="GF153" i="1"/>
  <c r="GJ153" i="1" s="1"/>
  <c r="EZ153" i="1"/>
  <c r="FD153" i="1" s="1"/>
  <c r="FH153" i="1"/>
  <c r="FL153" i="1" s="1"/>
  <c r="ER153" i="1"/>
  <c r="EV153" i="1" s="1"/>
  <c r="D335" i="1"/>
  <c r="DN152" i="1"/>
  <c r="EV297" i="1" l="1"/>
  <c r="ER278" i="1"/>
  <c r="EV278" i="1" s="1"/>
  <c r="FN154" i="1"/>
  <c r="DZ154" i="1"/>
  <c r="DR154" i="1"/>
  <c r="DH154" i="1"/>
  <c r="CZ154" i="1"/>
  <c r="CJ154" i="1"/>
  <c r="CB154" i="1"/>
  <c r="BT154" i="1"/>
  <c r="BL154" i="1"/>
  <c r="BD154" i="1"/>
  <c r="AV154" i="1"/>
  <c r="AN154" i="1"/>
  <c r="AF154" i="1"/>
  <c r="X154" i="1"/>
  <c r="D155" i="1"/>
  <c r="FV154" i="1"/>
  <c r="FF154" i="1"/>
  <c r="DP154" i="1"/>
  <c r="DF154" i="1"/>
  <c r="CX154" i="1"/>
  <c r="CP154" i="1"/>
  <c r="CT154" i="1" s="1"/>
  <c r="CH154" i="1"/>
  <c r="BZ154" i="1"/>
  <c r="BR154" i="1"/>
  <c r="BJ154" i="1"/>
  <c r="BB154" i="1"/>
  <c r="AT154" i="1"/>
  <c r="AL154" i="1"/>
  <c r="AD154" i="1"/>
  <c r="V154" i="1"/>
  <c r="GD154" i="1"/>
  <c r="FP154" i="1"/>
  <c r="EX154" i="1"/>
  <c r="EJ154" i="1"/>
  <c r="EN154" i="1" s="1"/>
  <c r="EB154" i="1"/>
  <c r="EF154" i="1" s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EP154" i="1"/>
  <c r="EH154" i="1"/>
  <c r="DT154" i="1"/>
  <c r="DX154" i="1" s="1"/>
  <c r="DJ154" i="1"/>
  <c r="DB154" i="1"/>
  <c r="CL154" i="1"/>
  <c r="CD154" i="1"/>
  <c r="BV154" i="1"/>
  <c r="BN154" i="1"/>
  <c r="BF154" i="1"/>
  <c r="AX154" i="1"/>
  <c r="AP154" i="1"/>
  <c r="AH154" i="1"/>
  <c r="Z154" i="1"/>
  <c r="R154" i="1"/>
  <c r="FH154" i="1"/>
  <c r="FL154" i="1" s="1"/>
  <c r="EZ154" i="1"/>
  <c r="FD154" i="1" s="1"/>
  <c r="ER154" i="1"/>
  <c r="EV154" i="1" s="1"/>
  <c r="GF154" i="1"/>
  <c r="GJ154" i="1" s="1"/>
  <c r="DX297" i="1"/>
  <c r="DT278" i="1"/>
  <c r="DX278" i="1" s="1"/>
  <c r="DN297" i="1"/>
  <c r="DJ278" i="1"/>
  <c r="DN278" i="1" s="1"/>
  <c r="D336" i="1"/>
  <c r="EF153" i="1"/>
  <c r="FL297" i="1"/>
  <c r="FH278" i="1"/>
  <c r="FL278" i="1" s="1"/>
  <c r="EF297" i="1"/>
  <c r="EB278" i="1"/>
  <c r="EF278" i="1" s="1"/>
  <c r="FD297" i="1"/>
  <c r="EZ278" i="1"/>
  <c r="FD278" i="1" s="1"/>
  <c r="FB298" i="1"/>
  <c r="E299" i="1"/>
  <c r="ED298" i="1"/>
  <c r="DL298" i="1"/>
  <c r="GH298" i="1"/>
  <c r="CR298" i="1"/>
  <c r="FR298" i="1"/>
  <c r="EL298" i="1"/>
  <c r="DV298" i="1"/>
  <c r="FJ298" i="1"/>
  <c r="ET298" i="1"/>
  <c r="EZ298" i="1"/>
  <c r="FD298" i="1" s="1"/>
  <c r="EN297" i="1"/>
  <c r="EJ278" i="1"/>
  <c r="EN278" i="1" s="1"/>
  <c r="GJ297" i="1"/>
  <c r="GF278" i="1"/>
  <c r="GJ278" i="1" s="1"/>
  <c r="GL278" i="1" s="1"/>
  <c r="FT297" i="1"/>
  <c r="FP278" i="1"/>
  <c r="FT278" i="1" s="1"/>
  <c r="E300" i="1" l="1"/>
  <c r="EH299" i="1"/>
  <c r="CP299" i="1"/>
  <c r="BJ299" i="1"/>
  <c r="AD299" i="1"/>
  <c r="DR299" i="1"/>
  <c r="BN299" i="1"/>
  <c r="X299" i="1"/>
  <c r="DZ299" i="1"/>
  <c r="BL299" i="1"/>
  <c r="T299" i="1"/>
  <c r="CN299" i="1"/>
  <c r="AX299" i="1"/>
  <c r="DT299" i="1"/>
  <c r="CB299" i="1"/>
  <c r="AJ299" i="1"/>
  <c r="BF299" i="1"/>
  <c r="DP299" i="1"/>
  <c r="CH299" i="1"/>
  <c r="BB299" i="1"/>
  <c r="V299" i="1"/>
  <c r="DD299" i="1"/>
  <c r="BD299" i="1"/>
  <c r="GF299" i="1"/>
  <c r="DB299" i="1"/>
  <c r="AZ299" i="1"/>
  <c r="FN299" i="1"/>
  <c r="CD299" i="1"/>
  <c r="AN299" i="1"/>
  <c r="DH299" i="1"/>
  <c r="BP299" i="1"/>
  <c r="Z299" i="1"/>
  <c r="FP299" i="1"/>
  <c r="DF299" i="1"/>
  <c r="BZ299" i="1"/>
  <c r="AT299" i="1"/>
  <c r="FV299" i="1"/>
  <c r="CJ299" i="1"/>
  <c r="AR299" i="1"/>
  <c r="FF299" i="1"/>
  <c r="CF299" i="1"/>
  <c r="AP299" i="1"/>
  <c r="DJ299" i="1"/>
  <c r="BT299" i="1"/>
  <c r="AB299" i="1"/>
  <c r="CV299" i="1"/>
  <c r="GD299" i="1"/>
  <c r="CX299" i="1"/>
  <c r="BR299" i="1"/>
  <c r="AL299" i="1"/>
  <c r="EP299" i="1"/>
  <c r="BX299" i="1"/>
  <c r="AH299" i="1"/>
  <c r="EX299" i="1"/>
  <c r="BV299" i="1"/>
  <c r="AF299" i="1"/>
  <c r="CZ299" i="1"/>
  <c r="BH299" i="1"/>
  <c r="R299" i="1"/>
  <c r="CL299" i="1"/>
  <c r="AV299" i="1"/>
  <c r="EZ299" i="1"/>
  <c r="FD299" i="1" s="1"/>
  <c r="D337" i="1"/>
  <c r="DN154" i="1"/>
  <c r="FN155" i="1"/>
  <c r="DZ155" i="1"/>
  <c r="DR155" i="1"/>
  <c r="DH155" i="1"/>
  <c r="CZ155" i="1"/>
  <c r="CJ155" i="1"/>
  <c r="CB155" i="1"/>
  <c r="BT155" i="1"/>
  <c r="BL155" i="1"/>
  <c r="BD155" i="1"/>
  <c r="AV155" i="1"/>
  <c r="AN155" i="1"/>
  <c r="AF155" i="1"/>
  <c r="X155" i="1"/>
  <c r="D156" i="1"/>
  <c r="FV155" i="1"/>
  <c r="FF155" i="1"/>
  <c r="DP155" i="1"/>
  <c r="DF155" i="1"/>
  <c r="CX155" i="1"/>
  <c r="CP155" i="1"/>
  <c r="CT155" i="1" s="1"/>
  <c r="CH155" i="1"/>
  <c r="BZ155" i="1"/>
  <c r="BR155" i="1"/>
  <c r="BJ155" i="1"/>
  <c r="BB155" i="1"/>
  <c r="AT155" i="1"/>
  <c r="AL155" i="1"/>
  <c r="AD155" i="1"/>
  <c r="V155" i="1"/>
  <c r="GD155" i="1"/>
  <c r="FP155" i="1"/>
  <c r="EX155" i="1"/>
  <c r="EJ155" i="1"/>
  <c r="EN155" i="1" s="1"/>
  <c r="EB155" i="1"/>
  <c r="EF155" i="1" s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EP155" i="1"/>
  <c r="EH155" i="1"/>
  <c r="DT155" i="1"/>
  <c r="DX155" i="1" s="1"/>
  <c r="DJ155" i="1"/>
  <c r="DN155" i="1" s="1"/>
  <c r="DB155" i="1"/>
  <c r="CL155" i="1"/>
  <c r="CD155" i="1"/>
  <c r="BV155" i="1"/>
  <c r="BN155" i="1"/>
  <c r="BF155" i="1"/>
  <c r="AX155" i="1"/>
  <c r="AP155" i="1"/>
  <c r="AH155" i="1"/>
  <c r="Z155" i="1"/>
  <c r="R155" i="1"/>
  <c r="FH155" i="1"/>
  <c r="FL155" i="1" s="1"/>
  <c r="GF155" i="1"/>
  <c r="GJ155" i="1" s="1"/>
  <c r="EZ155" i="1"/>
  <c r="FD155" i="1" s="1"/>
  <c r="ER155" i="1"/>
  <c r="EV155" i="1" s="1"/>
  <c r="DN299" i="1" l="1"/>
  <c r="CT299" i="1"/>
  <c r="D338" i="1"/>
  <c r="DX299" i="1"/>
  <c r="FN156" i="1"/>
  <c r="DZ156" i="1"/>
  <c r="DR156" i="1"/>
  <c r="DH156" i="1"/>
  <c r="CZ156" i="1"/>
  <c r="CJ156" i="1"/>
  <c r="CB156" i="1"/>
  <c r="BT156" i="1"/>
  <c r="BL156" i="1"/>
  <c r="BD156" i="1"/>
  <c r="AV156" i="1"/>
  <c r="AN156" i="1"/>
  <c r="AF156" i="1"/>
  <c r="X156" i="1"/>
  <c r="D157" i="1"/>
  <c r="FV156" i="1"/>
  <c r="FF156" i="1"/>
  <c r="DP156" i="1"/>
  <c r="DF156" i="1"/>
  <c r="CX156" i="1"/>
  <c r="CP156" i="1"/>
  <c r="CT156" i="1" s="1"/>
  <c r="CH156" i="1"/>
  <c r="BZ156" i="1"/>
  <c r="BR156" i="1"/>
  <c r="BJ156" i="1"/>
  <c r="BB156" i="1"/>
  <c r="AT156" i="1"/>
  <c r="AL156" i="1"/>
  <c r="AD156" i="1"/>
  <c r="V156" i="1"/>
  <c r="GD156" i="1"/>
  <c r="FP156" i="1"/>
  <c r="EX156" i="1"/>
  <c r="EJ156" i="1"/>
  <c r="EN156" i="1" s="1"/>
  <c r="EB156" i="1"/>
  <c r="EF156" i="1" s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EP156" i="1"/>
  <c r="EH156" i="1"/>
  <c r="DT156" i="1"/>
  <c r="DX156" i="1" s="1"/>
  <c r="DJ156" i="1"/>
  <c r="DN156" i="1" s="1"/>
  <c r="DB156" i="1"/>
  <c r="CL156" i="1"/>
  <c r="CD156" i="1"/>
  <c r="BV156" i="1"/>
  <c r="BN156" i="1"/>
  <c r="BF156" i="1"/>
  <c r="AX156" i="1"/>
  <c r="AP156" i="1"/>
  <c r="AH156" i="1"/>
  <c r="Z156" i="1"/>
  <c r="R156" i="1"/>
  <c r="ER156" i="1"/>
  <c r="EV156" i="1" s="1"/>
  <c r="EZ156" i="1"/>
  <c r="FD156" i="1" s="1"/>
  <c r="FH156" i="1"/>
  <c r="FL156" i="1" s="1"/>
  <c r="GF156" i="1"/>
  <c r="GJ156" i="1" s="1"/>
  <c r="E301" i="1"/>
  <c r="GF300" i="1"/>
  <c r="GJ300" i="1" s="1"/>
  <c r="DF300" i="1"/>
  <c r="BZ300" i="1"/>
  <c r="AT300" i="1"/>
  <c r="GD300" i="1"/>
  <c r="CF300" i="1"/>
  <c r="AP300" i="1"/>
  <c r="ER300" i="1"/>
  <c r="CD300" i="1"/>
  <c r="AN300" i="1"/>
  <c r="EP300" i="1"/>
  <c r="CL300" i="1"/>
  <c r="AV300" i="1"/>
  <c r="EX300" i="1"/>
  <c r="BX300" i="1"/>
  <c r="AH300" i="1"/>
  <c r="FV300" i="1"/>
  <c r="CX300" i="1"/>
  <c r="BR300" i="1"/>
  <c r="AL300" i="1"/>
  <c r="EJ300" i="1"/>
  <c r="BV300" i="1"/>
  <c r="AF300" i="1"/>
  <c r="DJ300" i="1"/>
  <c r="DN300" i="1" s="1"/>
  <c r="BT300" i="1"/>
  <c r="AB300" i="1"/>
  <c r="DT300" i="1"/>
  <c r="DX300" i="1" s="1"/>
  <c r="CB300" i="1"/>
  <c r="AJ300" i="1"/>
  <c r="DR300" i="1"/>
  <c r="BN300" i="1"/>
  <c r="X300" i="1"/>
  <c r="EH300" i="1"/>
  <c r="CP300" i="1"/>
  <c r="CT300" i="1" s="1"/>
  <c r="BJ300" i="1"/>
  <c r="AD300" i="1"/>
  <c r="DZ300" i="1"/>
  <c r="BL300" i="1"/>
  <c r="T300" i="1"/>
  <c r="CZ300" i="1"/>
  <c r="BH300" i="1"/>
  <c r="R300" i="1"/>
  <c r="DH300" i="1"/>
  <c r="BP300" i="1"/>
  <c r="Z300" i="1"/>
  <c r="DD300" i="1"/>
  <c r="BD300" i="1"/>
  <c r="EZ300" i="1"/>
  <c r="FD300" i="1" s="1"/>
  <c r="FF300" i="1"/>
  <c r="DP300" i="1"/>
  <c r="CH300" i="1"/>
  <c r="BB300" i="1"/>
  <c r="V300" i="1"/>
  <c r="DB300" i="1"/>
  <c r="AZ300" i="1"/>
  <c r="FN300" i="1"/>
  <c r="CN300" i="1"/>
  <c r="AX300" i="1"/>
  <c r="CV300" i="1"/>
  <c r="BF300" i="1"/>
  <c r="FP300" i="1"/>
  <c r="CJ300" i="1"/>
  <c r="AR300" i="1"/>
  <c r="GJ299" i="1"/>
  <c r="EV300" i="1" l="1"/>
  <c r="E302" i="1"/>
  <c r="CN301" i="1"/>
  <c r="BH301" i="1"/>
  <c r="AB301" i="1"/>
  <c r="EX301" i="1"/>
  <c r="DH301" i="1"/>
  <c r="BT301" i="1"/>
  <c r="AN301" i="1"/>
  <c r="ER301" i="1"/>
  <c r="EV301" i="1" s="1"/>
  <c r="BB301" i="1"/>
  <c r="EH301" i="1"/>
  <c r="AX301" i="1"/>
  <c r="DT301" i="1"/>
  <c r="DX301" i="1" s="1"/>
  <c r="BJ301" i="1"/>
  <c r="FF301" i="1"/>
  <c r="CL301" i="1"/>
  <c r="Z301" i="1"/>
  <c r="FH301" i="1"/>
  <c r="CF301" i="1"/>
  <c r="AZ301" i="1"/>
  <c r="T301" i="1"/>
  <c r="EP301" i="1"/>
  <c r="CZ301" i="1"/>
  <c r="BL301" i="1"/>
  <c r="AF301" i="1"/>
  <c r="DJ301" i="1"/>
  <c r="DN301" i="1" s="1"/>
  <c r="AL301" i="1"/>
  <c r="DF301" i="1"/>
  <c r="AH301" i="1"/>
  <c r="DB301" i="1"/>
  <c r="AT301" i="1"/>
  <c r="EJ301" i="1"/>
  <c r="EN301" i="1" s="1"/>
  <c r="BV301" i="1"/>
  <c r="EZ301" i="1"/>
  <c r="FD301" i="1" s="1"/>
  <c r="DD301" i="1"/>
  <c r="BX301" i="1"/>
  <c r="AR301" i="1"/>
  <c r="GF301" i="1"/>
  <c r="DZ301" i="1"/>
  <c r="CJ301" i="1"/>
  <c r="BD301" i="1"/>
  <c r="X301" i="1"/>
  <c r="CH301" i="1"/>
  <c r="V301" i="1"/>
  <c r="CD301" i="1"/>
  <c r="R301" i="1"/>
  <c r="CP301" i="1"/>
  <c r="CT301" i="1" s="1"/>
  <c r="AD301" i="1"/>
  <c r="DP301" i="1"/>
  <c r="BF301" i="1"/>
  <c r="CV301" i="1"/>
  <c r="BP301" i="1"/>
  <c r="AJ301" i="1"/>
  <c r="FV301" i="1"/>
  <c r="DR301" i="1"/>
  <c r="CB301" i="1"/>
  <c r="AV301" i="1"/>
  <c r="GD301" i="1"/>
  <c r="BR301" i="1"/>
  <c r="FN301" i="1"/>
  <c r="BN301" i="1"/>
  <c r="BZ301" i="1"/>
  <c r="FP301" i="1"/>
  <c r="CX301" i="1"/>
  <c r="AP301" i="1"/>
  <c r="D339" i="1"/>
  <c r="EN300" i="1"/>
  <c r="FN157" i="1"/>
  <c r="DZ157" i="1"/>
  <c r="DR157" i="1"/>
  <c r="DH157" i="1"/>
  <c r="CZ157" i="1"/>
  <c r="CJ157" i="1"/>
  <c r="CB157" i="1"/>
  <c r="BT157" i="1"/>
  <c r="BL157" i="1"/>
  <c r="BD157" i="1"/>
  <c r="AV157" i="1"/>
  <c r="AN157" i="1"/>
  <c r="AF157" i="1"/>
  <c r="X157" i="1"/>
  <c r="D158" i="1"/>
  <c r="FV157" i="1"/>
  <c r="FF157" i="1"/>
  <c r="DP157" i="1"/>
  <c r="DF157" i="1"/>
  <c r="CX157" i="1"/>
  <c r="CP157" i="1"/>
  <c r="CT157" i="1" s="1"/>
  <c r="CH157" i="1"/>
  <c r="BZ157" i="1"/>
  <c r="BR157" i="1"/>
  <c r="BJ157" i="1"/>
  <c r="BB157" i="1"/>
  <c r="AT157" i="1"/>
  <c r="AL157" i="1"/>
  <c r="AD157" i="1"/>
  <c r="V157" i="1"/>
  <c r="GD157" i="1"/>
  <c r="FP157" i="1"/>
  <c r="EX157" i="1"/>
  <c r="EJ157" i="1"/>
  <c r="EN157" i="1" s="1"/>
  <c r="EB157" i="1"/>
  <c r="EF157" i="1" s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EP157" i="1"/>
  <c r="EH157" i="1"/>
  <c r="DT157" i="1"/>
  <c r="DX157" i="1" s="1"/>
  <c r="DJ157" i="1"/>
  <c r="DN157" i="1" s="1"/>
  <c r="DB157" i="1"/>
  <c r="CL157" i="1"/>
  <c r="CD157" i="1"/>
  <c r="BV157" i="1"/>
  <c r="BN157" i="1"/>
  <c r="BF157" i="1"/>
  <c r="AX157" i="1"/>
  <c r="AP157" i="1"/>
  <c r="AH157" i="1"/>
  <c r="Z157" i="1"/>
  <c r="R157" i="1"/>
  <c r="EZ157" i="1"/>
  <c r="FD157" i="1" s="1"/>
  <c r="FH157" i="1"/>
  <c r="FL157" i="1" s="1"/>
  <c r="ER157" i="1"/>
  <c r="EV157" i="1" s="1"/>
  <c r="GF157" i="1"/>
  <c r="GJ157" i="1" s="1"/>
  <c r="D340" i="1" l="1"/>
  <c r="GD158" i="1"/>
  <c r="EX158" i="1"/>
  <c r="EJ158" i="1"/>
  <c r="EN158" i="1" s="1"/>
  <c r="DZ158" i="1"/>
  <c r="DR158" i="1"/>
  <c r="DH158" i="1"/>
  <c r="CZ158" i="1"/>
  <c r="CJ158" i="1"/>
  <c r="CB158" i="1"/>
  <c r="BT158" i="1"/>
  <c r="BL158" i="1"/>
  <c r="BD158" i="1"/>
  <c r="AV158" i="1"/>
  <c r="AN158" i="1"/>
  <c r="AF158" i="1"/>
  <c r="X158" i="1"/>
  <c r="EP158" i="1"/>
  <c r="EH158" i="1"/>
  <c r="DP158" i="1"/>
  <c r="DF158" i="1"/>
  <c r="CX158" i="1"/>
  <c r="CP158" i="1"/>
  <c r="CT158" i="1" s="1"/>
  <c r="CH158" i="1"/>
  <c r="BZ158" i="1"/>
  <c r="BR158" i="1"/>
  <c r="BJ158" i="1"/>
  <c r="BB158" i="1"/>
  <c r="AT158" i="1"/>
  <c r="AL158" i="1"/>
  <c r="AD158" i="1"/>
  <c r="V158" i="1"/>
  <c r="GF158" i="1"/>
  <c r="GJ158" i="1" s="1"/>
  <c r="FN158" i="1"/>
  <c r="EZ158" i="1"/>
  <c r="FD158" i="1" s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D159" i="1"/>
  <c r="FV158" i="1"/>
  <c r="FF158" i="1"/>
  <c r="DT158" i="1"/>
  <c r="DX158" i="1" s="1"/>
  <c r="DJ158" i="1"/>
  <c r="DN158" i="1" s="1"/>
  <c r="DB158" i="1"/>
  <c r="CL158" i="1"/>
  <c r="CD158" i="1"/>
  <c r="BV158" i="1"/>
  <c r="BN158" i="1"/>
  <c r="BF158" i="1"/>
  <c r="AX158" i="1"/>
  <c r="AP158" i="1"/>
  <c r="AH158" i="1"/>
  <c r="Z158" i="1"/>
  <c r="R158" i="1"/>
  <c r="ER158" i="1"/>
  <c r="EV158" i="1" s="1"/>
  <c r="FP158" i="1"/>
  <c r="FH158" i="1"/>
  <c r="FL158" i="1" s="1"/>
  <c r="GJ301" i="1"/>
  <c r="FL301" i="1"/>
  <c r="E303" i="1"/>
  <c r="FN302" i="1"/>
  <c r="DT302" i="1"/>
  <c r="CF302" i="1"/>
  <c r="AZ302" i="1"/>
  <c r="T302" i="1"/>
  <c r="DR302" i="1"/>
  <c r="CD302" i="1"/>
  <c r="AX302" i="1"/>
  <c r="GF302" i="1"/>
  <c r="GJ302" i="1" s="1"/>
  <c r="DH302" i="1"/>
  <c r="BT302" i="1"/>
  <c r="AN302" i="1"/>
  <c r="CH302" i="1"/>
  <c r="BZ302" i="1"/>
  <c r="AL302" i="1"/>
  <c r="EJ302" i="1"/>
  <c r="GD302" i="1"/>
  <c r="FH302" i="1"/>
  <c r="DD302" i="1"/>
  <c r="BX302" i="1"/>
  <c r="AR302" i="1"/>
  <c r="FF302" i="1"/>
  <c r="FJ302" i="1" s="1"/>
  <c r="DJ302" i="1"/>
  <c r="BV302" i="1"/>
  <c r="AP302" i="1"/>
  <c r="FV302" i="1"/>
  <c r="CZ302" i="1"/>
  <c r="BL302" i="1"/>
  <c r="AF302" i="1"/>
  <c r="BB302" i="1"/>
  <c r="AT302" i="1"/>
  <c r="CP302" i="1"/>
  <c r="FP302" i="1"/>
  <c r="EX302" i="1"/>
  <c r="EH302" i="1"/>
  <c r="CV302" i="1"/>
  <c r="BP302" i="1"/>
  <c r="AJ302" i="1"/>
  <c r="EZ302" i="1"/>
  <c r="DB302" i="1"/>
  <c r="BN302" i="1"/>
  <c r="AH302" i="1"/>
  <c r="ER302" i="1"/>
  <c r="EV302" i="1" s="1"/>
  <c r="CJ302" i="1"/>
  <c r="BD302" i="1"/>
  <c r="X302" i="1"/>
  <c r="V302" i="1"/>
  <c r="R302" i="1"/>
  <c r="BJ302" i="1"/>
  <c r="EP302" i="1"/>
  <c r="EB302" i="1"/>
  <c r="CN302" i="1"/>
  <c r="BH302" i="1"/>
  <c r="AB302" i="1"/>
  <c r="DZ302" i="1"/>
  <c r="ED302" i="1" s="1"/>
  <c r="CL302" i="1"/>
  <c r="BF302" i="1"/>
  <c r="Z302" i="1"/>
  <c r="DP302" i="1"/>
  <c r="CB302" i="1"/>
  <c r="AV302" i="1"/>
  <c r="DF302" i="1"/>
  <c r="CX302" i="1"/>
  <c r="BR302" i="1"/>
  <c r="AD302" i="1"/>
  <c r="EF302" i="1" l="1"/>
  <c r="DN302" i="1"/>
  <c r="FB302" i="1"/>
  <c r="FD302" i="1" s="1"/>
  <c r="FL302" i="1"/>
  <c r="DX302" i="1"/>
  <c r="FR302" i="1"/>
  <c r="FT302" i="1" s="1"/>
  <c r="FN159" i="1"/>
  <c r="DD159" i="1"/>
  <c r="CV159" i="1"/>
  <c r="CN159" i="1"/>
  <c r="CF159" i="1"/>
  <c r="BX159" i="1"/>
  <c r="BP159" i="1"/>
  <c r="BH159" i="1"/>
  <c r="AZ159" i="1"/>
  <c r="AR159" i="1"/>
  <c r="AJ159" i="1"/>
  <c r="AB159" i="1"/>
  <c r="T159" i="1"/>
  <c r="D160" i="1"/>
  <c r="FV159" i="1"/>
  <c r="FF159" i="1"/>
  <c r="ER159" i="1"/>
  <c r="EV159" i="1" s="1"/>
  <c r="EH159" i="1"/>
  <c r="DT159" i="1"/>
  <c r="DX159" i="1" s="1"/>
  <c r="DJ159" i="1"/>
  <c r="DN159" i="1" s="1"/>
  <c r="DB159" i="1"/>
  <c r="CL159" i="1"/>
  <c r="CD159" i="1"/>
  <c r="BV159" i="1"/>
  <c r="BN159" i="1"/>
  <c r="BF159" i="1"/>
  <c r="AX159" i="1"/>
  <c r="AP159" i="1"/>
  <c r="AH159" i="1"/>
  <c r="Z159" i="1"/>
  <c r="R159" i="1"/>
  <c r="GD159" i="1"/>
  <c r="FP159" i="1"/>
  <c r="EX159" i="1"/>
  <c r="EP159" i="1"/>
  <c r="DZ159" i="1"/>
  <c r="DR159" i="1"/>
  <c r="DH159" i="1"/>
  <c r="CZ159" i="1"/>
  <c r="CJ159" i="1"/>
  <c r="CB159" i="1"/>
  <c r="BT159" i="1"/>
  <c r="BL159" i="1"/>
  <c r="BD159" i="1"/>
  <c r="AV159" i="1"/>
  <c r="AN159" i="1"/>
  <c r="AF159" i="1"/>
  <c r="X159" i="1"/>
  <c r="DP159" i="1"/>
  <c r="DF159" i="1"/>
  <c r="CX159" i="1"/>
  <c r="CP159" i="1"/>
  <c r="CT159" i="1" s="1"/>
  <c r="CH159" i="1"/>
  <c r="BZ159" i="1"/>
  <c r="BR159" i="1"/>
  <c r="BJ159" i="1"/>
  <c r="BB159" i="1"/>
  <c r="AT159" i="1"/>
  <c r="AL159" i="1"/>
  <c r="AD159" i="1"/>
  <c r="V159" i="1"/>
  <c r="GF159" i="1"/>
  <c r="GJ159" i="1" s="1"/>
  <c r="EB159" i="1"/>
  <c r="EF159" i="1" s="1"/>
  <c r="FH159" i="1"/>
  <c r="FL159" i="1" s="1"/>
  <c r="EZ159" i="1"/>
  <c r="FD159" i="1" s="1"/>
  <c r="CT302" i="1"/>
  <c r="EN302" i="1"/>
  <c r="E304" i="1"/>
  <c r="FF303" i="1"/>
  <c r="CX303" i="1"/>
  <c r="BR303" i="1"/>
  <c r="AL303" i="1"/>
  <c r="GD303" i="1"/>
  <c r="EB303" i="1"/>
  <c r="EF303" i="1" s="1"/>
  <c r="CN303" i="1"/>
  <c r="BH303" i="1"/>
  <c r="AB303" i="1"/>
  <c r="DR303" i="1"/>
  <c r="CD303" i="1"/>
  <c r="AX303" i="1"/>
  <c r="R303" i="1"/>
  <c r="CJ303" i="1"/>
  <c r="BD303" i="1"/>
  <c r="X303" i="1"/>
  <c r="BV303" i="1"/>
  <c r="DP303" i="1"/>
  <c r="AV303" i="1"/>
  <c r="FP303" i="1"/>
  <c r="FT303" i="1" s="1"/>
  <c r="ER303" i="1"/>
  <c r="EV303" i="1" s="1"/>
  <c r="CP303" i="1"/>
  <c r="CT303" i="1" s="1"/>
  <c r="BJ303" i="1"/>
  <c r="AD303" i="1"/>
  <c r="FN303" i="1"/>
  <c r="DT303" i="1"/>
  <c r="DX303" i="1" s="1"/>
  <c r="CF303" i="1"/>
  <c r="AZ303" i="1"/>
  <c r="T303" i="1"/>
  <c r="DJ303" i="1"/>
  <c r="DN303" i="1" s="1"/>
  <c r="AP303" i="1"/>
  <c r="CB303" i="1"/>
  <c r="GF303" i="1"/>
  <c r="GJ303" i="1" s="1"/>
  <c r="EJ303" i="1"/>
  <c r="EN303" i="1" s="1"/>
  <c r="CH303" i="1"/>
  <c r="BB303" i="1"/>
  <c r="V303" i="1"/>
  <c r="EX303" i="1"/>
  <c r="DD303" i="1"/>
  <c r="BX303" i="1"/>
  <c r="AR303" i="1"/>
  <c r="EH303" i="1"/>
  <c r="DB303" i="1"/>
  <c r="BN303" i="1"/>
  <c r="AH303" i="1"/>
  <c r="DH303" i="1"/>
  <c r="BT303" i="1"/>
  <c r="AN303" i="1"/>
  <c r="FV303" i="1"/>
  <c r="DF303" i="1"/>
  <c r="BZ303" i="1"/>
  <c r="AT303" i="1"/>
  <c r="EP303" i="1"/>
  <c r="CV303" i="1"/>
  <c r="BP303" i="1"/>
  <c r="AJ303" i="1"/>
  <c r="DZ303" i="1"/>
  <c r="CL303" i="1"/>
  <c r="BF303" i="1"/>
  <c r="Z303" i="1"/>
  <c r="CZ303" i="1"/>
  <c r="BL303" i="1"/>
  <c r="AF303" i="1"/>
  <c r="EZ303" i="1"/>
  <c r="FD303" i="1" s="1"/>
  <c r="D341" i="1"/>
  <c r="D342" i="1" l="1"/>
  <c r="EP160" i="1"/>
  <c r="DZ160" i="1"/>
  <c r="DR160" i="1"/>
  <c r="DH160" i="1"/>
  <c r="CZ160" i="1"/>
  <c r="CJ160" i="1"/>
  <c r="CB160" i="1"/>
  <c r="BT160" i="1"/>
  <c r="BL160" i="1"/>
  <c r="BD160" i="1"/>
  <c r="AV160" i="1"/>
  <c r="AN160" i="1"/>
  <c r="AF160" i="1"/>
  <c r="X160" i="1"/>
  <c r="FN160" i="1"/>
  <c r="DP160" i="1"/>
  <c r="DF160" i="1"/>
  <c r="CX160" i="1"/>
  <c r="CP160" i="1"/>
  <c r="CT160" i="1" s="1"/>
  <c r="CH160" i="1"/>
  <c r="BZ160" i="1"/>
  <c r="BR160" i="1"/>
  <c r="BJ160" i="1"/>
  <c r="BB160" i="1"/>
  <c r="AT160" i="1"/>
  <c r="AL160" i="1"/>
  <c r="AD160" i="1"/>
  <c r="V160" i="1"/>
  <c r="D161" i="1"/>
  <c r="FV160" i="1"/>
  <c r="FF160" i="1"/>
  <c r="ER160" i="1"/>
  <c r="EV160" i="1" s="1"/>
  <c r="EB160" i="1"/>
  <c r="EF160" i="1" s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GD160" i="1"/>
  <c r="EX160" i="1"/>
  <c r="EH160" i="1"/>
  <c r="DT160" i="1"/>
  <c r="DX160" i="1" s="1"/>
  <c r="DJ160" i="1"/>
  <c r="DN160" i="1" s="1"/>
  <c r="DB160" i="1"/>
  <c r="CL160" i="1"/>
  <c r="CD160" i="1"/>
  <c r="BV160" i="1"/>
  <c r="BN160" i="1"/>
  <c r="BF160" i="1"/>
  <c r="AX160" i="1"/>
  <c r="AP160" i="1"/>
  <c r="AH160" i="1"/>
  <c r="Z160" i="1"/>
  <c r="R160" i="1"/>
  <c r="FH160" i="1"/>
  <c r="FL160" i="1" s="1"/>
  <c r="GF160" i="1"/>
  <c r="GJ160" i="1" s="1"/>
  <c r="FP160" i="1"/>
  <c r="EZ160" i="1"/>
  <c r="FD160" i="1" s="1"/>
  <c r="E305" i="1"/>
  <c r="EZ304" i="1"/>
  <c r="FD304" i="1" s="1"/>
  <c r="CJ304" i="1"/>
  <c r="BD304" i="1"/>
  <c r="X304" i="1"/>
  <c r="FF304" i="1"/>
  <c r="CP304" i="1"/>
  <c r="CT304" i="1" s="1"/>
  <c r="BJ304" i="1"/>
  <c r="AD304" i="1"/>
  <c r="EB304" i="1"/>
  <c r="EF304" i="1" s="1"/>
  <c r="CN304" i="1"/>
  <c r="BH304" i="1"/>
  <c r="AB304" i="1"/>
  <c r="DR304" i="1"/>
  <c r="CD304" i="1"/>
  <c r="AX304" i="1"/>
  <c r="R304" i="1"/>
  <c r="GF304" i="1"/>
  <c r="GJ304" i="1" s="1"/>
  <c r="DP304" i="1"/>
  <c r="CB304" i="1"/>
  <c r="AV304" i="1"/>
  <c r="ER304" i="1"/>
  <c r="EV304" i="1" s="1"/>
  <c r="CH304" i="1"/>
  <c r="BB304" i="1"/>
  <c r="V304" i="1"/>
  <c r="DT304" i="1"/>
  <c r="DX304" i="1" s="1"/>
  <c r="CF304" i="1"/>
  <c r="AZ304" i="1"/>
  <c r="T304" i="1"/>
  <c r="DJ304" i="1"/>
  <c r="DN304" i="1" s="1"/>
  <c r="BV304" i="1"/>
  <c r="AP304" i="1"/>
  <c r="EJ304" i="1"/>
  <c r="EN304" i="1" s="1"/>
  <c r="FV304" i="1"/>
  <c r="DH304" i="1"/>
  <c r="BT304" i="1"/>
  <c r="AN304" i="1"/>
  <c r="GD304" i="1"/>
  <c r="DF304" i="1"/>
  <c r="BZ304" i="1"/>
  <c r="AT304" i="1"/>
  <c r="EX304" i="1"/>
  <c r="DD304" i="1"/>
  <c r="BX304" i="1"/>
  <c r="AR304" i="1"/>
  <c r="EH304" i="1"/>
  <c r="DB304" i="1"/>
  <c r="BN304" i="1"/>
  <c r="AH304" i="1"/>
  <c r="FP304" i="1"/>
  <c r="FT304" i="1" s="1"/>
  <c r="FH304" i="1"/>
  <c r="CZ304" i="1"/>
  <c r="BL304" i="1"/>
  <c r="AF304" i="1"/>
  <c r="FN304" i="1"/>
  <c r="CX304" i="1"/>
  <c r="BR304" i="1"/>
  <c r="AL304" i="1"/>
  <c r="EP304" i="1"/>
  <c r="CV304" i="1"/>
  <c r="BP304" i="1"/>
  <c r="AJ304" i="1"/>
  <c r="DZ304" i="1"/>
  <c r="CL304" i="1"/>
  <c r="BF304" i="1"/>
  <c r="Z304" i="1"/>
  <c r="E306" i="1" l="1"/>
  <c r="DZ305" i="1"/>
  <c r="CJ305" i="1"/>
  <c r="BD305" i="1"/>
  <c r="X305" i="1"/>
  <c r="DP305" i="1"/>
  <c r="CH305" i="1"/>
  <c r="BB305" i="1"/>
  <c r="V305" i="1"/>
  <c r="FF305" i="1"/>
  <c r="CV305" i="1"/>
  <c r="BP305" i="1"/>
  <c r="AJ305" i="1"/>
  <c r="EP305" i="1"/>
  <c r="CL305" i="1"/>
  <c r="BF305" i="1"/>
  <c r="Z305" i="1"/>
  <c r="DR305" i="1"/>
  <c r="CB305" i="1"/>
  <c r="AV305" i="1"/>
  <c r="GF305" i="1"/>
  <c r="GJ305" i="1" s="1"/>
  <c r="DF305" i="1"/>
  <c r="BZ305" i="1"/>
  <c r="AT305" i="1"/>
  <c r="ER305" i="1"/>
  <c r="EV305" i="1" s="1"/>
  <c r="CN305" i="1"/>
  <c r="BH305" i="1"/>
  <c r="AB305" i="1"/>
  <c r="EB305" i="1"/>
  <c r="EF305" i="1" s="1"/>
  <c r="CD305" i="1"/>
  <c r="AX305" i="1"/>
  <c r="R305" i="1"/>
  <c r="FP305" i="1"/>
  <c r="FT305" i="1" s="1"/>
  <c r="DH305" i="1"/>
  <c r="BT305" i="1"/>
  <c r="AN305" i="1"/>
  <c r="FV305" i="1"/>
  <c r="CX305" i="1"/>
  <c r="BR305" i="1"/>
  <c r="AL305" i="1"/>
  <c r="GD305" i="1"/>
  <c r="EJ305" i="1"/>
  <c r="EN305" i="1" s="1"/>
  <c r="CF305" i="1"/>
  <c r="AZ305" i="1"/>
  <c r="T305" i="1"/>
  <c r="DT305" i="1"/>
  <c r="DX305" i="1" s="1"/>
  <c r="BV305" i="1"/>
  <c r="AP305" i="1"/>
  <c r="EZ305" i="1"/>
  <c r="FD305" i="1" s="1"/>
  <c r="EH305" i="1"/>
  <c r="CZ305" i="1"/>
  <c r="BL305" i="1"/>
  <c r="AF305" i="1"/>
  <c r="FH305" i="1"/>
  <c r="FL305" i="1" s="1"/>
  <c r="CP305" i="1"/>
  <c r="CT305" i="1" s="1"/>
  <c r="BJ305" i="1"/>
  <c r="AD305" i="1"/>
  <c r="FN305" i="1"/>
  <c r="DD305" i="1"/>
  <c r="BX305" i="1"/>
  <c r="AR305" i="1"/>
  <c r="EX305" i="1"/>
  <c r="DB305" i="1"/>
  <c r="BN305" i="1"/>
  <c r="AH305" i="1"/>
  <c r="D343" i="1"/>
  <c r="FL304" i="1"/>
  <c r="D162" i="1"/>
  <c r="FN161" i="1"/>
  <c r="EX161" i="1"/>
  <c r="DR161" i="1"/>
  <c r="DF161" i="1"/>
  <c r="CX161" i="1"/>
  <c r="CN161" i="1"/>
  <c r="CF161" i="1"/>
  <c r="BX161" i="1"/>
  <c r="BN161" i="1"/>
  <c r="BF161" i="1"/>
  <c r="AX161" i="1"/>
  <c r="AP161" i="1"/>
  <c r="AH161" i="1"/>
  <c r="Z161" i="1"/>
  <c r="R161" i="1"/>
  <c r="DZ161" i="1"/>
  <c r="DP161" i="1"/>
  <c r="DD161" i="1"/>
  <c r="CV161" i="1"/>
  <c r="CL161" i="1"/>
  <c r="CD161" i="1"/>
  <c r="BT161" i="1"/>
  <c r="BL161" i="1"/>
  <c r="BD161" i="1"/>
  <c r="AV161" i="1"/>
  <c r="AN161" i="1"/>
  <c r="AF161" i="1"/>
  <c r="X161" i="1"/>
  <c r="FV161" i="1"/>
  <c r="EZ161" i="1"/>
  <c r="FD161" i="1" s="1"/>
  <c r="EH161" i="1"/>
  <c r="DB161" i="1"/>
  <c r="CJ161" i="1"/>
  <c r="CB161" i="1"/>
  <c r="BR161" i="1"/>
  <c r="BJ161" i="1"/>
  <c r="BB161" i="1"/>
  <c r="AT161" i="1"/>
  <c r="AL161" i="1"/>
  <c r="AD161" i="1"/>
  <c r="V161" i="1"/>
  <c r="GD161" i="1"/>
  <c r="FP161" i="1"/>
  <c r="FF161" i="1"/>
  <c r="EP161" i="1"/>
  <c r="DH161" i="1"/>
  <c r="CZ161" i="1"/>
  <c r="CH161" i="1"/>
  <c r="BZ161" i="1"/>
  <c r="BP161" i="1"/>
  <c r="BH161" i="1"/>
  <c r="AZ161" i="1"/>
  <c r="AR161" i="1"/>
  <c r="AJ161" i="1"/>
  <c r="AB161" i="1"/>
  <c r="T161" i="1"/>
  <c r="D344" i="1" l="1"/>
  <c r="EC343" i="1"/>
  <c r="EE343" i="1" s="1"/>
  <c r="D163" i="1"/>
  <c r="FV162" i="1"/>
  <c r="FF162" i="1"/>
  <c r="DP162" i="1"/>
  <c r="DD162" i="1"/>
  <c r="CV162" i="1"/>
  <c r="CH162" i="1"/>
  <c r="BZ162" i="1"/>
  <c r="BR162" i="1"/>
  <c r="BJ162" i="1"/>
  <c r="BB162" i="1"/>
  <c r="AT162" i="1"/>
  <c r="AL162" i="1"/>
  <c r="AD162" i="1"/>
  <c r="V162" i="1"/>
  <c r="GD162" i="1"/>
  <c r="EX162" i="1"/>
  <c r="EJ162" i="1"/>
  <c r="EN162" i="1" s="1"/>
  <c r="DB162" i="1"/>
  <c r="CN162" i="1"/>
  <c r="CF162" i="1"/>
  <c r="BX162" i="1"/>
  <c r="BP162" i="1"/>
  <c r="BH162" i="1"/>
  <c r="AZ162" i="1"/>
  <c r="AR162" i="1"/>
  <c r="AJ162" i="1"/>
  <c r="AB162" i="1"/>
  <c r="T162" i="1"/>
  <c r="FH162" i="1"/>
  <c r="FL162" i="1" s="1"/>
  <c r="EP162" i="1"/>
  <c r="EH162" i="1"/>
  <c r="DT162" i="1"/>
  <c r="DX162" i="1" s="1"/>
  <c r="DH162" i="1"/>
  <c r="CZ162" i="1"/>
  <c r="CL162" i="1"/>
  <c r="CD162" i="1"/>
  <c r="BV162" i="1"/>
  <c r="BN162" i="1"/>
  <c r="BF162" i="1"/>
  <c r="AX162" i="1"/>
  <c r="AP162" i="1"/>
  <c r="AH162" i="1"/>
  <c r="Z162" i="1"/>
  <c r="R162" i="1"/>
  <c r="FN162" i="1"/>
  <c r="DZ162" i="1"/>
  <c r="DR162" i="1"/>
  <c r="DF162" i="1"/>
  <c r="CX162" i="1"/>
  <c r="CJ162" i="1"/>
  <c r="CB162" i="1"/>
  <c r="BT162" i="1"/>
  <c r="BL162" i="1"/>
  <c r="BD162" i="1"/>
  <c r="AV162" i="1"/>
  <c r="AN162" i="1"/>
  <c r="AF162" i="1"/>
  <c r="X162" i="1"/>
  <c r="CP162" i="1"/>
  <c r="CT162" i="1" s="1"/>
  <c r="ER162" i="1"/>
  <c r="EV162" i="1" s="1"/>
  <c r="EB162" i="1"/>
  <c r="EF162" i="1" s="1"/>
  <c r="GF162" i="1"/>
  <c r="GJ162" i="1" s="1"/>
  <c r="EZ162" i="1"/>
  <c r="FD162" i="1" s="1"/>
  <c r="FP162" i="1"/>
  <c r="E307" i="1"/>
  <c r="FN306" i="1"/>
  <c r="DB306" i="1"/>
  <c r="BN306" i="1"/>
  <c r="AH306" i="1"/>
  <c r="FV306" i="1"/>
  <c r="DT306" i="1"/>
  <c r="DX306" i="1" s="1"/>
  <c r="CB306" i="1"/>
  <c r="AV306" i="1"/>
  <c r="DZ306" i="1"/>
  <c r="CP306" i="1"/>
  <c r="CT306" i="1" s="1"/>
  <c r="BJ306" i="1"/>
  <c r="AD306" i="1"/>
  <c r="DD306" i="1"/>
  <c r="BX306" i="1"/>
  <c r="AR306" i="1"/>
  <c r="FF306" i="1"/>
  <c r="CL306" i="1"/>
  <c r="BF306" i="1"/>
  <c r="Z306" i="1"/>
  <c r="EX306" i="1"/>
  <c r="DH306" i="1"/>
  <c r="BT306" i="1"/>
  <c r="AN306" i="1"/>
  <c r="GD306" i="1"/>
  <c r="DR306" i="1"/>
  <c r="CH306" i="1"/>
  <c r="BB306" i="1"/>
  <c r="V306" i="1"/>
  <c r="CV306" i="1"/>
  <c r="BP306" i="1"/>
  <c r="AJ306" i="1"/>
  <c r="BD306" i="1"/>
  <c r="EH306" i="1"/>
  <c r="AL306" i="1"/>
  <c r="AZ306" i="1"/>
  <c r="ER306" i="1"/>
  <c r="EV306" i="1" s="1"/>
  <c r="CD306" i="1"/>
  <c r="AX306" i="1"/>
  <c r="R306" i="1"/>
  <c r="EP306" i="1"/>
  <c r="CZ306" i="1"/>
  <c r="BL306" i="1"/>
  <c r="AF306" i="1"/>
  <c r="FP306" i="1"/>
  <c r="DF306" i="1"/>
  <c r="BZ306" i="1"/>
  <c r="AT306" i="1"/>
  <c r="FH306" i="1"/>
  <c r="CN306" i="1"/>
  <c r="BH306" i="1"/>
  <c r="AB306" i="1"/>
  <c r="CJ306" i="1"/>
  <c r="CX306" i="1"/>
  <c r="DP306" i="1"/>
  <c r="T306" i="1"/>
  <c r="EZ306" i="1"/>
  <c r="FD306" i="1" s="1"/>
  <c r="EJ306" i="1"/>
  <c r="BV306" i="1"/>
  <c r="AP306" i="1"/>
  <c r="GF306" i="1"/>
  <c r="GJ306" i="1" s="1"/>
  <c r="EB306" i="1"/>
  <c r="X306" i="1"/>
  <c r="BR306" i="1"/>
  <c r="CF306" i="1"/>
  <c r="EF306" i="1" l="1"/>
  <c r="EN306" i="1"/>
  <c r="FL306" i="1"/>
  <c r="E308" i="1"/>
  <c r="EH307" i="1"/>
  <c r="CV307" i="1"/>
  <c r="BN307" i="1"/>
  <c r="AH307" i="1"/>
  <c r="FF307" i="1"/>
  <c r="CB307" i="1"/>
  <c r="AV307" i="1"/>
  <c r="FV307" i="1"/>
  <c r="CH307" i="1"/>
  <c r="BB307" i="1"/>
  <c r="V307" i="1"/>
  <c r="DF307" i="1"/>
  <c r="BX307" i="1"/>
  <c r="AR307" i="1"/>
  <c r="FP307" i="1"/>
  <c r="AJ307" i="1"/>
  <c r="DZ307" i="1"/>
  <c r="CL307" i="1"/>
  <c r="BF307" i="1"/>
  <c r="Z307" i="1"/>
  <c r="EP307" i="1"/>
  <c r="BT307" i="1"/>
  <c r="AN307" i="1"/>
  <c r="EX307" i="1"/>
  <c r="BZ307" i="1"/>
  <c r="AT307" i="1"/>
  <c r="GD307" i="1"/>
  <c r="CX307" i="1"/>
  <c r="BP307" i="1"/>
  <c r="AZ307" i="1"/>
  <c r="FH307" i="1"/>
  <c r="FL307" i="1" s="1"/>
  <c r="DP307" i="1"/>
  <c r="CD307" i="1"/>
  <c r="AX307" i="1"/>
  <c r="R307" i="1"/>
  <c r="DB307" i="1"/>
  <c r="BL307" i="1"/>
  <c r="AF307" i="1"/>
  <c r="DH307" i="1"/>
  <c r="BR307" i="1"/>
  <c r="AL307" i="1"/>
  <c r="EB307" i="1"/>
  <c r="EF307" i="1" s="1"/>
  <c r="CN307" i="1"/>
  <c r="BH307" i="1"/>
  <c r="AB307" i="1"/>
  <c r="EZ307" i="1"/>
  <c r="FD307" i="1" s="1"/>
  <c r="DD307" i="1"/>
  <c r="BV307" i="1"/>
  <c r="AP307" i="1"/>
  <c r="FN307" i="1"/>
  <c r="CJ307" i="1"/>
  <c r="BD307" i="1"/>
  <c r="X307" i="1"/>
  <c r="CZ307" i="1"/>
  <c r="BJ307" i="1"/>
  <c r="AD307" i="1"/>
  <c r="DR307" i="1"/>
  <c r="CF307" i="1"/>
  <c r="T307" i="1"/>
  <c r="D345" i="1"/>
  <c r="EC344" i="1"/>
  <c r="EE344" i="1" s="1"/>
  <c r="FN163" i="1"/>
  <c r="DZ163" i="1"/>
  <c r="DR163" i="1"/>
  <c r="DF163" i="1"/>
  <c r="CX163" i="1"/>
  <c r="CP163" i="1"/>
  <c r="CT163" i="1" s="1"/>
  <c r="CH163" i="1"/>
  <c r="BZ163" i="1"/>
  <c r="BR163" i="1"/>
  <c r="BJ163" i="1"/>
  <c r="BB163" i="1"/>
  <c r="AT163" i="1"/>
  <c r="AL163" i="1"/>
  <c r="AD163" i="1"/>
  <c r="V163" i="1"/>
  <c r="D164" i="1"/>
  <c r="FV163" i="1"/>
  <c r="FF163" i="1"/>
  <c r="DP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GD163" i="1"/>
  <c r="FP163" i="1"/>
  <c r="EX163" i="1"/>
  <c r="EJ163" i="1"/>
  <c r="EN163" i="1" s="1"/>
  <c r="EB163" i="1"/>
  <c r="EF163" i="1" s="1"/>
  <c r="DB163" i="1"/>
  <c r="CL163" i="1"/>
  <c r="CD163" i="1"/>
  <c r="BV163" i="1"/>
  <c r="BN163" i="1"/>
  <c r="BF163" i="1"/>
  <c r="AX163" i="1"/>
  <c r="AP163" i="1"/>
  <c r="AH163" i="1"/>
  <c r="Z163" i="1"/>
  <c r="R163" i="1"/>
  <c r="EP163" i="1"/>
  <c r="EH163" i="1"/>
  <c r="DT163" i="1"/>
  <c r="DX163" i="1" s="1"/>
  <c r="DH163" i="1"/>
  <c r="CZ163" i="1"/>
  <c r="CJ163" i="1"/>
  <c r="CB163" i="1"/>
  <c r="BT163" i="1"/>
  <c r="BL163" i="1"/>
  <c r="BD163" i="1"/>
  <c r="AV163" i="1"/>
  <c r="AN163" i="1"/>
  <c r="AF163" i="1"/>
  <c r="X163" i="1"/>
  <c r="GF163" i="1"/>
  <c r="GJ163" i="1" s="1"/>
  <c r="EZ163" i="1"/>
  <c r="FD163" i="1" s="1"/>
  <c r="FH163" i="1"/>
  <c r="FL163" i="1" s="1"/>
  <c r="ER163" i="1"/>
  <c r="EV163" i="1" s="1"/>
  <c r="E309" i="1" l="1"/>
  <c r="GF308" i="1"/>
  <c r="GJ308" i="1" s="1"/>
  <c r="CZ308" i="1"/>
  <c r="BJ308" i="1"/>
  <c r="AD308" i="1"/>
  <c r="EB308" i="1"/>
  <c r="EF308" i="1" s="1"/>
  <c r="CN308" i="1"/>
  <c r="BH308" i="1"/>
  <c r="AB308" i="1"/>
  <c r="EH308" i="1"/>
  <c r="CV308" i="1"/>
  <c r="BN308" i="1"/>
  <c r="AH308" i="1"/>
  <c r="FF308" i="1"/>
  <c r="CB308" i="1"/>
  <c r="AV308" i="1"/>
  <c r="FP308" i="1"/>
  <c r="FV308" i="1"/>
  <c r="CH308" i="1"/>
  <c r="BB308" i="1"/>
  <c r="V308" i="1"/>
  <c r="DR308" i="1"/>
  <c r="CF308" i="1"/>
  <c r="AZ308" i="1"/>
  <c r="T308" i="1"/>
  <c r="DZ308" i="1"/>
  <c r="CL308" i="1"/>
  <c r="BF308" i="1"/>
  <c r="Z308" i="1"/>
  <c r="EP308" i="1"/>
  <c r="BT308" i="1"/>
  <c r="AN308" i="1"/>
  <c r="EX308" i="1"/>
  <c r="BZ308" i="1"/>
  <c r="AT308" i="1"/>
  <c r="DF308" i="1"/>
  <c r="BX308" i="1"/>
  <c r="AR308" i="1"/>
  <c r="FH308" i="1"/>
  <c r="FL308" i="1" s="1"/>
  <c r="DP308" i="1"/>
  <c r="CD308" i="1"/>
  <c r="AX308" i="1"/>
  <c r="R308" i="1"/>
  <c r="DB308" i="1"/>
  <c r="BL308" i="1"/>
  <c r="AF308" i="1"/>
  <c r="DH308" i="1"/>
  <c r="BR308" i="1"/>
  <c r="AL308" i="1"/>
  <c r="GD308" i="1"/>
  <c r="CX308" i="1"/>
  <c r="BP308" i="1"/>
  <c r="AJ308" i="1"/>
  <c r="EZ308" i="1"/>
  <c r="FD308" i="1" s="1"/>
  <c r="DD308" i="1"/>
  <c r="BV308" i="1"/>
  <c r="AP308" i="1"/>
  <c r="FN308" i="1"/>
  <c r="CJ308" i="1"/>
  <c r="BD308" i="1"/>
  <c r="X308" i="1"/>
  <c r="D346" i="1"/>
  <c r="FN164" i="1"/>
  <c r="DZ164" i="1"/>
  <c r="DR164" i="1"/>
  <c r="DH164" i="1"/>
  <c r="CZ164" i="1"/>
  <c r="CJ164" i="1"/>
  <c r="CB164" i="1"/>
  <c r="BT164" i="1"/>
  <c r="BL164" i="1"/>
  <c r="BD164" i="1"/>
  <c r="AV164" i="1"/>
  <c r="AN164" i="1"/>
  <c r="AF164" i="1"/>
  <c r="X164" i="1"/>
  <c r="D165" i="1"/>
  <c r="FV164" i="1"/>
  <c r="FF164" i="1"/>
  <c r="DP164" i="1"/>
  <c r="DF164" i="1"/>
  <c r="CX164" i="1"/>
  <c r="CP164" i="1"/>
  <c r="CT164" i="1" s="1"/>
  <c r="CH164" i="1"/>
  <c r="BZ164" i="1"/>
  <c r="BR164" i="1"/>
  <c r="BJ164" i="1"/>
  <c r="BB164" i="1"/>
  <c r="AT164" i="1"/>
  <c r="AL164" i="1"/>
  <c r="AD164" i="1"/>
  <c r="V164" i="1"/>
  <c r="GD164" i="1"/>
  <c r="FP164" i="1"/>
  <c r="EX164" i="1"/>
  <c r="EJ164" i="1"/>
  <c r="EN164" i="1" s="1"/>
  <c r="EB164" i="1"/>
  <c r="EF164" i="1" s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EP164" i="1"/>
  <c r="EH164" i="1"/>
  <c r="DT164" i="1"/>
  <c r="DX164" i="1" s="1"/>
  <c r="DJ164" i="1"/>
  <c r="DN164" i="1" s="1"/>
  <c r="DB164" i="1"/>
  <c r="CL164" i="1"/>
  <c r="CD164" i="1"/>
  <c r="BV164" i="1"/>
  <c r="BN164" i="1"/>
  <c r="BF164" i="1"/>
  <c r="AX164" i="1"/>
  <c r="AP164" i="1"/>
  <c r="AH164" i="1"/>
  <c r="Z164" i="1"/>
  <c r="R164" i="1"/>
  <c r="FH164" i="1"/>
  <c r="FL164" i="1" s="1"/>
  <c r="EZ164" i="1"/>
  <c r="FD164" i="1" s="1"/>
  <c r="GF164" i="1"/>
  <c r="GJ164" i="1" s="1"/>
  <c r="ER164" i="1"/>
  <c r="EV164" i="1" s="1"/>
  <c r="FN165" i="1" l="1"/>
  <c r="DZ165" i="1"/>
  <c r="DR165" i="1"/>
  <c r="DH165" i="1"/>
  <c r="CZ165" i="1"/>
  <c r="CJ165" i="1"/>
  <c r="CB165" i="1"/>
  <c r="BT165" i="1"/>
  <c r="BL165" i="1"/>
  <c r="BD165" i="1"/>
  <c r="AV165" i="1"/>
  <c r="AN165" i="1"/>
  <c r="AF165" i="1"/>
  <c r="X165" i="1"/>
  <c r="D166" i="1"/>
  <c r="FV165" i="1"/>
  <c r="FF165" i="1"/>
  <c r="DP165" i="1"/>
  <c r="DF165" i="1"/>
  <c r="CX165" i="1"/>
  <c r="CP165" i="1"/>
  <c r="CT165" i="1" s="1"/>
  <c r="CH165" i="1"/>
  <c r="BZ165" i="1"/>
  <c r="BR165" i="1"/>
  <c r="BJ165" i="1"/>
  <c r="BB165" i="1"/>
  <c r="AT165" i="1"/>
  <c r="AL165" i="1"/>
  <c r="AD165" i="1"/>
  <c r="V165" i="1"/>
  <c r="GD165" i="1"/>
  <c r="FP165" i="1"/>
  <c r="EX165" i="1"/>
  <c r="EJ165" i="1"/>
  <c r="EN165" i="1" s="1"/>
  <c r="EB165" i="1"/>
  <c r="EF165" i="1" s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EP165" i="1"/>
  <c r="EH165" i="1"/>
  <c r="DT165" i="1"/>
  <c r="DX165" i="1" s="1"/>
  <c r="DJ165" i="1"/>
  <c r="DN165" i="1" s="1"/>
  <c r="DB165" i="1"/>
  <c r="CL165" i="1"/>
  <c r="CD165" i="1"/>
  <c r="BV165" i="1"/>
  <c r="BN165" i="1"/>
  <c r="BF165" i="1"/>
  <c r="AX165" i="1"/>
  <c r="AP165" i="1"/>
  <c r="AH165" i="1"/>
  <c r="Z165" i="1"/>
  <c r="R165" i="1"/>
  <c r="FH165" i="1"/>
  <c r="FL165" i="1" s="1"/>
  <c r="ER165" i="1"/>
  <c r="EV165" i="1" s="1"/>
  <c r="GF165" i="1"/>
  <c r="GJ165" i="1" s="1"/>
  <c r="EZ165" i="1"/>
  <c r="FD165" i="1" s="1"/>
  <c r="D347" i="1"/>
  <c r="E310" i="1"/>
  <c r="CJ309" i="1"/>
  <c r="BD309" i="1"/>
  <c r="X309" i="1"/>
  <c r="EP309" i="1"/>
  <c r="BZ309" i="1"/>
  <c r="AT309" i="1"/>
  <c r="DR309" i="1"/>
  <c r="CF309" i="1"/>
  <c r="AZ309" i="1"/>
  <c r="T309" i="1"/>
  <c r="CV309" i="1"/>
  <c r="BN309" i="1"/>
  <c r="AH309" i="1"/>
  <c r="EZ309" i="1"/>
  <c r="FD309" i="1" s="1"/>
  <c r="CB309" i="1"/>
  <c r="AV309" i="1"/>
  <c r="GF309" i="1"/>
  <c r="GJ309" i="1" s="1"/>
  <c r="DH309" i="1"/>
  <c r="BR309" i="1"/>
  <c r="AL309" i="1"/>
  <c r="GD309" i="1"/>
  <c r="DF309" i="1"/>
  <c r="BX309" i="1"/>
  <c r="AR309" i="1"/>
  <c r="DZ309" i="1"/>
  <c r="CL309" i="1"/>
  <c r="BF309" i="1"/>
  <c r="Z309" i="1"/>
  <c r="EH309" i="1"/>
  <c r="BT309" i="1"/>
  <c r="AN309" i="1"/>
  <c r="FV309" i="1"/>
  <c r="CZ309" i="1"/>
  <c r="BJ309" i="1"/>
  <c r="AD309" i="1"/>
  <c r="FN309" i="1"/>
  <c r="CX309" i="1"/>
  <c r="BP309" i="1"/>
  <c r="AJ309" i="1"/>
  <c r="DP309" i="1"/>
  <c r="CD309" i="1"/>
  <c r="AX309" i="1"/>
  <c r="R309" i="1"/>
  <c r="DB309" i="1"/>
  <c r="BL309" i="1"/>
  <c r="AF309" i="1"/>
  <c r="FF309" i="1"/>
  <c r="CH309" i="1"/>
  <c r="BB309" i="1"/>
  <c r="V309" i="1"/>
  <c r="EX309" i="1"/>
  <c r="CN309" i="1"/>
  <c r="BH309" i="1"/>
  <c r="AB309" i="1"/>
  <c r="DD309" i="1"/>
  <c r="BV309" i="1"/>
  <c r="AP309" i="1"/>
  <c r="D348" i="1" l="1"/>
  <c r="FN166" i="1"/>
  <c r="DZ166" i="1"/>
  <c r="DR166" i="1"/>
  <c r="DH166" i="1"/>
  <c r="CZ166" i="1"/>
  <c r="CJ166" i="1"/>
  <c r="CB166" i="1"/>
  <c r="BT166" i="1"/>
  <c r="BL166" i="1"/>
  <c r="BD166" i="1"/>
  <c r="AV166" i="1"/>
  <c r="AN166" i="1"/>
  <c r="AF166" i="1"/>
  <c r="X166" i="1"/>
  <c r="D167" i="1"/>
  <c r="FV166" i="1"/>
  <c r="FF166" i="1"/>
  <c r="DP166" i="1"/>
  <c r="DF166" i="1"/>
  <c r="CX166" i="1"/>
  <c r="CP166" i="1"/>
  <c r="CT166" i="1" s="1"/>
  <c r="CH166" i="1"/>
  <c r="BZ166" i="1"/>
  <c r="BR166" i="1"/>
  <c r="BJ166" i="1"/>
  <c r="BB166" i="1"/>
  <c r="AT166" i="1"/>
  <c r="AL166" i="1"/>
  <c r="AD166" i="1"/>
  <c r="V166" i="1"/>
  <c r="GD166" i="1"/>
  <c r="FP166" i="1"/>
  <c r="EX166" i="1"/>
  <c r="EJ166" i="1"/>
  <c r="EN166" i="1" s="1"/>
  <c r="EB166" i="1"/>
  <c r="EF166" i="1" s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EP166" i="1"/>
  <c r="EH166" i="1"/>
  <c r="DT166" i="1"/>
  <c r="DX166" i="1" s="1"/>
  <c r="DJ166" i="1"/>
  <c r="DN166" i="1" s="1"/>
  <c r="DB166" i="1"/>
  <c r="CL166" i="1"/>
  <c r="CD166" i="1"/>
  <c r="BV166" i="1"/>
  <c r="BN166" i="1"/>
  <c r="BF166" i="1"/>
  <c r="AX166" i="1"/>
  <c r="AP166" i="1"/>
  <c r="AH166" i="1"/>
  <c r="Z166" i="1"/>
  <c r="R166" i="1"/>
  <c r="GF166" i="1"/>
  <c r="GJ166" i="1" s="1"/>
  <c r="EZ166" i="1"/>
  <c r="FD166" i="1" s="1"/>
  <c r="ER166" i="1"/>
  <c r="EV166" i="1" s="1"/>
  <c r="FH166" i="1"/>
  <c r="FL166" i="1" s="1"/>
  <c r="E311" i="1"/>
  <c r="FV310" i="1"/>
  <c r="CL310" i="1"/>
  <c r="BF310" i="1"/>
  <c r="Z310" i="1"/>
  <c r="FP310" i="1"/>
  <c r="CZ310" i="1"/>
  <c r="BL310" i="1"/>
  <c r="AF310" i="1"/>
  <c r="DR310" i="1"/>
  <c r="CH310" i="1"/>
  <c r="BB310" i="1"/>
  <c r="V310" i="1"/>
  <c r="CV310" i="1"/>
  <c r="BP310" i="1"/>
  <c r="AJ310" i="1"/>
  <c r="BD310" i="1"/>
  <c r="DF310" i="1"/>
  <c r="AT310" i="1"/>
  <c r="CN310" i="1"/>
  <c r="AB310" i="1"/>
  <c r="T310" i="1"/>
  <c r="EZ310" i="1"/>
  <c r="FD310" i="1" s="1"/>
  <c r="CD310" i="1"/>
  <c r="AX310" i="1"/>
  <c r="R310" i="1"/>
  <c r="FF310" i="1"/>
  <c r="CJ310" i="1"/>
  <c r="X310" i="1"/>
  <c r="BZ310" i="1"/>
  <c r="DZ310" i="1"/>
  <c r="BH310" i="1"/>
  <c r="EH310" i="1"/>
  <c r="BV310" i="1"/>
  <c r="AP310" i="1"/>
  <c r="EP310" i="1"/>
  <c r="CB310" i="1"/>
  <c r="AV310" i="1"/>
  <c r="FN310" i="1"/>
  <c r="CX310" i="1"/>
  <c r="BR310" i="1"/>
  <c r="AL310" i="1"/>
  <c r="DP310" i="1"/>
  <c r="CF310" i="1"/>
  <c r="AZ310" i="1"/>
  <c r="GF310" i="1"/>
  <c r="GJ310" i="1" s="1"/>
  <c r="DB310" i="1"/>
  <c r="BN310" i="1"/>
  <c r="AH310" i="1"/>
  <c r="GD310" i="1"/>
  <c r="DH310" i="1"/>
  <c r="BT310" i="1"/>
  <c r="AN310" i="1"/>
  <c r="EX310" i="1"/>
  <c r="CP310" i="1"/>
  <c r="CT310" i="1" s="1"/>
  <c r="BJ310" i="1"/>
  <c r="AD310" i="1"/>
  <c r="DD310" i="1"/>
  <c r="BX310" i="1"/>
  <c r="AR310" i="1"/>
  <c r="D349" i="1" l="1"/>
  <c r="E312" i="1"/>
  <c r="FV311" i="1"/>
  <c r="CD311" i="1"/>
  <c r="AX311" i="1"/>
  <c r="CN311" i="1"/>
  <c r="AV311" i="1"/>
  <c r="EP311" i="1"/>
  <c r="CJ311" i="1"/>
  <c r="AT311" i="1"/>
  <c r="FP311" i="1"/>
  <c r="DP311" i="1"/>
  <c r="BL311" i="1"/>
  <c r="AB311" i="1"/>
  <c r="CZ311" i="1"/>
  <c r="BJ311" i="1"/>
  <c r="Z311" i="1"/>
  <c r="EH311" i="1"/>
  <c r="BV311" i="1"/>
  <c r="CB311" i="1"/>
  <c r="AN311" i="1"/>
  <c r="DR311" i="1"/>
  <c r="BZ311" i="1"/>
  <c r="AL311" i="1"/>
  <c r="FF311" i="1"/>
  <c r="DD311" i="1"/>
  <c r="BB311" i="1"/>
  <c r="T311" i="1"/>
  <c r="CP311" i="1"/>
  <c r="CT311" i="1" s="1"/>
  <c r="AZ311" i="1"/>
  <c r="R311" i="1"/>
  <c r="DB311" i="1"/>
  <c r="BN311" i="1"/>
  <c r="DH311" i="1"/>
  <c r="BR311" i="1"/>
  <c r="AF311" i="1"/>
  <c r="DF311" i="1"/>
  <c r="BP311" i="1"/>
  <c r="AD311" i="1"/>
  <c r="EX311" i="1"/>
  <c r="CH311" i="1"/>
  <c r="AR311" i="1"/>
  <c r="GD311" i="1"/>
  <c r="CF311" i="1"/>
  <c r="AP311" i="1"/>
  <c r="EZ311" i="1"/>
  <c r="FD311" i="1" s="1"/>
  <c r="GF311" i="1"/>
  <c r="GJ311" i="1" s="1"/>
  <c r="CL311" i="1"/>
  <c r="BF311" i="1"/>
  <c r="CX311" i="1"/>
  <c r="BH311" i="1"/>
  <c r="X311" i="1"/>
  <c r="CV311" i="1"/>
  <c r="BD311" i="1"/>
  <c r="V311" i="1"/>
  <c r="DZ311" i="1"/>
  <c r="BX311" i="1"/>
  <c r="AJ311" i="1"/>
  <c r="FN311" i="1"/>
  <c r="BT311" i="1"/>
  <c r="AH311" i="1"/>
  <c r="FN167" i="1"/>
  <c r="DZ167" i="1"/>
  <c r="DR167" i="1"/>
  <c r="DH167" i="1"/>
  <c r="CZ167" i="1"/>
  <c r="CJ167" i="1"/>
  <c r="CB167" i="1"/>
  <c r="BT167" i="1"/>
  <c r="BL167" i="1"/>
  <c r="BD167" i="1"/>
  <c r="AV167" i="1"/>
  <c r="AN167" i="1"/>
  <c r="AF167" i="1"/>
  <c r="X167" i="1"/>
  <c r="D168" i="1"/>
  <c r="FV167" i="1"/>
  <c r="FF167" i="1"/>
  <c r="DP167" i="1"/>
  <c r="DF167" i="1"/>
  <c r="CX167" i="1"/>
  <c r="CP167" i="1"/>
  <c r="CT167" i="1" s="1"/>
  <c r="CH167" i="1"/>
  <c r="BZ167" i="1"/>
  <c r="BR167" i="1"/>
  <c r="BJ167" i="1"/>
  <c r="BB167" i="1"/>
  <c r="AT167" i="1"/>
  <c r="AL167" i="1"/>
  <c r="AD167" i="1"/>
  <c r="V167" i="1"/>
  <c r="GD167" i="1"/>
  <c r="FP167" i="1"/>
  <c r="EX167" i="1"/>
  <c r="EJ167" i="1"/>
  <c r="EN167" i="1" s="1"/>
  <c r="EB167" i="1"/>
  <c r="EF167" i="1" s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EP167" i="1"/>
  <c r="EH167" i="1"/>
  <c r="DT167" i="1"/>
  <c r="DX167" i="1" s="1"/>
  <c r="DJ167" i="1"/>
  <c r="DN167" i="1" s="1"/>
  <c r="DB167" i="1"/>
  <c r="CL167" i="1"/>
  <c r="CD167" i="1"/>
  <c r="BV167" i="1"/>
  <c r="BN167" i="1"/>
  <c r="BF167" i="1"/>
  <c r="AX167" i="1"/>
  <c r="AP167" i="1"/>
  <c r="AH167" i="1"/>
  <c r="Z167" i="1"/>
  <c r="R167" i="1"/>
  <c r="FH167" i="1"/>
  <c r="FL167" i="1" s="1"/>
  <c r="ER167" i="1"/>
  <c r="EV167" i="1" s="1"/>
  <c r="GF167" i="1"/>
  <c r="GJ167" i="1" s="1"/>
  <c r="EZ167" i="1"/>
  <c r="FD167" i="1" s="1"/>
  <c r="E313" i="1" l="1"/>
  <c r="DH312" i="1"/>
  <c r="BT312" i="1"/>
  <c r="AN312" i="1"/>
  <c r="DD312" i="1"/>
  <c r="BF312" i="1"/>
  <c r="GF312" i="1"/>
  <c r="GJ312" i="1" s="1"/>
  <c r="DB312" i="1"/>
  <c r="BB312" i="1"/>
  <c r="GD312" i="1"/>
  <c r="CX312" i="1"/>
  <c r="BJ312" i="1"/>
  <c r="T312" i="1"/>
  <c r="CV312" i="1"/>
  <c r="BH312" i="1"/>
  <c r="R312" i="1"/>
  <c r="FN312" i="1"/>
  <c r="CZ312" i="1"/>
  <c r="BL312" i="1"/>
  <c r="AF312" i="1"/>
  <c r="CL312" i="1"/>
  <c r="AT312" i="1"/>
  <c r="FV312" i="1"/>
  <c r="CH312" i="1"/>
  <c r="AR312" i="1"/>
  <c r="FP312" i="1"/>
  <c r="CP312" i="1"/>
  <c r="CT312" i="1" s="1"/>
  <c r="AZ312" i="1"/>
  <c r="CN312" i="1"/>
  <c r="AX312" i="1"/>
  <c r="EZ312" i="1"/>
  <c r="FD312" i="1" s="1"/>
  <c r="EX312" i="1"/>
  <c r="CJ312" i="1"/>
  <c r="BD312" i="1"/>
  <c r="X312" i="1"/>
  <c r="BZ312" i="1"/>
  <c r="AJ312" i="1"/>
  <c r="FF312" i="1"/>
  <c r="BX312" i="1"/>
  <c r="AH312" i="1"/>
  <c r="EH312" i="1"/>
  <c r="CF312" i="1"/>
  <c r="AP312" i="1"/>
  <c r="EP312" i="1"/>
  <c r="CD312" i="1"/>
  <c r="AL312" i="1"/>
  <c r="DR312" i="1"/>
  <c r="CB312" i="1"/>
  <c r="AV312" i="1"/>
  <c r="DP312" i="1"/>
  <c r="BP312" i="1"/>
  <c r="Z312" i="1"/>
  <c r="DZ312" i="1"/>
  <c r="BN312" i="1"/>
  <c r="V312" i="1"/>
  <c r="DJ312" i="1"/>
  <c r="DN312" i="1" s="1"/>
  <c r="BV312" i="1"/>
  <c r="AD312" i="1"/>
  <c r="DF312" i="1"/>
  <c r="BR312" i="1"/>
  <c r="AB312" i="1"/>
  <c r="FN168" i="1"/>
  <c r="DZ168" i="1"/>
  <c r="DR168" i="1"/>
  <c r="DH168" i="1"/>
  <c r="CZ168" i="1"/>
  <c r="CJ168" i="1"/>
  <c r="CB168" i="1"/>
  <c r="BT168" i="1"/>
  <c r="BL168" i="1"/>
  <c r="BD168" i="1"/>
  <c r="AV168" i="1"/>
  <c r="AN168" i="1"/>
  <c r="AF168" i="1"/>
  <c r="X168" i="1"/>
  <c r="D169" i="1"/>
  <c r="FV168" i="1"/>
  <c r="FF168" i="1"/>
  <c r="DP168" i="1"/>
  <c r="DF168" i="1"/>
  <c r="CX168" i="1"/>
  <c r="CP168" i="1"/>
  <c r="CT168" i="1" s="1"/>
  <c r="CH168" i="1"/>
  <c r="BZ168" i="1"/>
  <c r="BR168" i="1"/>
  <c r="BJ168" i="1"/>
  <c r="BB168" i="1"/>
  <c r="AT168" i="1"/>
  <c r="AL168" i="1"/>
  <c r="AD168" i="1"/>
  <c r="V168" i="1"/>
  <c r="GD168" i="1"/>
  <c r="FP168" i="1"/>
  <c r="EX168" i="1"/>
  <c r="EJ168" i="1"/>
  <c r="EN168" i="1" s="1"/>
  <c r="EB168" i="1"/>
  <c r="EF168" i="1" s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EP168" i="1"/>
  <c r="EH168" i="1"/>
  <c r="DT168" i="1"/>
  <c r="DX168" i="1" s="1"/>
  <c r="DJ168" i="1"/>
  <c r="DN168" i="1" s="1"/>
  <c r="DB168" i="1"/>
  <c r="CL168" i="1"/>
  <c r="CD168" i="1"/>
  <c r="BV168" i="1"/>
  <c r="BN168" i="1"/>
  <c r="BF168" i="1"/>
  <c r="AX168" i="1"/>
  <c r="AP168" i="1"/>
  <c r="AH168" i="1"/>
  <c r="Z168" i="1"/>
  <c r="R168" i="1"/>
  <c r="FH168" i="1"/>
  <c r="FL168" i="1" s="1"/>
  <c r="EZ168" i="1"/>
  <c r="FD168" i="1" s="1"/>
  <c r="GF168" i="1"/>
  <c r="GJ168" i="1" s="1"/>
  <c r="ER168" i="1"/>
  <c r="EV168" i="1" s="1"/>
  <c r="D350" i="1"/>
  <c r="D170" i="1" l="1"/>
  <c r="FV169" i="1"/>
  <c r="FF169" i="1"/>
  <c r="DP169" i="1"/>
  <c r="DF169" i="1"/>
  <c r="CX169" i="1"/>
  <c r="CP169" i="1"/>
  <c r="CT169" i="1" s="1"/>
  <c r="CH169" i="1"/>
  <c r="BZ169" i="1"/>
  <c r="BR169" i="1"/>
  <c r="BJ169" i="1"/>
  <c r="FN169" i="1"/>
  <c r="EX169" i="1"/>
  <c r="EP169" i="1"/>
  <c r="EH169" i="1"/>
  <c r="DZ169" i="1"/>
  <c r="DB169" i="1"/>
  <c r="CF169" i="1"/>
  <c r="BV169" i="1"/>
  <c r="BL169" i="1"/>
  <c r="BB169" i="1"/>
  <c r="AV169" i="1"/>
  <c r="AN169" i="1"/>
  <c r="AF169" i="1"/>
  <c r="X169" i="1"/>
  <c r="GF169" i="1"/>
  <c r="GJ169" i="1" s="1"/>
  <c r="DJ169" i="1"/>
  <c r="DN169" i="1" s="1"/>
  <c r="CZ169" i="1"/>
  <c r="CN169" i="1"/>
  <c r="CD169" i="1"/>
  <c r="BT169" i="1"/>
  <c r="BH169" i="1"/>
  <c r="AZ169" i="1"/>
  <c r="AT169" i="1"/>
  <c r="AL169" i="1"/>
  <c r="AD169" i="1"/>
  <c r="V169" i="1"/>
  <c r="FP169" i="1"/>
  <c r="FH169" i="1"/>
  <c r="FL169" i="1" s="1"/>
  <c r="EZ169" i="1"/>
  <c r="FD169" i="1" s="1"/>
  <c r="EB169" i="1"/>
  <c r="EF169" i="1" s="1"/>
  <c r="DT169" i="1"/>
  <c r="DX169" i="1" s="1"/>
  <c r="DH169" i="1"/>
  <c r="CV169" i="1"/>
  <c r="CL169" i="1"/>
  <c r="CB169" i="1"/>
  <c r="BP169" i="1"/>
  <c r="BF169" i="1"/>
  <c r="AX169" i="1"/>
  <c r="AR169" i="1"/>
  <c r="AJ169" i="1"/>
  <c r="AB169" i="1"/>
  <c r="T169" i="1"/>
  <c r="GD169" i="1"/>
  <c r="EJ169" i="1"/>
  <c r="EN169" i="1" s="1"/>
  <c r="DR169" i="1"/>
  <c r="DD169" i="1"/>
  <c r="CJ169" i="1"/>
  <c r="BX169" i="1"/>
  <c r="BN169" i="1"/>
  <c r="BD169" i="1"/>
  <c r="AP169" i="1"/>
  <c r="AH169" i="1"/>
  <c r="Z169" i="1"/>
  <c r="R169" i="1"/>
  <c r="ER169" i="1"/>
  <c r="EV169" i="1" s="1"/>
  <c r="D351" i="1"/>
  <c r="E314" i="1"/>
  <c r="EH313" i="1"/>
  <c r="GF313" i="1"/>
  <c r="GJ313" i="1" s="1"/>
  <c r="DD313" i="1"/>
  <c r="BX313" i="1"/>
  <c r="AR313" i="1"/>
  <c r="DP313" i="1"/>
  <c r="BL313" i="1"/>
  <c r="V313" i="1"/>
  <c r="CP313" i="1"/>
  <c r="CT313" i="1" s="1"/>
  <c r="AX313" i="1"/>
  <c r="CX313" i="1"/>
  <c r="BF313" i="1"/>
  <c r="DF313" i="1"/>
  <c r="BD313" i="1"/>
  <c r="EZ313" i="1"/>
  <c r="DZ313" i="1"/>
  <c r="ED313" i="1" s="1"/>
  <c r="EF313" i="1" s="1"/>
  <c r="FV313" i="1"/>
  <c r="CV313" i="1"/>
  <c r="BP313" i="1"/>
  <c r="AJ313" i="1"/>
  <c r="DB313" i="1"/>
  <c r="BB313" i="1"/>
  <c r="GD313" i="1"/>
  <c r="CD313" i="1"/>
  <c r="AN313" i="1"/>
  <c r="CL313" i="1"/>
  <c r="AV313" i="1"/>
  <c r="FN313" i="1"/>
  <c r="CJ313" i="1"/>
  <c r="AT313" i="1"/>
  <c r="DR313" i="1"/>
  <c r="FP313" i="1"/>
  <c r="CN313" i="1"/>
  <c r="BH313" i="1"/>
  <c r="AB313" i="1"/>
  <c r="CH313" i="1"/>
  <c r="AP313" i="1"/>
  <c r="FH313" i="1"/>
  <c r="BT313" i="1"/>
  <c r="AD313" i="1"/>
  <c r="CB313" i="1"/>
  <c r="AL313" i="1"/>
  <c r="EP313" i="1"/>
  <c r="BZ313" i="1"/>
  <c r="AH313" i="1"/>
  <c r="FF313" i="1"/>
  <c r="FJ313" i="1" s="1"/>
  <c r="DH313" i="1"/>
  <c r="EX313" i="1"/>
  <c r="FB313" i="1" s="1"/>
  <c r="CF313" i="1"/>
  <c r="AZ313" i="1"/>
  <c r="T313" i="1"/>
  <c r="BV313" i="1"/>
  <c r="AF313" i="1"/>
  <c r="CZ313" i="1"/>
  <c r="BJ313" i="1"/>
  <c r="R313" i="1"/>
  <c r="BR313" i="1"/>
  <c r="Z313" i="1"/>
  <c r="DT313" i="1"/>
  <c r="DX313" i="1" s="1"/>
  <c r="BN313" i="1"/>
  <c r="X313" i="1"/>
  <c r="FD313" i="1" l="1"/>
  <c r="D352" i="1"/>
  <c r="FL313" i="1"/>
  <c r="FR313" i="1"/>
  <c r="FT313" i="1" s="1"/>
  <c r="E315" i="1"/>
  <c r="DT314" i="1"/>
  <c r="DX314" i="1" s="1"/>
  <c r="BV314" i="1"/>
  <c r="AJ314" i="1"/>
  <c r="FV314" i="1"/>
  <c r="DF314" i="1"/>
  <c r="BZ314" i="1"/>
  <c r="AV314" i="1"/>
  <c r="BT314" i="1"/>
  <c r="FN314" i="1"/>
  <c r="BP314" i="1"/>
  <c r="GD314" i="1"/>
  <c r="AH314" i="1"/>
  <c r="DR314" i="1"/>
  <c r="BJ314" i="1"/>
  <c r="BN314" i="1"/>
  <c r="DB314" i="1"/>
  <c r="BH314" i="1"/>
  <c r="AB314" i="1"/>
  <c r="FH314" i="1"/>
  <c r="FL314" i="1" s="1"/>
  <c r="CX314" i="1"/>
  <c r="BR314" i="1"/>
  <c r="AN314" i="1"/>
  <c r="EP314" i="1"/>
  <c r="BF314" i="1"/>
  <c r="DZ314" i="1"/>
  <c r="BB314" i="1"/>
  <c r="DH314" i="1"/>
  <c r="R314" i="1"/>
  <c r="DD314" i="1"/>
  <c r="AT314" i="1"/>
  <c r="CN314" i="1"/>
  <c r="CL314" i="1"/>
  <c r="AZ314" i="1"/>
  <c r="T314" i="1"/>
  <c r="EH314" i="1"/>
  <c r="CP314" i="1"/>
  <c r="CT314" i="1" s="1"/>
  <c r="BL314" i="1"/>
  <c r="AF314" i="1"/>
  <c r="CZ314" i="1"/>
  <c r="AP314" i="1"/>
  <c r="CV314" i="1"/>
  <c r="AL314" i="1"/>
  <c r="CB314" i="1"/>
  <c r="FP314" i="1"/>
  <c r="FT314" i="1" s="1"/>
  <c r="EX314" i="1"/>
  <c r="CD314" i="1"/>
  <c r="AR314" i="1"/>
  <c r="GF314" i="1"/>
  <c r="GJ314" i="1" s="1"/>
  <c r="DP314" i="1"/>
  <c r="CH314" i="1"/>
  <c r="BD314" i="1"/>
  <c r="X314" i="1"/>
  <c r="CJ314" i="1"/>
  <c r="Z314" i="1"/>
  <c r="CF314" i="1"/>
  <c r="V314" i="1"/>
  <c r="AX314" i="1"/>
  <c r="FF314" i="1"/>
  <c r="BX314" i="1"/>
  <c r="EZ314" i="1"/>
  <c r="FD314" i="1" s="1"/>
  <c r="AD314" i="1"/>
  <c r="D171" i="1"/>
  <c r="FV170" i="1"/>
  <c r="FF170" i="1"/>
  <c r="DT170" i="1"/>
  <c r="DX170" i="1" s="1"/>
  <c r="DD170" i="1"/>
  <c r="CV170" i="1"/>
  <c r="CN170" i="1"/>
  <c r="CF170" i="1"/>
  <c r="BX170" i="1"/>
  <c r="BP170" i="1"/>
  <c r="BH170" i="1"/>
  <c r="AZ170" i="1"/>
  <c r="AT170" i="1"/>
  <c r="AL170" i="1"/>
  <c r="AD170" i="1"/>
  <c r="V170" i="1"/>
  <c r="FN170" i="1"/>
  <c r="EH170" i="1"/>
  <c r="DR170" i="1"/>
  <c r="DJ170" i="1"/>
  <c r="DN170" i="1" s="1"/>
  <c r="CZ170" i="1"/>
  <c r="CP170" i="1"/>
  <c r="CT170" i="1" s="1"/>
  <c r="CD170" i="1"/>
  <c r="BT170" i="1"/>
  <c r="BJ170" i="1"/>
  <c r="AP170" i="1"/>
  <c r="AF170" i="1"/>
  <c r="T170" i="1"/>
  <c r="GD170" i="1"/>
  <c r="EX170" i="1"/>
  <c r="EP170" i="1"/>
  <c r="DZ170" i="1"/>
  <c r="DP170" i="1"/>
  <c r="DH170" i="1"/>
  <c r="CX170" i="1"/>
  <c r="CL170" i="1"/>
  <c r="CB170" i="1"/>
  <c r="BR170" i="1"/>
  <c r="BF170" i="1"/>
  <c r="AN170" i="1"/>
  <c r="AB170" i="1"/>
  <c r="R170" i="1"/>
  <c r="DF170" i="1"/>
  <c r="CJ170" i="1"/>
  <c r="BZ170" i="1"/>
  <c r="BN170" i="1"/>
  <c r="BD170" i="1"/>
  <c r="AV170" i="1"/>
  <c r="AJ170" i="1"/>
  <c r="Z170" i="1"/>
  <c r="GF170" i="1"/>
  <c r="GJ170" i="1" s="1"/>
  <c r="EJ170" i="1"/>
  <c r="EN170" i="1" s="1"/>
  <c r="EB170" i="1"/>
  <c r="DB170" i="1"/>
  <c r="CH170" i="1"/>
  <c r="BV170" i="1"/>
  <c r="BL170" i="1"/>
  <c r="BB170" i="1"/>
  <c r="AR170" i="1"/>
  <c r="AH170" i="1"/>
  <c r="X170" i="1"/>
  <c r="AX170" i="1"/>
  <c r="FP170" i="1"/>
  <c r="ER170" i="1"/>
  <c r="EV170" i="1" s="1"/>
  <c r="FH170" i="1"/>
  <c r="EZ170" i="1"/>
  <c r="ED170" i="1" l="1"/>
  <c r="FJ170" i="1"/>
  <c r="E316" i="1"/>
  <c r="EH315" i="1"/>
  <c r="CX315" i="1"/>
  <c r="BR315" i="1"/>
  <c r="AL315" i="1"/>
  <c r="FV315" i="1"/>
  <c r="CV315" i="1"/>
  <c r="BP315" i="1"/>
  <c r="AJ315" i="1"/>
  <c r="GD315" i="1"/>
  <c r="CD315" i="1"/>
  <c r="AX315" i="1"/>
  <c r="EB315" i="1"/>
  <c r="EF315" i="1" s="1"/>
  <c r="CJ315" i="1"/>
  <c r="BD315" i="1"/>
  <c r="X315" i="1"/>
  <c r="EZ315" i="1"/>
  <c r="FD315" i="1" s="1"/>
  <c r="FN315" i="1"/>
  <c r="DZ315" i="1"/>
  <c r="CP315" i="1"/>
  <c r="CT315" i="1" s="1"/>
  <c r="BJ315" i="1"/>
  <c r="AD315" i="1"/>
  <c r="EX315" i="1"/>
  <c r="CN315" i="1"/>
  <c r="BH315" i="1"/>
  <c r="AB315" i="1"/>
  <c r="FP315" i="1"/>
  <c r="BV315" i="1"/>
  <c r="AP315" i="1"/>
  <c r="DT315" i="1"/>
  <c r="DX315" i="1" s="1"/>
  <c r="CB315" i="1"/>
  <c r="AV315" i="1"/>
  <c r="AH315" i="1"/>
  <c r="BN315" i="1"/>
  <c r="DH315" i="1"/>
  <c r="AN315" i="1"/>
  <c r="FF315" i="1"/>
  <c r="DR315" i="1"/>
  <c r="CH315" i="1"/>
  <c r="BB315" i="1"/>
  <c r="V315" i="1"/>
  <c r="DP315" i="1"/>
  <c r="CF315" i="1"/>
  <c r="AZ315" i="1"/>
  <c r="T315" i="1"/>
  <c r="DB315" i="1"/>
  <c r="FH315" i="1"/>
  <c r="FL315" i="1" s="1"/>
  <c r="BT315" i="1"/>
  <c r="Z315" i="1"/>
  <c r="EP315" i="1"/>
  <c r="DF315" i="1"/>
  <c r="BZ315" i="1"/>
  <c r="AT315" i="1"/>
  <c r="GF315" i="1"/>
  <c r="GJ315" i="1" s="1"/>
  <c r="DD315" i="1"/>
  <c r="BX315" i="1"/>
  <c r="AR315" i="1"/>
  <c r="CL315" i="1"/>
  <c r="BF315" i="1"/>
  <c r="EJ315" i="1"/>
  <c r="EN315" i="1" s="1"/>
  <c r="CZ315" i="1"/>
  <c r="BL315" i="1"/>
  <c r="AF315" i="1"/>
  <c r="R315" i="1"/>
  <c r="D353" i="1"/>
  <c r="FB170" i="1"/>
  <c r="FD170" i="1" s="1"/>
  <c r="FL170" i="1"/>
  <c r="EF170" i="1"/>
  <c r="FR170" i="1"/>
  <c r="FT170" i="1" s="1"/>
  <c r="D172" i="1"/>
  <c r="FV171" i="1"/>
  <c r="FF171" i="1"/>
  <c r="DT171" i="1"/>
  <c r="DX171" i="1" s="1"/>
  <c r="DD171" i="1"/>
  <c r="CV171" i="1"/>
  <c r="CN171" i="1"/>
  <c r="CF171" i="1"/>
  <c r="BX171" i="1"/>
  <c r="BP171" i="1"/>
  <c r="BH171" i="1"/>
  <c r="AZ171" i="1"/>
  <c r="AT171" i="1"/>
  <c r="AL171" i="1"/>
  <c r="AD171" i="1"/>
  <c r="V171" i="1"/>
  <c r="DF171" i="1"/>
  <c r="CJ171" i="1"/>
  <c r="BZ171" i="1"/>
  <c r="BN171" i="1"/>
  <c r="BD171" i="1"/>
  <c r="AV171" i="1"/>
  <c r="AJ171" i="1"/>
  <c r="Z171" i="1"/>
  <c r="GF171" i="1"/>
  <c r="GJ171" i="1" s="1"/>
  <c r="EJ171" i="1"/>
  <c r="EN171" i="1" s="1"/>
  <c r="EB171" i="1"/>
  <c r="DB171" i="1"/>
  <c r="CH171" i="1"/>
  <c r="BV171" i="1"/>
  <c r="BL171" i="1"/>
  <c r="BB171" i="1"/>
  <c r="AR171" i="1"/>
  <c r="AH171" i="1"/>
  <c r="X171" i="1"/>
  <c r="FN171" i="1"/>
  <c r="EH171" i="1"/>
  <c r="DR171" i="1"/>
  <c r="DJ171" i="1"/>
  <c r="DN171" i="1" s="1"/>
  <c r="CZ171" i="1"/>
  <c r="CP171" i="1"/>
  <c r="CT171" i="1" s="1"/>
  <c r="CD171" i="1"/>
  <c r="BT171" i="1"/>
  <c r="BJ171" i="1"/>
  <c r="AX171" i="1"/>
  <c r="AP171" i="1"/>
  <c r="AF171" i="1"/>
  <c r="T171" i="1"/>
  <c r="GD171" i="1"/>
  <c r="EX171" i="1"/>
  <c r="EP171" i="1"/>
  <c r="DZ171" i="1"/>
  <c r="ED171" i="1" s="1"/>
  <c r="DP171" i="1"/>
  <c r="DH171" i="1"/>
  <c r="CX171" i="1"/>
  <c r="CL171" i="1"/>
  <c r="CB171" i="1"/>
  <c r="BR171" i="1"/>
  <c r="BF171" i="1"/>
  <c r="AN171" i="1"/>
  <c r="AB171" i="1"/>
  <c r="R171" i="1"/>
  <c r="ER171" i="1"/>
  <c r="EV171" i="1" s="1"/>
  <c r="FH171" i="1"/>
  <c r="FP171" i="1"/>
  <c r="EZ171" i="1"/>
  <c r="FB171" i="1" l="1"/>
  <c r="FD171" i="1" s="1"/>
  <c r="D354" i="1"/>
  <c r="E317" i="1"/>
  <c r="DH316" i="1"/>
  <c r="DH298" i="1" s="1"/>
  <c r="BT316" i="1"/>
  <c r="BT298" i="1" s="1"/>
  <c r="AH316" i="1"/>
  <c r="AH298" i="1" s="1"/>
  <c r="FV316" i="1"/>
  <c r="FV298" i="1" s="1"/>
  <c r="CX316" i="1"/>
  <c r="CX298" i="1" s="1"/>
  <c r="BR316" i="1"/>
  <c r="BR298" i="1" s="1"/>
  <c r="AN316" i="1"/>
  <c r="AN298" i="1" s="1"/>
  <c r="GD316" i="1"/>
  <c r="GD298" i="1" s="1"/>
  <c r="EB316" i="1"/>
  <c r="CN316" i="1"/>
  <c r="CN298" i="1" s="1"/>
  <c r="BJ316" i="1"/>
  <c r="BJ298" i="1" s="1"/>
  <c r="AD316" i="1"/>
  <c r="AD298" i="1" s="1"/>
  <c r="DZ316" i="1"/>
  <c r="CL316" i="1"/>
  <c r="CL298" i="1" s="1"/>
  <c r="AZ316" i="1"/>
  <c r="AZ298" i="1" s="1"/>
  <c r="T316" i="1"/>
  <c r="T298" i="1" s="1"/>
  <c r="FF316" i="1"/>
  <c r="CZ316" i="1"/>
  <c r="CZ298" i="1" s="1"/>
  <c r="BF316" i="1"/>
  <c r="BF298" i="1" s="1"/>
  <c r="Z316" i="1"/>
  <c r="Z298" i="1" s="1"/>
  <c r="ER316" i="1"/>
  <c r="CP316" i="1"/>
  <c r="BL316" i="1"/>
  <c r="BL298" i="1" s="1"/>
  <c r="AF316" i="1"/>
  <c r="AF298" i="1" s="1"/>
  <c r="EX316" i="1"/>
  <c r="DT316" i="1"/>
  <c r="CF316" i="1"/>
  <c r="CF298" i="1" s="1"/>
  <c r="BB316" i="1"/>
  <c r="BB298" i="1" s="1"/>
  <c r="V316" i="1"/>
  <c r="V298" i="1" s="1"/>
  <c r="DR316" i="1"/>
  <c r="DR298" i="1" s="1"/>
  <c r="CD316" i="1"/>
  <c r="CD298" i="1" s="1"/>
  <c r="AR316" i="1"/>
  <c r="AR298" i="1" s="1"/>
  <c r="BN316" i="1"/>
  <c r="BN298" i="1" s="1"/>
  <c r="EZ316" i="1"/>
  <c r="CJ316" i="1"/>
  <c r="CJ298" i="1" s="1"/>
  <c r="AX316" i="1"/>
  <c r="AX298" i="1" s="1"/>
  <c r="R316" i="1"/>
  <c r="R298" i="1" s="1"/>
  <c r="EJ316" i="1"/>
  <c r="CH316" i="1"/>
  <c r="CH298" i="1" s="1"/>
  <c r="BD316" i="1"/>
  <c r="BD298" i="1" s="1"/>
  <c r="X316" i="1"/>
  <c r="X298" i="1" s="1"/>
  <c r="EP316" i="1"/>
  <c r="EP298" i="1" s="1"/>
  <c r="DD316" i="1"/>
  <c r="DD298" i="1" s="1"/>
  <c r="BX316" i="1"/>
  <c r="BX298" i="1" s="1"/>
  <c r="AT316" i="1"/>
  <c r="AT298" i="1" s="1"/>
  <c r="FN316" i="1"/>
  <c r="DJ316" i="1"/>
  <c r="BV316" i="1"/>
  <c r="BV298" i="1" s="1"/>
  <c r="AJ316" i="1"/>
  <c r="AJ298" i="1" s="1"/>
  <c r="FP316" i="1"/>
  <c r="DP316" i="1"/>
  <c r="DP298" i="1" s="1"/>
  <c r="CB316" i="1"/>
  <c r="CB298" i="1" s="1"/>
  <c r="AP316" i="1"/>
  <c r="AP298" i="1" s="1"/>
  <c r="GF316" i="1"/>
  <c r="DF316" i="1"/>
  <c r="DF298" i="1" s="1"/>
  <c r="BZ316" i="1"/>
  <c r="BZ298" i="1" s="1"/>
  <c r="AV316" i="1"/>
  <c r="AV298" i="1" s="1"/>
  <c r="EH316" i="1"/>
  <c r="EH298" i="1" s="1"/>
  <c r="CV316" i="1"/>
  <c r="CV298" i="1" s="1"/>
  <c r="BP316" i="1"/>
  <c r="BP298" i="1" s="1"/>
  <c r="AL316" i="1"/>
  <c r="AL298" i="1" s="1"/>
  <c r="FH316" i="1"/>
  <c r="DB316" i="1"/>
  <c r="DB298" i="1" s="1"/>
  <c r="BH316" i="1"/>
  <c r="BH298" i="1" s="1"/>
  <c r="AB316" i="1"/>
  <c r="AB298" i="1" s="1"/>
  <c r="FN172" i="1"/>
  <c r="FH172" i="1"/>
  <c r="EX172" i="1"/>
  <c r="EJ172" i="1"/>
  <c r="EN172" i="1" s="1"/>
  <c r="DP172" i="1"/>
  <c r="DH172" i="1"/>
  <c r="EP172" i="1"/>
  <c r="EH172" i="1"/>
  <c r="DF172" i="1"/>
  <c r="CX172" i="1"/>
  <c r="CP172" i="1"/>
  <c r="CT172" i="1" s="1"/>
  <c r="CH172" i="1"/>
  <c r="BZ172" i="1"/>
  <c r="BR172" i="1"/>
  <c r="BJ172" i="1"/>
  <c r="BB172" i="1"/>
  <c r="AT172" i="1"/>
  <c r="AL172" i="1"/>
  <c r="AD172" i="1"/>
  <c r="V172" i="1"/>
  <c r="D173" i="1"/>
  <c r="DR172" i="1"/>
  <c r="DB172" i="1"/>
  <c r="CF172" i="1"/>
  <c r="BV172" i="1"/>
  <c r="BL172" i="1"/>
  <c r="AZ172" i="1"/>
  <c r="AP172" i="1"/>
  <c r="AF172" i="1"/>
  <c r="T172" i="1"/>
  <c r="FF172" i="1"/>
  <c r="FJ172" i="1" s="1"/>
  <c r="DZ172" i="1"/>
  <c r="CZ172" i="1"/>
  <c r="CN172" i="1"/>
  <c r="CD172" i="1"/>
  <c r="BT172" i="1"/>
  <c r="BH172" i="1"/>
  <c r="AX172" i="1"/>
  <c r="AN172" i="1"/>
  <c r="AB172" i="1"/>
  <c r="R172" i="1"/>
  <c r="FV172" i="1"/>
  <c r="ER172" i="1"/>
  <c r="EV172" i="1" s="1"/>
  <c r="DJ172" i="1"/>
  <c r="DN172" i="1" s="1"/>
  <c r="CV172" i="1"/>
  <c r="CL172" i="1"/>
  <c r="CB172" i="1"/>
  <c r="BP172" i="1"/>
  <c r="BF172" i="1"/>
  <c r="AV172" i="1"/>
  <c r="AJ172" i="1"/>
  <c r="Z172" i="1"/>
  <c r="GD172" i="1"/>
  <c r="DT172" i="1"/>
  <c r="DX172" i="1" s="1"/>
  <c r="DD172" i="1"/>
  <c r="CJ172" i="1"/>
  <c r="BX172" i="1"/>
  <c r="BN172" i="1"/>
  <c r="BD172" i="1"/>
  <c r="AR172" i="1"/>
  <c r="AH172" i="1"/>
  <c r="X172" i="1"/>
  <c r="EZ172" i="1"/>
  <c r="GF172" i="1"/>
  <c r="GJ172" i="1" s="1"/>
  <c r="EB172" i="1"/>
  <c r="FP172" i="1"/>
  <c r="FT171" i="1"/>
  <c r="FL171" i="1"/>
  <c r="FR171" i="1"/>
  <c r="EF171" i="1"/>
  <c r="FJ171" i="1"/>
  <c r="FL172" i="1" l="1"/>
  <c r="DN316" i="1"/>
  <c r="DJ298" i="1"/>
  <c r="DN298" i="1" s="1"/>
  <c r="GF173" i="1"/>
  <c r="GJ173" i="1" s="1"/>
  <c r="EP173" i="1"/>
  <c r="EH173" i="1"/>
  <c r="EB173" i="1"/>
  <c r="DF173" i="1"/>
  <c r="D174" i="1"/>
  <c r="FV173" i="1"/>
  <c r="FP173" i="1"/>
  <c r="FF173" i="1"/>
  <c r="EZ173" i="1"/>
  <c r="DT173" i="1"/>
  <c r="DX173" i="1" s="1"/>
  <c r="DD173" i="1"/>
  <c r="CV173" i="1"/>
  <c r="CN173" i="1"/>
  <c r="CF173" i="1"/>
  <c r="BX173" i="1"/>
  <c r="BP173" i="1"/>
  <c r="GD173" i="1"/>
  <c r="ER173" i="1"/>
  <c r="EV173" i="1" s="1"/>
  <c r="DZ173" i="1"/>
  <c r="ED173" i="1" s="1"/>
  <c r="DR173" i="1"/>
  <c r="DJ173" i="1"/>
  <c r="DN173" i="1" s="1"/>
  <c r="DB173" i="1"/>
  <c r="CL173" i="1"/>
  <c r="CD173" i="1"/>
  <c r="BV173" i="1"/>
  <c r="BN173" i="1"/>
  <c r="BF173" i="1"/>
  <c r="AX173" i="1"/>
  <c r="AP173" i="1"/>
  <c r="AH173" i="1"/>
  <c r="Z173" i="1"/>
  <c r="R173" i="1"/>
  <c r="FN173" i="1"/>
  <c r="FR173" i="1" s="1"/>
  <c r="EX173" i="1"/>
  <c r="FB173" i="1" s="1"/>
  <c r="EJ173" i="1"/>
  <c r="EN173" i="1" s="1"/>
  <c r="DP173" i="1"/>
  <c r="DH173" i="1"/>
  <c r="CZ173" i="1"/>
  <c r="CJ173" i="1"/>
  <c r="CB173" i="1"/>
  <c r="BT173" i="1"/>
  <c r="BL173" i="1"/>
  <c r="BD173" i="1"/>
  <c r="AV173" i="1"/>
  <c r="AN173" i="1"/>
  <c r="AF173" i="1"/>
  <c r="X173" i="1"/>
  <c r="CP173" i="1"/>
  <c r="CT173" i="1" s="1"/>
  <c r="BJ173" i="1"/>
  <c r="AT173" i="1"/>
  <c r="AD173" i="1"/>
  <c r="CH173" i="1"/>
  <c r="BH173" i="1"/>
  <c r="AR173" i="1"/>
  <c r="AB173" i="1"/>
  <c r="CX173" i="1"/>
  <c r="BZ173" i="1"/>
  <c r="BB173" i="1"/>
  <c r="AL173" i="1"/>
  <c r="V173" i="1"/>
  <c r="BR173" i="1"/>
  <c r="AZ173" i="1"/>
  <c r="AJ173" i="1"/>
  <c r="T173" i="1"/>
  <c r="FH173" i="1"/>
  <c r="FR172" i="1"/>
  <c r="FT172" i="1" s="1"/>
  <c r="FH298" i="1"/>
  <c r="FL298" i="1" s="1"/>
  <c r="GJ316" i="1"/>
  <c r="GF298" i="1"/>
  <c r="GJ298" i="1" s="1"/>
  <c r="FP298" i="1"/>
  <c r="FT298" i="1" s="1"/>
  <c r="FR316" i="1"/>
  <c r="FT316" i="1" s="1"/>
  <c r="FN298" i="1"/>
  <c r="EN316" i="1"/>
  <c r="EJ298" i="1"/>
  <c r="EN298" i="1" s="1"/>
  <c r="DX316" i="1"/>
  <c r="DT298" i="1"/>
  <c r="DX298" i="1" s="1"/>
  <c r="CT316" i="1"/>
  <c r="CP298" i="1"/>
  <c r="CT298" i="1" s="1"/>
  <c r="D355" i="1"/>
  <c r="ED172" i="1"/>
  <c r="EF172" i="1" s="1"/>
  <c r="FB316" i="1"/>
  <c r="FD316" i="1" s="1"/>
  <c r="EX298" i="1"/>
  <c r="EV316" i="1"/>
  <c r="ER298" i="1"/>
  <c r="EV298" i="1" s="1"/>
  <c r="GL298" i="1" s="1"/>
  <c r="FJ316" i="1"/>
  <c r="FL316" i="1" s="1"/>
  <c r="FF298" i="1"/>
  <c r="ED316" i="1"/>
  <c r="EF316" i="1" s="1"/>
  <c r="DZ298" i="1"/>
  <c r="EB298" i="1"/>
  <c r="EF298" i="1" s="1"/>
  <c r="FB172" i="1"/>
  <c r="FD172" i="1" s="1"/>
  <c r="CR317" i="1"/>
  <c r="E318" i="1"/>
  <c r="EL317" i="1"/>
  <c r="FJ317" i="1"/>
  <c r="ET317" i="1"/>
  <c r="FB317" i="1"/>
  <c r="DV317" i="1"/>
  <c r="FR317" i="1"/>
  <c r="GH317" i="1"/>
  <c r="DL317" i="1"/>
  <c r="ED317" i="1"/>
  <c r="D356" i="1" l="1"/>
  <c r="FD173" i="1"/>
  <c r="FN174" i="1"/>
  <c r="FH174" i="1"/>
  <c r="EX174" i="1"/>
  <c r="EJ174" i="1"/>
  <c r="DP174" i="1"/>
  <c r="DP145" i="1" s="1"/>
  <c r="DH174" i="1"/>
  <c r="DH145" i="1" s="1"/>
  <c r="CZ174" i="1"/>
  <c r="CZ145" i="1" s="1"/>
  <c r="CJ174" i="1"/>
  <c r="CJ145" i="1" s="1"/>
  <c r="CB174" i="1"/>
  <c r="CB145" i="1" s="1"/>
  <c r="BT174" i="1"/>
  <c r="BT145" i="1" s="1"/>
  <c r="BL174" i="1"/>
  <c r="BL145" i="1" s="1"/>
  <c r="BD174" i="1"/>
  <c r="BD145" i="1" s="1"/>
  <c r="AV174" i="1"/>
  <c r="AV145" i="1" s="1"/>
  <c r="AN174" i="1"/>
  <c r="AN145" i="1" s="1"/>
  <c r="AF174" i="1"/>
  <c r="AF145" i="1" s="1"/>
  <c r="X174" i="1"/>
  <c r="X145" i="1" s="1"/>
  <c r="GF174" i="1"/>
  <c r="EP174" i="1"/>
  <c r="EP145" i="1" s="1"/>
  <c r="EH174" i="1"/>
  <c r="EH145" i="1" s="1"/>
  <c r="EB174" i="1"/>
  <c r="DF174" i="1"/>
  <c r="DF145" i="1" s="1"/>
  <c r="CX174" i="1"/>
  <c r="CX145" i="1" s="1"/>
  <c r="CP174" i="1"/>
  <c r="CH174" i="1"/>
  <c r="CH145" i="1" s="1"/>
  <c r="BZ174" i="1"/>
  <c r="BZ145" i="1" s="1"/>
  <c r="BR174" i="1"/>
  <c r="BR145" i="1" s="1"/>
  <c r="BJ174" i="1"/>
  <c r="BJ145" i="1" s="1"/>
  <c r="BB174" i="1"/>
  <c r="BB145" i="1" s="1"/>
  <c r="AT174" i="1"/>
  <c r="AT145" i="1" s="1"/>
  <c r="AL174" i="1"/>
  <c r="AL145" i="1" s="1"/>
  <c r="AD174" i="1"/>
  <c r="AD145" i="1" s="1"/>
  <c r="V174" i="1"/>
  <c r="V145" i="1" s="1"/>
  <c r="D175" i="1"/>
  <c r="D176" i="1" s="1"/>
  <c r="FV174" i="1"/>
  <c r="FV145" i="1" s="1"/>
  <c r="FP174" i="1"/>
  <c r="FF174" i="1"/>
  <c r="EZ174" i="1"/>
  <c r="DT174" i="1"/>
  <c r="DD174" i="1"/>
  <c r="DD145" i="1" s="1"/>
  <c r="CV174" i="1"/>
  <c r="CV145" i="1" s="1"/>
  <c r="CN174" i="1"/>
  <c r="CN145" i="1" s="1"/>
  <c r="CF174" i="1"/>
  <c r="CF145" i="1" s="1"/>
  <c r="BX174" i="1"/>
  <c r="BX145" i="1" s="1"/>
  <c r="BP174" i="1"/>
  <c r="BP145" i="1" s="1"/>
  <c r="BH174" i="1"/>
  <c r="BH145" i="1" s="1"/>
  <c r="AZ174" i="1"/>
  <c r="AZ145" i="1" s="1"/>
  <c r="AR174" i="1"/>
  <c r="AR145" i="1" s="1"/>
  <c r="AJ174" i="1"/>
  <c r="AJ145" i="1" s="1"/>
  <c r="AB174" i="1"/>
  <c r="AB145" i="1" s="1"/>
  <c r="T174" i="1"/>
  <c r="T145" i="1" s="1"/>
  <c r="GD174" i="1"/>
  <c r="GD145" i="1" s="1"/>
  <c r="DZ174" i="1"/>
  <c r="DR174" i="1"/>
  <c r="DR145" i="1" s="1"/>
  <c r="DJ174" i="1"/>
  <c r="DB174" i="1"/>
  <c r="DB145" i="1" s="1"/>
  <c r="CL174" i="1"/>
  <c r="CL145" i="1" s="1"/>
  <c r="CD174" i="1"/>
  <c r="CD145" i="1" s="1"/>
  <c r="BV174" i="1"/>
  <c r="BV145" i="1" s="1"/>
  <c r="BN174" i="1"/>
  <c r="BN145" i="1" s="1"/>
  <c r="BF174" i="1"/>
  <c r="BF145" i="1" s="1"/>
  <c r="AX174" i="1"/>
  <c r="AX145" i="1" s="1"/>
  <c r="AP174" i="1"/>
  <c r="AP145" i="1" s="1"/>
  <c r="AH174" i="1"/>
  <c r="AH145" i="1" s="1"/>
  <c r="Z174" i="1"/>
  <c r="Z145" i="1" s="1"/>
  <c r="R174" i="1"/>
  <c r="R145" i="1" s="1"/>
  <c r="ER174" i="1"/>
  <c r="EV317" i="1"/>
  <c r="FJ173" i="1"/>
  <c r="FL173" i="1" s="1"/>
  <c r="FT173" i="1"/>
  <c r="EF173" i="1"/>
  <c r="E319" i="1"/>
  <c r="DP318" i="1"/>
  <c r="CD318" i="1"/>
  <c r="AX318" i="1"/>
  <c r="R318" i="1"/>
  <c r="EX318" i="1"/>
  <c r="BT318" i="1"/>
  <c r="AN318" i="1"/>
  <c r="FN318" i="1"/>
  <c r="DH318" i="1"/>
  <c r="BR318" i="1"/>
  <c r="AL318" i="1"/>
  <c r="DZ318" i="1"/>
  <c r="CN318" i="1"/>
  <c r="BH318" i="1"/>
  <c r="AB318" i="1"/>
  <c r="DD318" i="1"/>
  <c r="BV318" i="1"/>
  <c r="AP318" i="1"/>
  <c r="GD318" i="1"/>
  <c r="DB318" i="1"/>
  <c r="BL318" i="1"/>
  <c r="AF318" i="1"/>
  <c r="FF318" i="1"/>
  <c r="CZ318" i="1"/>
  <c r="BJ318" i="1"/>
  <c r="AD318" i="1"/>
  <c r="DR318" i="1"/>
  <c r="CF318" i="1"/>
  <c r="AZ318" i="1"/>
  <c r="T318" i="1"/>
  <c r="FV318" i="1"/>
  <c r="CV318" i="1"/>
  <c r="BN318" i="1"/>
  <c r="AH318" i="1"/>
  <c r="FP318" i="1"/>
  <c r="CJ318" i="1"/>
  <c r="BD318" i="1"/>
  <c r="X318" i="1"/>
  <c r="EB318" i="1"/>
  <c r="CH318" i="1"/>
  <c r="BB318" i="1"/>
  <c r="V318" i="1"/>
  <c r="DF318" i="1"/>
  <c r="BX318" i="1"/>
  <c r="AR318" i="1"/>
  <c r="EP318" i="1"/>
  <c r="CL318" i="1"/>
  <c r="BF318" i="1"/>
  <c r="Z318" i="1"/>
  <c r="FH318" i="1"/>
  <c r="CB318" i="1"/>
  <c r="AV318" i="1"/>
  <c r="DT318" i="1"/>
  <c r="BZ318" i="1"/>
  <c r="AT318" i="1"/>
  <c r="EH318" i="1"/>
  <c r="CX318" i="1"/>
  <c r="BP318" i="1"/>
  <c r="AJ318" i="1"/>
  <c r="EF318" i="1" l="1"/>
  <c r="EV174" i="1"/>
  <c r="ER145" i="1"/>
  <c r="DN174" i="1"/>
  <c r="DJ145" i="1"/>
  <c r="DX174" i="1"/>
  <c r="DT145" i="1"/>
  <c r="FH145" i="1"/>
  <c r="FL318" i="1"/>
  <c r="GF176" i="1"/>
  <c r="FV176" i="1"/>
  <c r="FP176" i="1"/>
  <c r="DZ176" i="1"/>
  <c r="DR176" i="1"/>
  <c r="DJ176" i="1"/>
  <c r="DB176" i="1"/>
  <c r="CL176" i="1"/>
  <c r="CD176" i="1"/>
  <c r="BV176" i="1"/>
  <c r="BN176" i="1"/>
  <c r="BF176" i="1"/>
  <c r="AX176" i="1"/>
  <c r="AP176" i="1"/>
  <c r="AH176" i="1"/>
  <c r="Z176" i="1"/>
  <c r="R176" i="1"/>
  <c r="D177" i="1"/>
  <c r="GD176" i="1"/>
  <c r="FN176" i="1"/>
  <c r="FH176" i="1"/>
  <c r="DP176" i="1"/>
  <c r="DH176" i="1"/>
  <c r="CZ176" i="1"/>
  <c r="CJ176" i="1"/>
  <c r="CB176" i="1"/>
  <c r="BT176" i="1"/>
  <c r="BL176" i="1"/>
  <c r="BD176" i="1"/>
  <c r="AV176" i="1"/>
  <c r="AN176" i="1"/>
  <c r="AF176" i="1"/>
  <c r="X176" i="1"/>
  <c r="FF176" i="1"/>
  <c r="EZ176" i="1"/>
  <c r="ER176" i="1"/>
  <c r="EJ176" i="1"/>
  <c r="DF176" i="1"/>
  <c r="CX176" i="1"/>
  <c r="CP176" i="1"/>
  <c r="CH176" i="1"/>
  <c r="BZ176" i="1"/>
  <c r="BR176" i="1"/>
  <c r="BJ176" i="1"/>
  <c r="BB176" i="1"/>
  <c r="AT176" i="1"/>
  <c r="AL176" i="1"/>
  <c r="AD176" i="1"/>
  <c r="V176" i="1"/>
  <c r="EX176" i="1"/>
  <c r="EP176" i="1"/>
  <c r="EH176" i="1"/>
  <c r="EB176" i="1"/>
  <c r="DT176" i="1"/>
  <c r="DD176" i="1"/>
  <c r="CV176" i="1"/>
  <c r="CN176" i="1"/>
  <c r="CF176" i="1"/>
  <c r="BX176" i="1"/>
  <c r="BP176" i="1"/>
  <c r="BH176" i="1"/>
  <c r="AZ176" i="1"/>
  <c r="AR176" i="1"/>
  <c r="AJ176" i="1"/>
  <c r="AB176" i="1"/>
  <c r="T176" i="1"/>
  <c r="GJ174" i="1"/>
  <c r="GF145" i="1"/>
  <c r="FR174" i="1"/>
  <c r="FN145" i="1"/>
  <c r="DX318" i="1"/>
  <c r="ED174" i="1"/>
  <c r="EF174" i="1" s="1"/>
  <c r="DZ145" i="1"/>
  <c r="FJ174" i="1"/>
  <c r="FL174" i="1" s="1"/>
  <c r="FF145" i="1"/>
  <c r="EB145" i="1"/>
  <c r="EN174" i="1"/>
  <c r="EJ145" i="1"/>
  <c r="E320" i="1"/>
  <c r="DP319" i="1"/>
  <c r="CD319" i="1"/>
  <c r="AX319" i="1"/>
  <c r="R319" i="1"/>
  <c r="CJ319" i="1"/>
  <c r="BD319" i="1"/>
  <c r="X319" i="1"/>
  <c r="CZ319" i="1"/>
  <c r="BJ319" i="1"/>
  <c r="AD319" i="1"/>
  <c r="EX319" i="1"/>
  <c r="CN319" i="1"/>
  <c r="BH319" i="1"/>
  <c r="AB319" i="1"/>
  <c r="GD319" i="1"/>
  <c r="DD319" i="1"/>
  <c r="BV319" i="1"/>
  <c r="AP319" i="1"/>
  <c r="CB319" i="1"/>
  <c r="AV319" i="1"/>
  <c r="EZ319" i="1"/>
  <c r="CH319" i="1"/>
  <c r="BB319" i="1"/>
  <c r="V319" i="1"/>
  <c r="DR319" i="1"/>
  <c r="CF319" i="1"/>
  <c r="AZ319" i="1"/>
  <c r="T319" i="1"/>
  <c r="FN319" i="1"/>
  <c r="CV319" i="1"/>
  <c r="BN319" i="1"/>
  <c r="AH319" i="1"/>
  <c r="EH319" i="1"/>
  <c r="BT319" i="1"/>
  <c r="AN319" i="1"/>
  <c r="EP319" i="1"/>
  <c r="BZ319" i="1"/>
  <c r="AT319" i="1"/>
  <c r="FV319" i="1"/>
  <c r="DF319" i="1"/>
  <c r="BX319" i="1"/>
  <c r="AR319" i="1"/>
  <c r="DZ319" i="1"/>
  <c r="CL319" i="1"/>
  <c r="BF319" i="1"/>
  <c r="Z319" i="1"/>
  <c r="DB319" i="1"/>
  <c r="BL319" i="1"/>
  <c r="AF319" i="1"/>
  <c r="DH319" i="1"/>
  <c r="BR319" i="1"/>
  <c r="AL319" i="1"/>
  <c r="FF319" i="1"/>
  <c r="CX319" i="1"/>
  <c r="BP319" i="1"/>
  <c r="AJ319" i="1"/>
  <c r="FT174" i="1"/>
  <c r="FP145" i="1"/>
  <c r="CT174" i="1"/>
  <c r="CP145" i="1"/>
  <c r="FB174" i="1"/>
  <c r="FD174" i="1" s="1"/>
  <c r="EX145" i="1"/>
  <c r="D357" i="1"/>
  <c r="EF145" i="1" l="1"/>
  <c r="GJ145" i="1"/>
  <c r="DX176" i="1"/>
  <c r="FB176" i="1"/>
  <c r="FD176" i="1" s="1"/>
  <c r="FJ176" i="1"/>
  <c r="D178" i="1"/>
  <c r="EH177" i="1"/>
  <c r="DB177" i="1"/>
  <c r="CJ177" i="1"/>
  <c r="CB177" i="1"/>
  <c r="BT177" i="1"/>
  <c r="BL177" i="1"/>
  <c r="BD177" i="1"/>
  <c r="AV177" i="1"/>
  <c r="AN177" i="1"/>
  <c r="AF177" i="1"/>
  <c r="X177" i="1"/>
  <c r="EZ177" i="1"/>
  <c r="FD177" i="1" s="1"/>
  <c r="EP177" i="1"/>
  <c r="DH177" i="1"/>
  <c r="CZ177" i="1"/>
  <c r="CH177" i="1"/>
  <c r="BZ177" i="1"/>
  <c r="BR177" i="1"/>
  <c r="BJ177" i="1"/>
  <c r="BB177" i="1"/>
  <c r="AT177" i="1"/>
  <c r="AL177" i="1"/>
  <c r="AD177" i="1"/>
  <c r="V177" i="1"/>
  <c r="FV177" i="1"/>
  <c r="FF177" i="1"/>
  <c r="EX177" i="1"/>
  <c r="DR177" i="1"/>
  <c r="DF177" i="1"/>
  <c r="CX177" i="1"/>
  <c r="CN177" i="1"/>
  <c r="CF177" i="1"/>
  <c r="BX177" i="1"/>
  <c r="BP177" i="1"/>
  <c r="BH177" i="1"/>
  <c r="AZ177" i="1"/>
  <c r="AR177" i="1"/>
  <c r="AJ177" i="1"/>
  <c r="AB177" i="1"/>
  <c r="T177" i="1"/>
  <c r="GD177" i="1"/>
  <c r="FN177" i="1"/>
  <c r="DZ177" i="1"/>
  <c r="DP177" i="1"/>
  <c r="DD177" i="1"/>
  <c r="CV177" i="1"/>
  <c r="CL177" i="1"/>
  <c r="CD177" i="1"/>
  <c r="BV177" i="1"/>
  <c r="BN177" i="1"/>
  <c r="BF177" i="1"/>
  <c r="AX177" i="1"/>
  <c r="AP177" i="1"/>
  <c r="AH177" i="1"/>
  <c r="Z177" i="1"/>
  <c r="R177" i="1"/>
  <c r="DN176" i="1"/>
  <c r="DX145" i="1"/>
  <c r="CT145" i="1"/>
  <c r="FT145" i="1"/>
  <c r="FD319" i="1"/>
  <c r="EN176" i="1"/>
  <c r="FL176" i="1"/>
  <c r="GJ176" i="1"/>
  <c r="DN145" i="1"/>
  <c r="EV145" i="1"/>
  <c r="E321" i="1"/>
  <c r="FH320" i="1"/>
  <c r="CZ320" i="1"/>
  <c r="BL320" i="1"/>
  <c r="AF320" i="1"/>
  <c r="EX320" i="1"/>
  <c r="CP320" i="1"/>
  <c r="BJ320" i="1"/>
  <c r="AD320" i="1"/>
  <c r="DD320" i="1"/>
  <c r="BX320" i="1"/>
  <c r="AR320" i="1"/>
  <c r="GF320" i="1"/>
  <c r="CL320" i="1"/>
  <c r="BF320" i="1"/>
  <c r="Z320" i="1"/>
  <c r="EZ320" i="1"/>
  <c r="FD320" i="1" s="1"/>
  <c r="CJ320" i="1"/>
  <c r="BD320" i="1"/>
  <c r="X320" i="1"/>
  <c r="DR320" i="1"/>
  <c r="CH320" i="1"/>
  <c r="BB320" i="1"/>
  <c r="V320" i="1"/>
  <c r="CV320" i="1"/>
  <c r="BP320" i="1"/>
  <c r="AJ320" i="1"/>
  <c r="FV320" i="1"/>
  <c r="CD320" i="1"/>
  <c r="AX320" i="1"/>
  <c r="R320" i="1"/>
  <c r="GD320" i="1"/>
  <c r="EP320" i="1"/>
  <c r="CB320" i="1"/>
  <c r="AV320" i="1"/>
  <c r="FN320" i="1"/>
  <c r="DF320" i="1"/>
  <c r="BZ320" i="1"/>
  <c r="AT320" i="1"/>
  <c r="DZ320" i="1"/>
  <c r="CN320" i="1"/>
  <c r="BH320" i="1"/>
  <c r="AB320" i="1"/>
  <c r="EH320" i="1"/>
  <c r="BV320" i="1"/>
  <c r="AP320" i="1"/>
  <c r="FP320" i="1"/>
  <c r="DH320" i="1"/>
  <c r="BT320" i="1"/>
  <c r="AN320" i="1"/>
  <c r="FF320" i="1"/>
  <c r="CX320" i="1"/>
  <c r="BR320" i="1"/>
  <c r="AL320" i="1"/>
  <c r="DP320" i="1"/>
  <c r="CF320" i="1"/>
  <c r="AZ320" i="1"/>
  <c r="T320" i="1"/>
  <c r="DB320" i="1"/>
  <c r="BN320" i="1"/>
  <c r="AH320" i="1"/>
  <c r="EN145" i="1"/>
  <c r="CT176" i="1"/>
  <c r="EV176" i="1"/>
  <c r="FR176" i="1"/>
  <c r="FT176" i="1" s="1"/>
  <c r="ED176" i="1"/>
  <c r="EF176" i="1" s="1"/>
  <c r="FL145" i="1"/>
  <c r="GJ320" i="1" l="1"/>
  <c r="E322" i="1"/>
  <c r="FP321" i="1"/>
  <c r="DH321" i="1"/>
  <c r="BT321" i="1"/>
  <c r="AN321" i="1"/>
  <c r="EH321" i="1"/>
  <c r="BV321" i="1"/>
  <c r="AD321" i="1"/>
  <c r="DF321" i="1"/>
  <c r="BR321" i="1"/>
  <c r="AB321" i="1"/>
  <c r="CL321" i="1"/>
  <c r="AT321" i="1"/>
  <c r="EX321" i="1"/>
  <c r="CH321" i="1"/>
  <c r="AR321" i="1"/>
  <c r="FH321" i="1"/>
  <c r="FL321" i="1" s="1"/>
  <c r="CZ321" i="1"/>
  <c r="BL321" i="1"/>
  <c r="AF321" i="1"/>
  <c r="CX321" i="1"/>
  <c r="BJ321" i="1"/>
  <c r="V321" i="1"/>
  <c r="CV321" i="1"/>
  <c r="BH321" i="1"/>
  <c r="T321" i="1"/>
  <c r="BZ321" i="1"/>
  <c r="AJ321" i="1"/>
  <c r="DZ321" i="1"/>
  <c r="BX321" i="1"/>
  <c r="AH321" i="1"/>
  <c r="EZ321" i="1"/>
  <c r="FD321" i="1" s="1"/>
  <c r="CJ321" i="1"/>
  <c r="BD321" i="1"/>
  <c r="FV321" i="1"/>
  <c r="CP321" i="1"/>
  <c r="CT321" i="1" s="1"/>
  <c r="AZ321" i="1"/>
  <c r="GF321" i="1"/>
  <c r="GJ321" i="1" s="1"/>
  <c r="CN321" i="1"/>
  <c r="AX321" i="1"/>
  <c r="DR321" i="1"/>
  <c r="BP321" i="1"/>
  <c r="Z321" i="1"/>
  <c r="DP321" i="1"/>
  <c r="BN321" i="1"/>
  <c r="X321" i="1"/>
  <c r="GD321" i="1"/>
  <c r="EP321" i="1"/>
  <c r="CB321" i="1"/>
  <c r="AV321" i="1"/>
  <c r="FF321" i="1"/>
  <c r="CF321" i="1"/>
  <c r="AP321" i="1"/>
  <c r="FN321" i="1"/>
  <c r="CD321" i="1"/>
  <c r="AL321" i="1"/>
  <c r="DD321" i="1"/>
  <c r="BF321" i="1"/>
  <c r="R321" i="1"/>
  <c r="DB321" i="1"/>
  <c r="BB321" i="1"/>
  <c r="GL145" i="1"/>
  <c r="GD178" i="1"/>
  <c r="FN178" i="1"/>
  <c r="EB178" i="1"/>
  <c r="DR178" i="1"/>
  <c r="DH178" i="1"/>
  <c r="CZ178" i="1"/>
  <c r="CH178" i="1"/>
  <c r="BZ178" i="1"/>
  <c r="BR178" i="1"/>
  <c r="BJ178" i="1"/>
  <c r="BB178" i="1"/>
  <c r="AT178" i="1"/>
  <c r="AL178" i="1"/>
  <c r="AD178" i="1"/>
  <c r="V178" i="1"/>
  <c r="D179" i="1"/>
  <c r="EH178" i="1"/>
  <c r="DZ178" i="1"/>
  <c r="DP178" i="1"/>
  <c r="DF178" i="1"/>
  <c r="CX178" i="1"/>
  <c r="CN178" i="1"/>
  <c r="CF178" i="1"/>
  <c r="BX178" i="1"/>
  <c r="BP178" i="1"/>
  <c r="BH178" i="1"/>
  <c r="AZ178" i="1"/>
  <c r="AR178" i="1"/>
  <c r="AJ178" i="1"/>
  <c r="AB178" i="1"/>
  <c r="T178" i="1"/>
  <c r="EZ178" i="1"/>
  <c r="FD178" i="1" s="1"/>
  <c r="EP178" i="1"/>
  <c r="DD178" i="1"/>
  <c r="CV178" i="1"/>
  <c r="CL178" i="1"/>
  <c r="CD178" i="1"/>
  <c r="BV178" i="1"/>
  <c r="BN178" i="1"/>
  <c r="BF178" i="1"/>
  <c r="AX178" i="1"/>
  <c r="AP178" i="1"/>
  <c r="AH178" i="1"/>
  <c r="Z178" i="1"/>
  <c r="R178" i="1"/>
  <c r="FV178" i="1"/>
  <c r="FF178" i="1"/>
  <c r="EX178" i="1"/>
  <c r="DJ178" i="1"/>
  <c r="DB178" i="1"/>
  <c r="CJ178" i="1"/>
  <c r="CB178" i="1"/>
  <c r="BT178" i="1"/>
  <c r="BL178" i="1"/>
  <c r="BD178" i="1"/>
  <c r="AV178" i="1"/>
  <c r="AN178" i="1"/>
  <c r="AF178" i="1"/>
  <c r="X178" i="1"/>
  <c r="CT320" i="1"/>
  <c r="FL320" i="1"/>
  <c r="EF178" i="1" l="1"/>
  <c r="E323" i="1"/>
  <c r="FV322" i="1"/>
  <c r="DF322" i="1"/>
  <c r="BZ322" i="1"/>
  <c r="AT322" i="1"/>
  <c r="GD322" i="1"/>
  <c r="EB322" i="1"/>
  <c r="BL322" i="1"/>
  <c r="T322" i="1"/>
  <c r="CN322" i="1"/>
  <c r="AX322" i="1"/>
  <c r="DH322" i="1"/>
  <c r="BP322" i="1"/>
  <c r="Z322" i="1"/>
  <c r="EP322" i="1"/>
  <c r="BX322" i="1"/>
  <c r="AH322" i="1"/>
  <c r="EH322" i="1"/>
  <c r="CX322" i="1"/>
  <c r="BR322" i="1"/>
  <c r="AL322" i="1"/>
  <c r="FN322" i="1"/>
  <c r="DB322" i="1"/>
  <c r="AZ322" i="1"/>
  <c r="CD322" i="1"/>
  <c r="AN322" i="1"/>
  <c r="CV322" i="1"/>
  <c r="BF322" i="1"/>
  <c r="FP322" i="1"/>
  <c r="DR322" i="1"/>
  <c r="BN322" i="1"/>
  <c r="X322" i="1"/>
  <c r="DZ322" i="1"/>
  <c r="CP322" i="1"/>
  <c r="BJ322" i="1"/>
  <c r="AD322" i="1"/>
  <c r="FF322" i="1"/>
  <c r="CF322" i="1"/>
  <c r="AP322" i="1"/>
  <c r="DJ322" i="1"/>
  <c r="BT322" i="1"/>
  <c r="AB322" i="1"/>
  <c r="CL322" i="1"/>
  <c r="AV322" i="1"/>
  <c r="FH322" i="1"/>
  <c r="DD322" i="1"/>
  <c r="BD322" i="1"/>
  <c r="GF322" i="1"/>
  <c r="GJ322" i="1" s="1"/>
  <c r="DP322" i="1"/>
  <c r="CH322" i="1"/>
  <c r="BB322" i="1"/>
  <c r="V322" i="1"/>
  <c r="EX322" i="1"/>
  <c r="BV322" i="1"/>
  <c r="AF322" i="1"/>
  <c r="CZ322" i="1"/>
  <c r="BH322" i="1"/>
  <c r="R322" i="1"/>
  <c r="CB322" i="1"/>
  <c r="AJ322" i="1"/>
  <c r="EZ322" i="1"/>
  <c r="CJ322" i="1"/>
  <c r="AR322" i="1"/>
  <c r="DN178" i="1"/>
  <c r="D180" i="1"/>
  <c r="EP179" i="1"/>
  <c r="DD179" i="1"/>
  <c r="CV179" i="1"/>
  <c r="CL179" i="1"/>
  <c r="CD179" i="1"/>
  <c r="BT179" i="1"/>
  <c r="BL179" i="1"/>
  <c r="BD179" i="1"/>
  <c r="AV179" i="1"/>
  <c r="AN179" i="1"/>
  <c r="AF179" i="1"/>
  <c r="X179" i="1"/>
  <c r="EX179" i="1"/>
  <c r="DJ179" i="1"/>
  <c r="DN179" i="1" s="1"/>
  <c r="DB179" i="1"/>
  <c r="CJ179" i="1"/>
  <c r="CB179" i="1"/>
  <c r="BR179" i="1"/>
  <c r="BJ179" i="1"/>
  <c r="BB179" i="1"/>
  <c r="AT179" i="1"/>
  <c r="AL179" i="1"/>
  <c r="AD179" i="1"/>
  <c r="V179" i="1"/>
  <c r="FV179" i="1"/>
  <c r="FF179" i="1"/>
  <c r="EB179" i="1"/>
  <c r="EF179" i="1" s="1"/>
  <c r="DR179" i="1"/>
  <c r="DH179" i="1"/>
  <c r="CZ179" i="1"/>
  <c r="CH179" i="1"/>
  <c r="BZ179" i="1"/>
  <c r="BP179" i="1"/>
  <c r="BH179" i="1"/>
  <c r="AZ179" i="1"/>
  <c r="AR179" i="1"/>
  <c r="AJ179" i="1"/>
  <c r="AB179" i="1"/>
  <c r="T179" i="1"/>
  <c r="GD179" i="1"/>
  <c r="FN179" i="1"/>
  <c r="EH179" i="1"/>
  <c r="DZ179" i="1"/>
  <c r="DP179" i="1"/>
  <c r="DF179" i="1"/>
  <c r="CX179" i="1"/>
  <c r="CN179" i="1"/>
  <c r="CF179" i="1"/>
  <c r="BX179" i="1"/>
  <c r="BN179" i="1"/>
  <c r="BF179" i="1"/>
  <c r="AX179" i="1"/>
  <c r="AP179" i="1"/>
  <c r="AH179" i="1"/>
  <c r="Z179" i="1"/>
  <c r="R179" i="1"/>
  <c r="CT322" i="1" l="1"/>
  <c r="GF180" i="1"/>
  <c r="FV180" i="1"/>
  <c r="DP180" i="1"/>
  <c r="DF180" i="1"/>
  <c r="CX180" i="1"/>
  <c r="CP180" i="1"/>
  <c r="CH180" i="1"/>
  <c r="BZ180" i="1"/>
  <c r="BR180" i="1"/>
  <c r="BJ180" i="1"/>
  <c r="BB180" i="1"/>
  <c r="AT180" i="1"/>
  <c r="AL180" i="1"/>
  <c r="AD180" i="1"/>
  <c r="V180" i="1"/>
  <c r="D181" i="1"/>
  <c r="GD180" i="1"/>
  <c r="FP180" i="1"/>
  <c r="FH180" i="1"/>
  <c r="EZ180" i="1"/>
  <c r="DD180" i="1"/>
  <c r="CV180" i="1"/>
  <c r="CN180" i="1"/>
  <c r="CF180" i="1"/>
  <c r="BX180" i="1"/>
  <c r="BP180" i="1"/>
  <c r="BH180" i="1"/>
  <c r="AZ180" i="1"/>
  <c r="AR180" i="1"/>
  <c r="AJ180" i="1"/>
  <c r="AB180" i="1"/>
  <c r="T180" i="1"/>
  <c r="FN180" i="1"/>
  <c r="FF180" i="1"/>
  <c r="EX180" i="1"/>
  <c r="EJ180" i="1"/>
  <c r="EB180" i="1"/>
  <c r="EF180" i="1" s="1"/>
  <c r="DT180" i="1"/>
  <c r="DJ180" i="1"/>
  <c r="DN180" i="1" s="1"/>
  <c r="DB180" i="1"/>
  <c r="CL180" i="1"/>
  <c r="CD180" i="1"/>
  <c r="BV180" i="1"/>
  <c r="BN180" i="1"/>
  <c r="BF180" i="1"/>
  <c r="AX180" i="1"/>
  <c r="AP180" i="1"/>
  <c r="AH180" i="1"/>
  <c r="Z180" i="1"/>
  <c r="R180" i="1"/>
  <c r="EP180" i="1"/>
  <c r="EH180" i="1"/>
  <c r="DZ180" i="1"/>
  <c r="DR180" i="1"/>
  <c r="DH180" i="1"/>
  <c r="CZ180" i="1"/>
  <c r="CJ180" i="1"/>
  <c r="CB180" i="1"/>
  <c r="BT180" i="1"/>
  <c r="BL180" i="1"/>
  <c r="BD180" i="1"/>
  <c r="AV180" i="1"/>
  <c r="AN180" i="1"/>
  <c r="AF180" i="1"/>
  <c r="X180" i="1"/>
  <c r="ER180" i="1"/>
  <c r="FD322" i="1"/>
  <c r="FL322" i="1"/>
  <c r="E324" i="1"/>
  <c r="FF323" i="1"/>
  <c r="DP323" i="1"/>
  <c r="CB323" i="1"/>
  <c r="AV323" i="1"/>
  <c r="DR323" i="1"/>
  <c r="CD323" i="1"/>
  <c r="AL323" i="1"/>
  <c r="FV323" i="1"/>
  <c r="EB323" i="1"/>
  <c r="BP323" i="1"/>
  <c r="Z323" i="1"/>
  <c r="DB323" i="1"/>
  <c r="BB323" i="1"/>
  <c r="CF323" i="1"/>
  <c r="AP323" i="1"/>
  <c r="EZ323" i="1"/>
  <c r="DH323" i="1"/>
  <c r="BT323" i="1"/>
  <c r="AN323" i="1"/>
  <c r="DF323" i="1"/>
  <c r="BR323" i="1"/>
  <c r="AB323" i="1"/>
  <c r="FP323" i="1"/>
  <c r="DD323" i="1"/>
  <c r="BF323" i="1"/>
  <c r="GD323" i="1"/>
  <c r="CH323" i="1"/>
  <c r="AR323" i="1"/>
  <c r="DJ323" i="1"/>
  <c r="DN323" i="1" s="1"/>
  <c r="BV323" i="1"/>
  <c r="AD323" i="1"/>
  <c r="EP323" i="1"/>
  <c r="CZ323" i="1"/>
  <c r="BL323" i="1"/>
  <c r="AF323" i="1"/>
  <c r="CV323" i="1"/>
  <c r="BH323" i="1"/>
  <c r="R323" i="1"/>
  <c r="FH323" i="1"/>
  <c r="CL323" i="1"/>
  <c r="AT323" i="1"/>
  <c r="FN323" i="1"/>
  <c r="FR323" i="1" s="1"/>
  <c r="BX323" i="1"/>
  <c r="AH323" i="1"/>
  <c r="CX323" i="1"/>
  <c r="BJ323" i="1"/>
  <c r="T323" i="1"/>
  <c r="DZ323" i="1"/>
  <c r="ED323" i="1" s="1"/>
  <c r="CJ323" i="1"/>
  <c r="BD323" i="1"/>
  <c r="X323" i="1"/>
  <c r="CN323" i="1"/>
  <c r="AX323" i="1"/>
  <c r="GF323" i="1"/>
  <c r="EX323" i="1"/>
  <c r="FB323" i="1" s="1"/>
  <c r="BZ323" i="1"/>
  <c r="AJ323" i="1"/>
  <c r="EH323" i="1"/>
  <c r="BN323" i="1"/>
  <c r="V323" i="1"/>
  <c r="CP323" i="1"/>
  <c r="CT323" i="1" s="1"/>
  <c r="AZ323" i="1"/>
  <c r="DN322" i="1"/>
  <c r="EF322" i="1"/>
  <c r="GJ323" i="1" l="1"/>
  <c r="EV180" i="1"/>
  <c r="DX180" i="1"/>
  <c r="CT180" i="1"/>
  <c r="EF323" i="1"/>
  <c r="FJ323" i="1"/>
  <c r="GJ180" i="1"/>
  <c r="FD323" i="1"/>
  <c r="E325" i="1"/>
  <c r="FF324" i="1"/>
  <c r="EB324" i="1"/>
  <c r="CN324" i="1"/>
  <c r="CN317" i="1" s="1"/>
  <c r="BH324" i="1"/>
  <c r="BH317" i="1" s="1"/>
  <c r="AB324" i="1"/>
  <c r="AB317" i="1" s="1"/>
  <c r="CH324" i="1"/>
  <c r="CH317" i="1" s="1"/>
  <c r="AP324" i="1"/>
  <c r="AP317" i="1" s="1"/>
  <c r="EX324" i="1"/>
  <c r="CP324" i="1"/>
  <c r="CT324" i="1" s="1"/>
  <c r="AX324" i="1"/>
  <c r="AX317" i="1" s="1"/>
  <c r="EJ324" i="1"/>
  <c r="CX324" i="1"/>
  <c r="CX317" i="1" s="1"/>
  <c r="BF324" i="1"/>
  <c r="BF317" i="1" s="1"/>
  <c r="FP324" i="1"/>
  <c r="BN324" i="1"/>
  <c r="BN317" i="1" s="1"/>
  <c r="X324" i="1"/>
  <c r="X317" i="1" s="1"/>
  <c r="BZ324" i="1"/>
  <c r="BZ317" i="1" s="1"/>
  <c r="GD324" i="1"/>
  <c r="GD317" i="1" s="1"/>
  <c r="EZ324" i="1"/>
  <c r="DT324" i="1"/>
  <c r="CF324" i="1"/>
  <c r="CF317" i="1" s="1"/>
  <c r="AZ324" i="1"/>
  <c r="AZ317" i="1" s="1"/>
  <c r="T324" i="1"/>
  <c r="T317" i="1" s="1"/>
  <c r="BV324" i="1"/>
  <c r="BV317" i="1" s="1"/>
  <c r="AF324" i="1"/>
  <c r="AF317" i="1" s="1"/>
  <c r="DR324" i="1"/>
  <c r="DR317" i="1" s="1"/>
  <c r="CD324" i="1"/>
  <c r="CD317" i="1" s="1"/>
  <c r="AN324" i="1"/>
  <c r="AN317" i="1" s="1"/>
  <c r="DZ324" i="1"/>
  <c r="CL324" i="1"/>
  <c r="CL317" i="1" s="1"/>
  <c r="AV324" i="1"/>
  <c r="AV317" i="1" s="1"/>
  <c r="DF324" i="1"/>
  <c r="DF317" i="1" s="1"/>
  <c r="BD324" i="1"/>
  <c r="BD317" i="1" s="1"/>
  <c r="CB324" i="1"/>
  <c r="CB317" i="1" s="1"/>
  <c r="CJ324" i="1"/>
  <c r="CJ317" i="1" s="1"/>
  <c r="DH324" i="1"/>
  <c r="DH317" i="1" s="1"/>
  <c r="AH324" i="1"/>
  <c r="AH317" i="1" s="1"/>
  <c r="FN324" i="1"/>
  <c r="EP324" i="1"/>
  <c r="EP317" i="1" s="1"/>
  <c r="DD324" i="1"/>
  <c r="DD317" i="1" s="1"/>
  <c r="BX324" i="1"/>
  <c r="BX317" i="1" s="1"/>
  <c r="AR324" i="1"/>
  <c r="AR317" i="1" s="1"/>
  <c r="FV324" i="1"/>
  <c r="FV317" i="1" s="1"/>
  <c r="BL324" i="1"/>
  <c r="BL317" i="1" s="1"/>
  <c r="V324" i="1"/>
  <c r="V317" i="1" s="1"/>
  <c r="DJ324" i="1"/>
  <c r="BT324" i="1"/>
  <c r="BT317" i="1" s="1"/>
  <c r="AD324" i="1"/>
  <c r="AD317" i="1" s="1"/>
  <c r="DP324" i="1"/>
  <c r="DP317" i="1" s="1"/>
  <c r="AL324" i="1"/>
  <c r="AL317" i="1" s="1"/>
  <c r="AT324" i="1"/>
  <c r="AT317" i="1" s="1"/>
  <c r="BR324" i="1"/>
  <c r="BR317" i="1" s="1"/>
  <c r="FH324" i="1"/>
  <c r="EH324" i="1"/>
  <c r="EH317" i="1" s="1"/>
  <c r="CV324" i="1"/>
  <c r="CV317" i="1" s="1"/>
  <c r="BP324" i="1"/>
  <c r="BP317" i="1" s="1"/>
  <c r="AJ324" i="1"/>
  <c r="AJ317" i="1" s="1"/>
  <c r="DB324" i="1"/>
  <c r="DB317" i="1" s="1"/>
  <c r="BB324" i="1"/>
  <c r="BB317" i="1" s="1"/>
  <c r="GF324" i="1"/>
  <c r="GJ324" i="1" s="1"/>
  <c r="CZ324" i="1"/>
  <c r="CZ317" i="1" s="1"/>
  <c r="BJ324" i="1"/>
  <c r="BJ317" i="1" s="1"/>
  <c r="R324" i="1"/>
  <c r="R317" i="1" s="1"/>
  <c r="Z324" i="1"/>
  <c r="Z317" i="1" s="1"/>
  <c r="EZ317" i="1"/>
  <c r="FD317" i="1" s="1"/>
  <c r="EN180" i="1"/>
  <c r="FD180" i="1"/>
  <c r="D182" i="1"/>
  <c r="FV181" i="1"/>
  <c r="DJ181" i="1"/>
  <c r="DB181" i="1"/>
  <c r="CJ181" i="1"/>
  <c r="CB181" i="1"/>
  <c r="BT181" i="1"/>
  <c r="BL181" i="1"/>
  <c r="BD181" i="1"/>
  <c r="AV181" i="1"/>
  <c r="AN181" i="1"/>
  <c r="AF181" i="1"/>
  <c r="X181" i="1"/>
  <c r="GD181" i="1"/>
  <c r="FP181" i="1"/>
  <c r="FH181" i="1"/>
  <c r="FL181" i="1" s="1"/>
  <c r="EZ181" i="1"/>
  <c r="FD181" i="1" s="1"/>
  <c r="EB181" i="1"/>
  <c r="DR181" i="1"/>
  <c r="DH181" i="1"/>
  <c r="CZ181" i="1"/>
  <c r="CH181" i="1"/>
  <c r="BZ181" i="1"/>
  <c r="BR181" i="1"/>
  <c r="BJ181" i="1"/>
  <c r="BB181" i="1"/>
  <c r="AT181" i="1"/>
  <c r="AL181" i="1"/>
  <c r="AD181" i="1"/>
  <c r="V181" i="1"/>
  <c r="FN181" i="1"/>
  <c r="FF181" i="1"/>
  <c r="EX181" i="1"/>
  <c r="EH181" i="1"/>
  <c r="DZ181" i="1"/>
  <c r="DP181" i="1"/>
  <c r="DF181" i="1"/>
  <c r="CX181" i="1"/>
  <c r="CN181" i="1"/>
  <c r="CF181" i="1"/>
  <c r="BX181" i="1"/>
  <c r="BP181" i="1"/>
  <c r="BH181" i="1"/>
  <c r="AZ181" i="1"/>
  <c r="AR181" i="1"/>
  <c r="AJ181" i="1"/>
  <c r="AB181" i="1"/>
  <c r="T181" i="1"/>
  <c r="EP181" i="1"/>
  <c r="DD181" i="1"/>
  <c r="CV181" i="1"/>
  <c r="CL181" i="1"/>
  <c r="CD181" i="1"/>
  <c r="BV181" i="1"/>
  <c r="BN181" i="1"/>
  <c r="BF181" i="1"/>
  <c r="AX181" i="1"/>
  <c r="AP181" i="1"/>
  <c r="AH181" i="1"/>
  <c r="Z181" i="1"/>
  <c r="R181" i="1"/>
  <c r="ER181" i="1"/>
  <c r="EV181" i="1" s="1"/>
  <c r="GF181" i="1"/>
  <c r="GJ181" i="1" s="1"/>
  <c r="CP317" i="1"/>
  <c r="CT317" i="1" s="1"/>
  <c r="FL323" i="1"/>
  <c r="FT323" i="1"/>
  <c r="FL180" i="1"/>
  <c r="EF181" i="1" l="1"/>
  <c r="EN324" i="1"/>
  <c r="EJ317" i="1"/>
  <c r="EN317" i="1" s="1"/>
  <c r="D183" i="1"/>
  <c r="FV182" i="1"/>
  <c r="DP182" i="1"/>
  <c r="DF182" i="1"/>
  <c r="CX182" i="1"/>
  <c r="CP182" i="1"/>
  <c r="CH182" i="1"/>
  <c r="BZ182" i="1"/>
  <c r="BR182" i="1"/>
  <c r="BJ182" i="1"/>
  <c r="BB182" i="1"/>
  <c r="AT182" i="1"/>
  <c r="AL182" i="1"/>
  <c r="AD182" i="1"/>
  <c r="V182" i="1"/>
  <c r="GD182" i="1"/>
  <c r="FP182" i="1"/>
  <c r="FH182" i="1"/>
  <c r="EZ182" i="1"/>
  <c r="FD182" i="1" s="1"/>
  <c r="DD182" i="1"/>
  <c r="CV182" i="1"/>
  <c r="CN182" i="1"/>
  <c r="CF182" i="1"/>
  <c r="BX182" i="1"/>
  <c r="BP182" i="1"/>
  <c r="BH182" i="1"/>
  <c r="AZ182" i="1"/>
  <c r="AR182" i="1"/>
  <c r="AJ182" i="1"/>
  <c r="AB182" i="1"/>
  <c r="T182" i="1"/>
  <c r="FN182" i="1"/>
  <c r="FF182" i="1"/>
  <c r="EX182" i="1"/>
  <c r="EJ182" i="1"/>
  <c r="EB182" i="1"/>
  <c r="EF182" i="1" s="1"/>
  <c r="DT182" i="1"/>
  <c r="DJ182" i="1"/>
  <c r="DN182" i="1" s="1"/>
  <c r="DB182" i="1"/>
  <c r="CL182" i="1"/>
  <c r="CD182" i="1"/>
  <c r="BV182" i="1"/>
  <c r="BN182" i="1"/>
  <c r="BF182" i="1"/>
  <c r="AX182" i="1"/>
  <c r="AP182" i="1"/>
  <c r="AH182" i="1"/>
  <c r="Z182" i="1"/>
  <c r="R182" i="1"/>
  <c r="EP182" i="1"/>
  <c r="EH182" i="1"/>
  <c r="DZ182" i="1"/>
  <c r="DR182" i="1"/>
  <c r="DH182" i="1"/>
  <c r="CZ182" i="1"/>
  <c r="CJ182" i="1"/>
  <c r="CB182" i="1"/>
  <c r="BT182" i="1"/>
  <c r="BL182" i="1"/>
  <c r="BD182" i="1"/>
  <c r="AV182" i="1"/>
  <c r="AN182" i="1"/>
  <c r="AF182" i="1"/>
  <c r="X182" i="1"/>
  <c r="GF182" i="1"/>
  <c r="GJ182" i="1" s="1"/>
  <c r="ER182" i="1"/>
  <c r="EV182" i="1" s="1"/>
  <c r="DN324" i="1"/>
  <c r="DJ317" i="1"/>
  <c r="DN317" i="1" s="1"/>
  <c r="FR324" i="1"/>
  <c r="FT324" i="1" s="1"/>
  <c r="FN317" i="1"/>
  <c r="FP317" i="1"/>
  <c r="FT317" i="1" s="1"/>
  <c r="EF324" i="1"/>
  <c r="EB317" i="1"/>
  <c r="EF317" i="1" s="1"/>
  <c r="GF317" i="1"/>
  <c r="GJ317" i="1" s="1"/>
  <c r="ED324" i="1"/>
  <c r="DZ317" i="1"/>
  <c r="FJ324" i="1"/>
  <c r="FL324" i="1" s="1"/>
  <c r="FF317" i="1"/>
  <c r="DN181" i="1"/>
  <c r="DX324" i="1"/>
  <c r="DT317" i="1"/>
  <c r="DX317" i="1" s="1"/>
  <c r="FB324" i="1"/>
  <c r="FD324" i="1" s="1"/>
  <c r="EX317" i="1"/>
  <c r="EL325" i="1"/>
  <c r="CR325" i="1"/>
  <c r="ET325" i="1"/>
  <c r="DL325" i="1"/>
  <c r="E326" i="1"/>
  <c r="GH325" i="1"/>
  <c r="DV325" i="1"/>
  <c r="FR325" i="1"/>
  <c r="FJ325" i="1"/>
  <c r="ED325" i="1"/>
  <c r="FB325" i="1"/>
  <c r="FH317" i="1"/>
  <c r="FL317" i="1" s="1"/>
  <c r="GL317" i="1" l="1"/>
  <c r="E327" i="1"/>
  <c r="EJ326" i="1"/>
  <c r="CZ326" i="1"/>
  <c r="BJ326" i="1"/>
  <c r="AD326" i="1"/>
  <c r="EZ326" i="1"/>
  <c r="DP326" i="1"/>
  <c r="CF326" i="1"/>
  <c r="AZ326" i="1"/>
  <c r="T326" i="1"/>
  <c r="EX326" i="1"/>
  <c r="CD326" i="1"/>
  <c r="AX326" i="1"/>
  <c r="R326" i="1"/>
  <c r="AV326" i="1"/>
  <c r="GD326" i="1"/>
  <c r="AN326" i="1"/>
  <c r="BL326" i="1"/>
  <c r="EB326" i="1"/>
  <c r="CH326" i="1"/>
  <c r="BB326" i="1"/>
  <c r="V326" i="1"/>
  <c r="EP326" i="1"/>
  <c r="DF326" i="1"/>
  <c r="BX326" i="1"/>
  <c r="AR326" i="1"/>
  <c r="FV326" i="1"/>
  <c r="DD326" i="1"/>
  <c r="AP326" i="1"/>
  <c r="AH326" i="1"/>
  <c r="DR326" i="1"/>
  <c r="BZ326" i="1"/>
  <c r="AT326" i="1"/>
  <c r="FP326" i="1"/>
  <c r="EH326" i="1"/>
  <c r="CX326" i="1"/>
  <c r="BP326" i="1"/>
  <c r="AJ326" i="1"/>
  <c r="FN326" i="1"/>
  <c r="CV326" i="1"/>
  <c r="BN326" i="1"/>
  <c r="AF326" i="1"/>
  <c r="DH326" i="1"/>
  <c r="BR326" i="1"/>
  <c r="AL326" i="1"/>
  <c r="FH326" i="1"/>
  <c r="DZ326" i="1"/>
  <c r="CN326" i="1"/>
  <c r="BH326" i="1"/>
  <c r="AB326" i="1"/>
  <c r="FF326" i="1"/>
  <c r="CL326" i="1"/>
  <c r="BF326" i="1"/>
  <c r="Z326" i="1"/>
  <c r="CJ326" i="1"/>
  <c r="BD326" i="1"/>
  <c r="X326" i="1"/>
  <c r="CB326" i="1"/>
  <c r="BV326" i="1"/>
  <c r="BT326" i="1"/>
  <c r="DB326" i="1"/>
  <c r="DX182" i="1"/>
  <c r="D184" i="1"/>
  <c r="FV183" i="1"/>
  <c r="DP183" i="1"/>
  <c r="DF183" i="1"/>
  <c r="CX183" i="1"/>
  <c r="CP183" i="1"/>
  <c r="CT183" i="1" s="1"/>
  <c r="CH183" i="1"/>
  <c r="BZ183" i="1"/>
  <c r="BR183" i="1"/>
  <c r="BJ183" i="1"/>
  <c r="BB183" i="1"/>
  <c r="AT183" i="1"/>
  <c r="AL183" i="1"/>
  <c r="AD183" i="1"/>
  <c r="V183" i="1"/>
  <c r="GD183" i="1"/>
  <c r="FP183" i="1"/>
  <c r="FH183" i="1"/>
  <c r="FL183" i="1" s="1"/>
  <c r="EZ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FN183" i="1"/>
  <c r="FF183" i="1"/>
  <c r="EX183" i="1"/>
  <c r="EJ183" i="1"/>
  <c r="EN183" i="1" s="1"/>
  <c r="EB183" i="1"/>
  <c r="EF183" i="1" s="1"/>
  <c r="DT183" i="1"/>
  <c r="DX183" i="1" s="1"/>
  <c r="DJ183" i="1"/>
  <c r="DB183" i="1"/>
  <c r="CL183" i="1"/>
  <c r="CD183" i="1"/>
  <c r="BV183" i="1"/>
  <c r="BN183" i="1"/>
  <c r="BF183" i="1"/>
  <c r="AX183" i="1"/>
  <c r="AP183" i="1"/>
  <c r="AH183" i="1"/>
  <c r="Z183" i="1"/>
  <c r="R183" i="1"/>
  <c r="EP183" i="1"/>
  <c r="EH183" i="1"/>
  <c r="DZ183" i="1"/>
  <c r="DR183" i="1"/>
  <c r="DH183" i="1"/>
  <c r="CZ183" i="1"/>
  <c r="CJ183" i="1"/>
  <c r="CB183" i="1"/>
  <c r="BT183" i="1"/>
  <c r="BL183" i="1"/>
  <c r="BD183" i="1"/>
  <c r="AV183" i="1"/>
  <c r="AN183" i="1"/>
  <c r="AF183" i="1"/>
  <c r="X183" i="1"/>
  <c r="GF183" i="1"/>
  <c r="GJ183" i="1" s="1"/>
  <c r="ER183" i="1"/>
  <c r="EN182" i="1"/>
  <c r="FL182" i="1"/>
  <c r="CT182" i="1"/>
  <c r="FD183" i="1" l="1"/>
  <c r="EF326" i="1"/>
  <c r="EV183" i="1"/>
  <c r="DN183" i="1"/>
  <c r="FL326" i="1"/>
  <c r="FT326" i="1"/>
  <c r="FD326" i="1"/>
  <c r="EN326" i="1"/>
  <c r="GF184" i="1"/>
  <c r="EX184" i="1"/>
  <c r="EJ184" i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D185" i="1"/>
  <c r="FV184" i="1"/>
  <c r="FP184" i="1"/>
  <c r="EP184" i="1"/>
  <c r="EH184" i="1"/>
  <c r="EB184" i="1"/>
  <c r="DT184" i="1"/>
  <c r="DX184" i="1" s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GD184" i="1"/>
  <c r="FN184" i="1"/>
  <c r="FR184" i="1" s="1"/>
  <c r="FH184" i="1"/>
  <c r="DZ184" i="1"/>
  <c r="ED184" i="1" s="1"/>
  <c r="DR184" i="1"/>
  <c r="DJ184" i="1"/>
  <c r="DN184" i="1" s="1"/>
  <c r="DB184" i="1"/>
  <c r="CL184" i="1"/>
  <c r="CD184" i="1"/>
  <c r="BV184" i="1"/>
  <c r="BN184" i="1"/>
  <c r="BF184" i="1"/>
  <c r="AX184" i="1"/>
  <c r="AP184" i="1"/>
  <c r="AH184" i="1"/>
  <c r="Z184" i="1"/>
  <c r="R184" i="1"/>
  <c r="FF184" i="1"/>
  <c r="FJ184" i="1" s="1"/>
  <c r="EZ184" i="1"/>
  <c r="DP184" i="1"/>
  <c r="DH184" i="1"/>
  <c r="CZ184" i="1"/>
  <c r="CJ184" i="1"/>
  <c r="CB184" i="1"/>
  <c r="BT184" i="1"/>
  <c r="BL184" i="1"/>
  <c r="BD184" i="1"/>
  <c r="AV184" i="1"/>
  <c r="AN184" i="1"/>
  <c r="AF184" i="1"/>
  <c r="X184" i="1"/>
  <c r="ER184" i="1"/>
  <c r="EV184" i="1" s="1"/>
  <c r="E328" i="1"/>
  <c r="GD327" i="1"/>
  <c r="CP327" i="1"/>
  <c r="BJ327" i="1"/>
  <c r="AD327" i="1"/>
  <c r="DT327" i="1"/>
  <c r="CF327" i="1"/>
  <c r="AZ327" i="1"/>
  <c r="T327" i="1"/>
  <c r="DZ327" i="1"/>
  <c r="CL327" i="1"/>
  <c r="BF327" i="1"/>
  <c r="Z327" i="1"/>
  <c r="FF327" i="1"/>
  <c r="DH327" i="1"/>
  <c r="BT327" i="1"/>
  <c r="AN327" i="1"/>
  <c r="FP327" i="1"/>
  <c r="EH327" i="1"/>
  <c r="CH327" i="1"/>
  <c r="BB327" i="1"/>
  <c r="V327" i="1"/>
  <c r="DD327" i="1"/>
  <c r="BX327" i="1"/>
  <c r="AR327" i="1"/>
  <c r="GF327" i="1"/>
  <c r="DR327" i="1"/>
  <c r="CD327" i="1"/>
  <c r="AX327" i="1"/>
  <c r="R327" i="1"/>
  <c r="EX327" i="1"/>
  <c r="FB327" i="1" s="1"/>
  <c r="FD327" i="1" s="1"/>
  <c r="CZ327" i="1"/>
  <c r="BL327" i="1"/>
  <c r="AF327" i="1"/>
  <c r="DF327" i="1"/>
  <c r="BZ327" i="1"/>
  <c r="AT327" i="1"/>
  <c r="FN327" i="1"/>
  <c r="FR327" i="1" s="1"/>
  <c r="CV327" i="1"/>
  <c r="BP327" i="1"/>
  <c r="AJ327" i="1"/>
  <c r="ER327" i="1"/>
  <c r="DJ327" i="1"/>
  <c r="BV327" i="1"/>
  <c r="AP327" i="1"/>
  <c r="EP327" i="1"/>
  <c r="CJ327" i="1"/>
  <c r="BD327" i="1"/>
  <c r="X327" i="1"/>
  <c r="CX327" i="1"/>
  <c r="BR327" i="1"/>
  <c r="AL327" i="1"/>
  <c r="FH327" i="1"/>
  <c r="CN327" i="1"/>
  <c r="BH327" i="1"/>
  <c r="AB327" i="1"/>
  <c r="EJ327" i="1"/>
  <c r="EN327" i="1" s="1"/>
  <c r="DB327" i="1"/>
  <c r="BN327" i="1"/>
  <c r="AH327" i="1"/>
  <c r="FV327" i="1"/>
  <c r="DP327" i="1"/>
  <c r="CB327" i="1"/>
  <c r="AV327" i="1"/>
  <c r="EB327" i="1"/>
  <c r="EV327" i="1" l="1"/>
  <c r="GJ327" i="1"/>
  <c r="FT327" i="1"/>
  <c r="FJ327" i="1"/>
  <c r="FL327" i="1" s="1"/>
  <c r="ED327" i="1"/>
  <c r="EF327" i="1" s="1"/>
  <c r="DX327" i="1"/>
  <c r="EN184" i="1"/>
  <c r="E329" i="1"/>
  <c r="DT328" i="1"/>
  <c r="DX328" i="1" s="1"/>
  <c r="CF328" i="1"/>
  <c r="AZ328" i="1"/>
  <c r="T328" i="1"/>
  <c r="FF328" i="1"/>
  <c r="DZ328" i="1"/>
  <c r="CL328" i="1"/>
  <c r="BF328" i="1"/>
  <c r="Z328" i="1"/>
  <c r="CJ328" i="1"/>
  <c r="BD328" i="1"/>
  <c r="CX328" i="1"/>
  <c r="EB328" i="1"/>
  <c r="DD328" i="1"/>
  <c r="BX328" i="1"/>
  <c r="AR328" i="1"/>
  <c r="EZ328" i="1"/>
  <c r="DR328" i="1"/>
  <c r="CD328" i="1"/>
  <c r="AX328" i="1"/>
  <c r="R328" i="1"/>
  <c r="DP328" i="1"/>
  <c r="CB328" i="1"/>
  <c r="AV328" i="1"/>
  <c r="FN328" i="1"/>
  <c r="CP328" i="1"/>
  <c r="CT328" i="1" s="1"/>
  <c r="BJ328" i="1"/>
  <c r="AD328" i="1"/>
  <c r="CV328" i="1"/>
  <c r="BP328" i="1"/>
  <c r="AJ328" i="1"/>
  <c r="FV328" i="1"/>
  <c r="ER328" i="1"/>
  <c r="EV328" i="1" s="1"/>
  <c r="DJ328" i="1"/>
  <c r="DN328" i="1" s="1"/>
  <c r="BV328" i="1"/>
  <c r="AP328" i="1"/>
  <c r="GD328" i="1"/>
  <c r="DH328" i="1"/>
  <c r="BT328" i="1"/>
  <c r="AN328" i="1"/>
  <c r="EH328" i="1"/>
  <c r="CH328" i="1"/>
  <c r="BB328" i="1"/>
  <c r="GF328" i="1"/>
  <c r="GJ328" i="1" s="1"/>
  <c r="CN328" i="1"/>
  <c r="BH328" i="1"/>
  <c r="AB328" i="1"/>
  <c r="FP328" i="1"/>
  <c r="EJ328" i="1"/>
  <c r="EN328" i="1" s="1"/>
  <c r="DB328" i="1"/>
  <c r="BN328" i="1"/>
  <c r="AH328" i="1"/>
  <c r="EX328" i="1"/>
  <c r="FB328" i="1" s="1"/>
  <c r="CZ328" i="1"/>
  <c r="BL328" i="1"/>
  <c r="AF328" i="1"/>
  <c r="DF328" i="1"/>
  <c r="BZ328" i="1"/>
  <c r="AT328" i="1"/>
  <c r="FH328" i="1"/>
  <c r="EP328" i="1"/>
  <c r="X328" i="1"/>
  <c r="BR328" i="1"/>
  <c r="AL328" i="1"/>
  <c r="V328" i="1"/>
  <c r="FT184" i="1"/>
  <c r="CT184" i="1"/>
  <c r="FB184" i="1"/>
  <c r="FD184" i="1" s="1"/>
  <c r="FL184" i="1"/>
  <c r="EF184" i="1"/>
  <c r="GJ184" i="1"/>
  <c r="DN327" i="1"/>
  <c r="CT327" i="1"/>
  <c r="GF185" i="1"/>
  <c r="GJ185" i="1" s="1"/>
  <c r="FN185" i="1"/>
  <c r="FH185" i="1"/>
  <c r="FH175" i="1" s="1"/>
  <c r="EX185" i="1"/>
  <c r="EJ185" i="1"/>
  <c r="EN185" i="1" s="1"/>
  <c r="DP185" i="1"/>
  <c r="DP175" i="1" s="1"/>
  <c r="DH185" i="1"/>
  <c r="DH175" i="1" s="1"/>
  <c r="CZ185" i="1"/>
  <c r="CZ175" i="1" s="1"/>
  <c r="CJ185" i="1"/>
  <c r="CJ175" i="1" s="1"/>
  <c r="CB185" i="1"/>
  <c r="CB175" i="1" s="1"/>
  <c r="BT185" i="1"/>
  <c r="BT175" i="1" s="1"/>
  <c r="BL185" i="1"/>
  <c r="BL175" i="1" s="1"/>
  <c r="BD185" i="1"/>
  <c r="BD175" i="1" s="1"/>
  <c r="AV185" i="1"/>
  <c r="AV175" i="1" s="1"/>
  <c r="AN185" i="1"/>
  <c r="AN175" i="1" s="1"/>
  <c r="AF185" i="1"/>
  <c r="AF175" i="1" s="1"/>
  <c r="X185" i="1"/>
  <c r="X175" i="1" s="1"/>
  <c r="FX185" i="1"/>
  <c r="EP185" i="1"/>
  <c r="EP175" i="1" s="1"/>
  <c r="EH185" i="1"/>
  <c r="EH175" i="1" s="1"/>
  <c r="DF185" i="1"/>
  <c r="DF175" i="1" s="1"/>
  <c r="CX185" i="1"/>
  <c r="CX175" i="1" s="1"/>
  <c r="CP185" i="1"/>
  <c r="CT185" i="1" s="1"/>
  <c r="CH185" i="1"/>
  <c r="CH175" i="1" s="1"/>
  <c r="BZ185" i="1"/>
  <c r="BZ175" i="1" s="1"/>
  <c r="BR185" i="1"/>
  <c r="BR175" i="1" s="1"/>
  <c r="BJ185" i="1"/>
  <c r="BJ175" i="1" s="1"/>
  <c r="BB185" i="1"/>
  <c r="BB175" i="1" s="1"/>
  <c r="AT185" i="1"/>
  <c r="AT175" i="1" s="1"/>
  <c r="AL185" i="1"/>
  <c r="AL175" i="1" s="1"/>
  <c r="AD185" i="1"/>
  <c r="AD175" i="1" s="1"/>
  <c r="V185" i="1"/>
  <c r="V175" i="1" s="1"/>
  <c r="GD185" i="1"/>
  <c r="GD175" i="1" s="1"/>
  <c r="FV185" i="1"/>
  <c r="FV175" i="1" s="1"/>
  <c r="FP185" i="1"/>
  <c r="FF185" i="1"/>
  <c r="EZ185" i="1"/>
  <c r="DT185" i="1"/>
  <c r="DD185" i="1"/>
  <c r="DD175" i="1" s="1"/>
  <c r="CV185" i="1"/>
  <c r="CV175" i="1" s="1"/>
  <c r="CN185" i="1"/>
  <c r="CN175" i="1" s="1"/>
  <c r="CF185" i="1"/>
  <c r="CF175" i="1" s="1"/>
  <c r="BX185" i="1"/>
  <c r="BX175" i="1" s="1"/>
  <c r="BP185" i="1"/>
  <c r="BP175" i="1" s="1"/>
  <c r="BH185" i="1"/>
  <c r="BH175" i="1" s="1"/>
  <c r="AZ185" i="1"/>
  <c r="AZ175" i="1" s="1"/>
  <c r="AR185" i="1"/>
  <c r="AR175" i="1" s="1"/>
  <c r="AJ185" i="1"/>
  <c r="AJ175" i="1" s="1"/>
  <c r="AB185" i="1"/>
  <c r="AB175" i="1" s="1"/>
  <c r="T185" i="1"/>
  <c r="T175" i="1" s="1"/>
  <c r="DZ185" i="1"/>
  <c r="DR185" i="1"/>
  <c r="DR175" i="1" s="1"/>
  <c r="DJ185" i="1"/>
  <c r="DB185" i="1"/>
  <c r="DB175" i="1" s="1"/>
  <c r="CL185" i="1"/>
  <c r="CL175" i="1" s="1"/>
  <c r="CD185" i="1"/>
  <c r="CD175" i="1" s="1"/>
  <c r="BV185" i="1"/>
  <c r="BV175" i="1" s="1"/>
  <c r="BN185" i="1"/>
  <c r="BN175" i="1" s="1"/>
  <c r="BF185" i="1"/>
  <c r="BF175" i="1" s="1"/>
  <c r="AX185" i="1"/>
  <c r="AX175" i="1" s="1"/>
  <c r="AP185" i="1"/>
  <c r="AP175" i="1" s="1"/>
  <c r="AH185" i="1"/>
  <c r="AH175" i="1" s="1"/>
  <c r="Z185" i="1"/>
  <c r="Z175" i="1" s="1"/>
  <c r="R185" i="1"/>
  <c r="R175" i="1" s="1"/>
  <c r="ER185" i="1"/>
  <c r="EV185" i="1" s="1"/>
  <c r="EB185" i="1"/>
  <c r="FL175" i="1" l="1"/>
  <c r="FJ185" i="1"/>
  <c r="FF175" i="1"/>
  <c r="FB185" i="1"/>
  <c r="EX175" i="1"/>
  <c r="ED328" i="1"/>
  <c r="EJ175" i="1"/>
  <c r="ED185" i="1"/>
  <c r="DZ175" i="1"/>
  <c r="FP175" i="1"/>
  <c r="FL185" i="1"/>
  <c r="GF175" i="1"/>
  <c r="FR328" i="1"/>
  <c r="FD328" i="1"/>
  <c r="EF328" i="1"/>
  <c r="FJ328" i="1"/>
  <c r="EF185" i="1"/>
  <c r="EB175" i="1"/>
  <c r="DX185" i="1"/>
  <c r="DT175" i="1"/>
  <c r="FX175" i="1"/>
  <c r="GB185" i="1"/>
  <c r="FR185" i="1"/>
  <c r="FT185" i="1" s="1"/>
  <c r="FN175" i="1"/>
  <c r="CP175" i="1"/>
  <c r="FL328" i="1"/>
  <c r="FT328" i="1"/>
  <c r="E330" i="1"/>
  <c r="EP329" i="1"/>
  <c r="CJ329" i="1"/>
  <c r="BD329" i="1"/>
  <c r="X329" i="1"/>
  <c r="EB329" i="1"/>
  <c r="CH329" i="1"/>
  <c r="BB329" i="1"/>
  <c r="V329" i="1"/>
  <c r="CV329" i="1"/>
  <c r="BP329" i="1"/>
  <c r="AJ329" i="1"/>
  <c r="FV329" i="1"/>
  <c r="DZ329" i="1"/>
  <c r="CL329" i="1"/>
  <c r="BF329" i="1"/>
  <c r="Z329" i="1"/>
  <c r="DP329" i="1"/>
  <c r="CB329" i="1"/>
  <c r="AV329" i="1"/>
  <c r="FN329" i="1"/>
  <c r="DF329" i="1"/>
  <c r="BZ329" i="1"/>
  <c r="AT329" i="1"/>
  <c r="GF329" i="1"/>
  <c r="GJ329" i="1" s="1"/>
  <c r="CN329" i="1"/>
  <c r="BH329" i="1"/>
  <c r="AB329" i="1"/>
  <c r="FF329" i="1"/>
  <c r="DR329" i="1"/>
  <c r="CD329" i="1"/>
  <c r="AX329" i="1"/>
  <c r="R329" i="1"/>
  <c r="GD329" i="1"/>
  <c r="DH329" i="1"/>
  <c r="BT329" i="1"/>
  <c r="AN329" i="1"/>
  <c r="FH329" i="1"/>
  <c r="CX329" i="1"/>
  <c r="BR329" i="1"/>
  <c r="AL329" i="1"/>
  <c r="DT329" i="1"/>
  <c r="DX329" i="1" s="1"/>
  <c r="CF329" i="1"/>
  <c r="AZ329" i="1"/>
  <c r="T329" i="1"/>
  <c r="EZ329" i="1"/>
  <c r="DJ329" i="1"/>
  <c r="BV329" i="1"/>
  <c r="AP329" i="1"/>
  <c r="EJ329" i="1"/>
  <c r="EN329" i="1" s="1"/>
  <c r="EX329" i="1"/>
  <c r="FB329" i="1" s="1"/>
  <c r="CZ329" i="1"/>
  <c r="BL329" i="1"/>
  <c r="AF329" i="1"/>
  <c r="EH329" i="1"/>
  <c r="CP329" i="1"/>
  <c r="BJ329" i="1"/>
  <c r="AD329" i="1"/>
  <c r="DD329" i="1"/>
  <c r="BX329" i="1"/>
  <c r="AR329" i="1"/>
  <c r="ER329" i="1"/>
  <c r="EV329" i="1" s="1"/>
  <c r="DB329" i="1"/>
  <c r="BN329" i="1"/>
  <c r="AH329" i="1"/>
  <c r="FP329" i="1"/>
  <c r="ER175" i="1"/>
  <c r="DN185" i="1"/>
  <c r="DJ175" i="1"/>
  <c r="FD185" i="1"/>
  <c r="EZ175" i="1"/>
  <c r="FD329" i="1" l="1"/>
  <c r="ED329" i="1"/>
  <c r="EF329" i="1" s="1"/>
  <c r="GB175" i="1"/>
  <c r="GB358" i="1" s="1"/>
  <c r="FX358" i="1"/>
  <c r="EN175" i="1"/>
  <c r="FJ329" i="1"/>
  <c r="FL329" i="1" s="1"/>
  <c r="FR329" i="1"/>
  <c r="FT329" i="1" s="1"/>
  <c r="E331" i="1"/>
  <c r="DT330" i="1"/>
  <c r="CF330" i="1"/>
  <c r="CF325" i="1" s="1"/>
  <c r="AZ330" i="1"/>
  <c r="AZ325" i="1" s="1"/>
  <c r="T330" i="1"/>
  <c r="T325" i="1" s="1"/>
  <c r="FF330" i="1"/>
  <c r="DZ330" i="1"/>
  <c r="DZ325" i="1" s="1"/>
  <c r="CL330" i="1"/>
  <c r="CL325" i="1" s="1"/>
  <c r="BF330" i="1"/>
  <c r="BF325" i="1" s="1"/>
  <c r="Z330" i="1"/>
  <c r="Z325" i="1" s="1"/>
  <c r="EP330" i="1"/>
  <c r="EP325" i="1" s="1"/>
  <c r="CJ330" i="1"/>
  <c r="CJ325" i="1" s="1"/>
  <c r="BD330" i="1"/>
  <c r="BD325" i="1" s="1"/>
  <c r="X330" i="1"/>
  <c r="X325" i="1" s="1"/>
  <c r="CX330" i="1"/>
  <c r="CX325" i="1" s="1"/>
  <c r="BR330" i="1"/>
  <c r="BR325" i="1" s="1"/>
  <c r="AL330" i="1"/>
  <c r="AL325" i="1" s="1"/>
  <c r="EB330" i="1"/>
  <c r="DD330" i="1"/>
  <c r="DD325" i="1" s="1"/>
  <c r="BX330" i="1"/>
  <c r="BX325" i="1" s="1"/>
  <c r="AR330" i="1"/>
  <c r="AR325" i="1" s="1"/>
  <c r="EZ330" i="1"/>
  <c r="DR330" i="1"/>
  <c r="DR325" i="1" s="1"/>
  <c r="CD330" i="1"/>
  <c r="CD325" i="1" s="1"/>
  <c r="AX330" i="1"/>
  <c r="AX325" i="1" s="1"/>
  <c r="R330" i="1"/>
  <c r="R325" i="1" s="1"/>
  <c r="DP330" i="1"/>
  <c r="DP325" i="1" s="1"/>
  <c r="CB330" i="1"/>
  <c r="CB325" i="1" s="1"/>
  <c r="AV330" i="1"/>
  <c r="AV325" i="1" s="1"/>
  <c r="FN330" i="1"/>
  <c r="CP330" i="1"/>
  <c r="CT330" i="1" s="1"/>
  <c r="BJ330" i="1"/>
  <c r="BJ325" i="1" s="1"/>
  <c r="AD330" i="1"/>
  <c r="AD325" i="1" s="1"/>
  <c r="FH330" i="1"/>
  <c r="CV330" i="1"/>
  <c r="CV325" i="1" s="1"/>
  <c r="BP330" i="1"/>
  <c r="BP325" i="1" s="1"/>
  <c r="AJ330" i="1"/>
  <c r="AJ325" i="1" s="1"/>
  <c r="FV330" i="1"/>
  <c r="FV325" i="1" s="1"/>
  <c r="ER330" i="1"/>
  <c r="EV330" i="1" s="1"/>
  <c r="DJ330" i="1"/>
  <c r="DN330" i="1" s="1"/>
  <c r="BV330" i="1"/>
  <c r="BV325" i="1" s="1"/>
  <c r="AP330" i="1"/>
  <c r="AP325" i="1" s="1"/>
  <c r="GD330" i="1"/>
  <c r="GD325" i="1" s="1"/>
  <c r="DH330" i="1"/>
  <c r="DH325" i="1" s="1"/>
  <c r="BT330" i="1"/>
  <c r="BT325" i="1" s="1"/>
  <c r="AN330" i="1"/>
  <c r="AN325" i="1" s="1"/>
  <c r="EH330" i="1"/>
  <c r="EH325" i="1" s="1"/>
  <c r="CH330" i="1"/>
  <c r="CH325" i="1" s="1"/>
  <c r="BB330" i="1"/>
  <c r="BB325" i="1" s="1"/>
  <c r="V330" i="1"/>
  <c r="V325" i="1" s="1"/>
  <c r="CN330" i="1"/>
  <c r="CN325" i="1" s="1"/>
  <c r="BH330" i="1"/>
  <c r="BH325" i="1" s="1"/>
  <c r="AB330" i="1"/>
  <c r="AB325" i="1" s="1"/>
  <c r="FP330" i="1"/>
  <c r="EJ330" i="1"/>
  <c r="DB330" i="1"/>
  <c r="DB325" i="1" s="1"/>
  <c r="BN330" i="1"/>
  <c r="BN325" i="1" s="1"/>
  <c r="AH330" i="1"/>
  <c r="AH325" i="1" s="1"/>
  <c r="EX330" i="1"/>
  <c r="FB330" i="1" s="1"/>
  <c r="CZ330" i="1"/>
  <c r="CZ325" i="1" s="1"/>
  <c r="BL330" i="1"/>
  <c r="BL325" i="1" s="1"/>
  <c r="AF330" i="1"/>
  <c r="AF325" i="1" s="1"/>
  <c r="DF330" i="1"/>
  <c r="DF325" i="1" s="1"/>
  <c r="BZ330" i="1"/>
  <c r="BZ325" i="1" s="1"/>
  <c r="AT330" i="1"/>
  <c r="AT325" i="1" s="1"/>
  <c r="GF330" i="1"/>
  <c r="CT175" i="1"/>
  <c r="DX175" i="1"/>
  <c r="EF175" i="1"/>
  <c r="FD175" i="1"/>
  <c r="CT329" i="1"/>
  <c r="CP325" i="1"/>
  <c r="CT325" i="1" s="1"/>
  <c r="GJ175" i="1"/>
  <c r="FT175" i="1"/>
  <c r="DN175" i="1"/>
  <c r="EV175" i="1"/>
  <c r="DN329" i="1"/>
  <c r="DJ325" i="1"/>
  <c r="DN325" i="1" s="1"/>
  <c r="ER325" i="1"/>
  <c r="EV325" i="1" s="1"/>
  <c r="EZ325" i="1"/>
  <c r="FD325" i="1" s="1"/>
  <c r="GJ330" i="1" l="1"/>
  <c r="GF325" i="1"/>
  <c r="FR330" i="1"/>
  <c r="FT330" i="1" s="1"/>
  <c r="FN325" i="1"/>
  <c r="FD330" i="1"/>
  <c r="FJ330" i="1"/>
  <c r="FL330" i="1" s="1"/>
  <c r="DX330" i="1"/>
  <c r="DT325" i="1"/>
  <c r="E332" i="1"/>
  <c r="DV331" i="1"/>
  <c r="FB331" i="1"/>
  <c r="ET331" i="1"/>
  <c r="FJ331" i="1"/>
  <c r="ED331" i="1"/>
  <c r="CR331" i="1"/>
  <c r="DL331" i="1"/>
  <c r="EL331" i="1"/>
  <c r="GH331" i="1"/>
  <c r="FR331" i="1"/>
  <c r="FP325" i="1"/>
  <c r="EB325" i="1"/>
  <c r="FH325" i="1"/>
  <c r="GL175" i="1"/>
  <c r="EN330" i="1"/>
  <c r="EJ325" i="1"/>
  <c r="ED330" i="1"/>
  <c r="EF330" i="1" s="1"/>
  <c r="FF325" i="1"/>
  <c r="EX325" i="1"/>
  <c r="GJ325" i="1" l="1"/>
  <c r="FL325" i="1"/>
  <c r="E333" i="1"/>
  <c r="DR332" i="1"/>
  <c r="CB332" i="1"/>
  <c r="AV332" i="1"/>
  <c r="EZ332" i="1"/>
  <c r="DD332" i="1"/>
  <c r="BB332" i="1"/>
  <c r="GD332" i="1"/>
  <c r="EH332" i="1"/>
  <c r="BJ332" i="1"/>
  <c r="T332" i="1"/>
  <c r="CN332" i="1"/>
  <c r="AX332" i="1"/>
  <c r="GF332" i="1"/>
  <c r="CL332" i="1"/>
  <c r="AT332" i="1"/>
  <c r="DJ332" i="1"/>
  <c r="BT332" i="1"/>
  <c r="AN332" i="1"/>
  <c r="ER332" i="1"/>
  <c r="CH332" i="1"/>
  <c r="AR332" i="1"/>
  <c r="FF332" i="1"/>
  <c r="CZ332" i="1"/>
  <c r="AZ332" i="1"/>
  <c r="FN332" i="1"/>
  <c r="CD332" i="1"/>
  <c r="AL332" i="1"/>
  <c r="DP332" i="1"/>
  <c r="BZ332" i="1"/>
  <c r="AJ332" i="1"/>
  <c r="DB332" i="1"/>
  <c r="BL332" i="1"/>
  <c r="AF332" i="1"/>
  <c r="EJ332" i="1"/>
  <c r="BX332" i="1"/>
  <c r="AH332" i="1"/>
  <c r="EX332" i="1"/>
  <c r="CF332" i="1"/>
  <c r="AP332" i="1"/>
  <c r="DH332" i="1"/>
  <c r="BR332" i="1"/>
  <c r="AB332" i="1"/>
  <c r="DF332" i="1"/>
  <c r="BP332" i="1"/>
  <c r="Z332" i="1"/>
  <c r="FV332" i="1"/>
  <c r="CJ332" i="1"/>
  <c r="BD332" i="1"/>
  <c r="X332" i="1"/>
  <c r="DZ332" i="1"/>
  <c r="BN332" i="1"/>
  <c r="V332" i="1"/>
  <c r="EP332" i="1"/>
  <c r="BV332" i="1"/>
  <c r="AD332" i="1"/>
  <c r="CX332" i="1"/>
  <c r="BH332" i="1"/>
  <c r="R332" i="1"/>
  <c r="CV332" i="1"/>
  <c r="BF332" i="1"/>
  <c r="DX325" i="1"/>
  <c r="EN325" i="1"/>
  <c r="EF325" i="1"/>
  <c r="FT325" i="1"/>
  <c r="DN332" i="1" l="1"/>
  <c r="FD332" i="1"/>
  <c r="E334" i="1"/>
  <c r="DF333" i="1"/>
  <c r="BX333" i="1"/>
  <c r="AR333" i="1"/>
  <c r="EH333" i="1"/>
  <c r="BT333" i="1"/>
  <c r="AN333" i="1"/>
  <c r="CH333" i="1"/>
  <c r="BB333" i="1"/>
  <c r="V333" i="1"/>
  <c r="AP333" i="1"/>
  <c r="BN333" i="1"/>
  <c r="DD333" i="1"/>
  <c r="T333" i="1"/>
  <c r="AB333" i="1"/>
  <c r="FV333" i="1"/>
  <c r="CX333" i="1"/>
  <c r="BP333" i="1"/>
  <c r="AJ333" i="1"/>
  <c r="DB333" i="1"/>
  <c r="BL333" i="1"/>
  <c r="EP333" i="1"/>
  <c r="BZ333" i="1"/>
  <c r="AT333" i="1"/>
  <c r="FF333" i="1"/>
  <c r="Z333" i="1"/>
  <c r="AH333" i="1"/>
  <c r="CL333" i="1"/>
  <c r="CV333" i="1"/>
  <c r="R333" i="1"/>
  <c r="EX333" i="1"/>
  <c r="CN333" i="1"/>
  <c r="BH333" i="1"/>
  <c r="CJ333" i="1"/>
  <c r="BD333" i="1"/>
  <c r="DH333" i="1"/>
  <c r="BR333" i="1"/>
  <c r="AL333" i="1"/>
  <c r="DP333" i="1"/>
  <c r="FP333" i="1"/>
  <c r="X333" i="1"/>
  <c r="BF333" i="1"/>
  <c r="CD333" i="1"/>
  <c r="DR333" i="1"/>
  <c r="CF333" i="1"/>
  <c r="AZ333" i="1"/>
  <c r="FN333" i="1"/>
  <c r="CB333" i="1"/>
  <c r="AV333" i="1"/>
  <c r="CZ333" i="1"/>
  <c r="BJ333" i="1"/>
  <c r="AD333" i="1"/>
  <c r="BV333" i="1"/>
  <c r="DZ333" i="1"/>
  <c r="GD333" i="1"/>
  <c r="AF333" i="1"/>
  <c r="AX333" i="1"/>
  <c r="EV332" i="1"/>
  <c r="EN332" i="1"/>
  <c r="GL325" i="1"/>
  <c r="GJ332" i="1"/>
  <c r="E335" i="1" l="1"/>
  <c r="FP334" i="1"/>
  <c r="DT334" i="1"/>
  <c r="CD334" i="1"/>
  <c r="AX334" i="1"/>
  <c r="R334" i="1"/>
  <c r="EP334" i="1"/>
  <c r="CZ334" i="1"/>
  <c r="BL334" i="1"/>
  <c r="DP334" i="1"/>
  <c r="CH334" i="1"/>
  <c r="BB334" i="1"/>
  <c r="V334" i="1"/>
  <c r="CV334" i="1"/>
  <c r="BP334" i="1"/>
  <c r="AJ334" i="1"/>
  <c r="AF334" i="1"/>
  <c r="FH334" i="1"/>
  <c r="DJ334" i="1"/>
  <c r="BV334" i="1"/>
  <c r="AP334" i="1"/>
  <c r="FN334" i="1"/>
  <c r="DZ334" i="1"/>
  <c r="CJ334" i="1"/>
  <c r="BD334" i="1"/>
  <c r="DF334" i="1"/>
  <c r="BZ334" i="1"/>
  <c r="AT334" i="1"/>
  <c r="CN334" i="1"/>
  <c r="BH334" i="1"/>
  <c r="AB334" i="1"/>
  <c r="X334" i="1"/>
  <c r="EZ334" i="1"/>
  <c r="DB334" i="1"/>
  <c r="BN334" i="1"/>
  <c r="AH334" i="1"/>
  <c r="FF334" i="1"/>
  <c r="DR334" i="1"/>
  <c r="CB334" i="1"/>
  <c r="GF334" i="1"/>
  <c r="CX334" i="1"/>
  <c r="BR334" i="1"/>
  <c r="AL334" i="1"/>
  <c r="FV334" i="1"/>
  <c r="CF334" i="1"/>
  <c r="AZ334" i="1"/>
  <c r="T334" i="1"/>
  <c r="AV334" i="1"/>
  <c r="GD334" i="1"/>
  <c r="ER334" i="1"/>
  <c r="CL334" i="1"/>
  <c r="BF334" i="1"/>
  <c r="Z334" i="1"/>
  <c r="EX334" i="1"/>
  <c r="DH334" i="1"/>
  <c r="BT334" i="1"/>
  <c r="EH334" i="1"/>
  <c r="CP334" i="1"/>
  <c r="BJ334" i="1"/>
  <c r="AD334" i="1"/>
  <c r="DD334" i="1"/>
  <c r="BX334" i="1"/>
  <c r="AR334" i="1"/>
  <c r="AN334" i="1"/>
  <c r="EJ334" i="1"/>
  <c r="CT334" i="1" l="1"/>
  <c r="EV334" i="1"/>
  <c r="FL334" i="1"/>
  <c r="EN334" i="1"/>
  <c r="FD334" i="1"/>
  <c r="E336" i="1"/>
  <c r="CN335" i="1"/>
  <c r="BH335" i="1"/>
  <c r="AB335" i="1"/>
  <c r="FH335" i="1"/>
  <c r="FL335" i="1" s="1"/>
  <c r="DT335" i="1"/>
  <c r="DX335" i="1" s="1"/>
  <c r="CD335" i="1"/>
  <c r="AX335" i="1"/>
  <c r="R335" i="1"/>
  <c r="EP335" i="1"/>
  <c r="CZ335" i="1"/>
  <c r="BL335" i="1"/>
  <c r="AF335" i="1"/>
  <c r="DF335" i="1"/>
  <c r="BZ335" i="1"/>
  <c r="AT335" i="1"/>
  <c r="GF335" i="1"/>
  <c r="GJ335" i="1" s="1"/>
  <c r="FV335" i="1"/>
  <c r="CF335" i="1"/>
  <c r="AZ335" i="1"/>
  <c r="T335" i="1"/>
  <c r="EZ335" i="1"/>
  <c r="FD335" i="1" s="1"/>
  <c r="DJ335" i="1"/>
  <c r="DN335" i="1" s="1"/>
  <c r="BV335" i="1"/>
  <c r="AP335" i="1"/>
  <c r="FN335" i="1"/>
  <c r="DZ335" i="1"/>
  <c r="CJ335" i="1"/>
  <c r="BD335" i="1"/>
  <c r="X335" i="1"/>
  <c r="CX335" i="1"/>
  <c r="BR335" i="1"/>
  <c r="AL335" i="1"/>
  <c r="DD335" i="1"/>
  <c r="BX335" i="1"/>
  <c r="AR335" i="1"/>
  <c r="GD335" i="1"/>
  <c r="ER335" i="1"/>
  <c r="EV335" i="1" s="1"/>
  <c r="DB335" i="1"/>
  <c r="BN335" i="1"/>
  <c r="AH335" i="1"/>
  <c r="FF335" i="1"/>
  <c r="DR335" i="1"/>
  <c r="CB335" i="1"/>
  <c r="AV335" i="1"/>
  <c r="EH335" i="1"/>
  <c r="CP335" i="1"/>
  <c r="CT335" i="1" s="1"/>
  <c r="BJ335" i="1"/>
  <c r="AD335" i="1"/>
  <c r="CV335" i="1"/>
  <c r="BP335" i="1"/>
  <c r="AJ335" i="1"/>
  <c r="FP335" i="1"/>
  <c r="EJ335" i="1"/>
  <c r="EN335" i="1" s="1"/>
  <c r="CL335" i="1"/>
  <c r="BF335" i="1"/>
  <c r="Z335" i="1"/>
  <c r="EX335" i="1"/>
  <c r="DH335" i="1"/>
  <c r="BT335" i="1"/>
  <c r="AN335" i="1"/>
  <c r="DP335" i="1"/>
  <c r="CH335" i="1"/>
  <c r="BB335" i="1"/>
  <c r="V335" i="1"/>
  <c r="GJ334" i="1"/>
  <c r="DN334" i="1"/>
  <c r="DX334" i="1"/>
  <c r="E337" i="1" l="1"/>
  <c r="EH336" i="1"/>
  <c r="CP336" i="1"/>
  <c r="CT336" i="1" s="1"/>
  <c r="BJ336" i="1"/>
  <c r="AD336" i="1"/>
  <c r="DD336" i="1"/>
  <c r="BX336" i="1"/>
  <c r="AR336" i="1"/>
  <c r="GD336" i="1"/>
  <c r="ER336" i="1"/>
  <c r="EV336" i="1" s="1"/>
  <c r="DB336" i="1"/>
  <c r="BN336" i="1"/>
  <c r="AH336" i="1"/>
  <c r="FF336" i="1"/>
  <c r="DR336" i="1"/>
  <c r="CB336" i="1"/>
  <c r="AV336" i="1"/>
  <c r="GF336" i="1"/>
  <c r="DP336" i="1"/>
  <c r="CH336" i="1"/>
  <c r="BB336" i="1"/>
  <c r="V336" i="1"/>
  <c r="CV336" i="1"/>
  <c r="BP336" i="1"/>
  <c r="AJ336" i="1"/>
  <c r="FP336" i="1"/>
  <c r="EJ336" i="1"/>
  <c r="EN336" i="1" s="1"/>
  <c r="CL336" i="1"/>
  <c r="BF336" i="1"/>
  <c r="Z336" i="1"/>
  <c r="EX336" i="1"/>
  <c r="DH336" i="1"/>
  <c r="BT336" i="1"/>
  <c r="AN336" i="1"/>
  <c r="DF336" i="1"/>
  <c r="BZ336" i="1"/>
  <c r="AT336" i="1"/>
  <c r="CN336" i="1"/>
  <c r="BH336" i="1"/>
  <c r="AB336" i="1"/>
  <c r="FH336" i="1"/>
  <c r="FL336" i="1" s="1"/>
  <c r="DT336" i="1"/>
  <c r="CD336" i="1"/>
  <c r="AX336" i="1"/>
  <c r="R336" i="1"/>
  <c r="EP336" i="1"/>
  <c r="CZ336" i="1"/>
  <c r="BL336" i="1"/>
  <c r="AF336" i="1"/>
  <c r="CX336" i="1"/>
  <c r="BR336" i="1"/>
  <c r="AL336" i="1"/>
  <c r="FV336" i="1"/>
  <c r="CF336" i="1"/>
  <c r="AZ336" i="1"/>
  <c r="T336" i="1"/>
  <c r="EZ336" i="1"/>
  <c r="FD336" i="1" s="1"/>
  <c r="DJ336" i="1"/>
  <c r="BV336" i="1"/>
  <c r="AP336" i="1"/>
  <c r="FN336" i="1"/>
  <c r="DZ336" i="1"/>
  <c r="CJ336" i="1"/>
  <c r="BD336" i="1"/>
  <c r="X336" i="1"/>
  <c r="DN336" i="1" l="1"/>
  <c r="DX336" i="1"/>
  <c r="GJ336" i="1"/>
  <c r="E338" i="1"/>
  <c r="EP337" i="1"/>
  <c r="CZ337" i="1"/>
  <c r="BL337" i="1"/>
  <c r="AF337" i="1"/>
  <c r="DP337" i="1"/>
  <c r="CH337" i="1"/>
  <c r="BB337" i="1"/>
  <c r="V337" i="1"/>
  <c r="CV337" i="1"/>
  <c r="BP337" i="1"/>
  <c r="AJ337" i="1"/>
  <c r="FP337" i="1"/>
  <c r="DT337" i="1"/>
  <c r="DX337" i="1" s="1"/>
  <c r="CD337" i="1"/>
  <c r="AX337" i="1"/>
  <c r="R337" i="1"/>
  <c r="FN337" i="1"/>
  <c r="DZ337" i="1"/>
  <c r="CJ337" i="1"/>
  <c r="BD337" i="1"/>
  <c r="X337" i="1"/>
  <c r="DF337" i="1"/>
  <c r="BZ337" i="1"/>
  <c r="AT337" i="1"/>
  <c r="CN337" i="1"/>
  <c r="BH337" i="1"/>
  <c r="AB337" i="1"/>
  <c r="FH337" i="1"/>
  <c r="FL337" i="1" s="1"/>
  <c r="DJ337" i="1"/>
  <c r="DN337" i="1" s="1"/>
  <c r="BV337" i="1"/>
  <c r="AP337" i="1"/>
  <c r="EJ337" i="1"/>
  <c r="EN337" i="1" s="1"/>
  <c r="FF337" i="1"/>
  <c r="DR337" i="1"/>
  <c r="CB337" i="1"/>
  <c r="AV337" i="1"/>
  <c r="GF337" i="1"/>
  <c r="GJ337" i="1" s="1"/>
  <c r="CX337" i="1"/>
  <c r="BR337" i="1"/>
  <c r="AL337" i="1"/>
  <c r="FV337" i="1"/>
  <c r="CF337" i="1"/>
  <c r="AZ337" i="1"/>
  <c r="T337" i="1"/>
  <c r="EZ337" i="1"/>
  <c r="FD337" i="1" s="1"/>
  <c r="DB337" i="1"/>
  <c r="BN337" i="1"/>
  <c r="AH337" i="1"/>
  <c r="EX337" i="1"/>
  <c r="DH337" i="1"/>
  <c r="BT337" i="1"/>
  <c r="AN337" i="1"/>
  <c r="EH337" i="1"/>
  <c r="CP337" i="1"/>
  <c r="BJ337" i="1"/>
  <c r="AD337" i="1"/>
  <c r="DD337" i="1"/>
  <c r="BX337" i="1"/>
  <c r="AR337" i="1"/>
  <c r="GD337" i="1"/>
  <c r="ER337" i="1"/>
  <c r="EV337" i="1" s="1"/>
  <c r="CL337" i="1"/>
  <c r="BF337" i="1"/>
  <c r="Z337" i="1"/>
  <c r="CT337" i="1" l="1"/>
  <c r="E339" i="1"/>
  <c r="ER338" i="1"/>
  <c r="EV338" i="1" s="1"/>
  <c r="CD338" i="1"/>
  <c r="AX338" i="1"/>
  <c r="R338" i="1"/>
  <c r="EP338" i="1"/>
  <c r="CZ338" i="1"/>
  <c r="BL338" i="1"/>
  <c r="AF338" i="1"/>
  <c r="EH338" i="1"/>
  <c r="CP338" i="1"/>
  <c r="CT338" i="1" s="1"/>
  <c r="BJ338" i="1"/>
  <c r="AD338" i="1"/>
  <c r="CV338" i="1"/>
  <c r="BP338" i="1"/>
  <c r="AJ338" i="1"/>
  <c r="DT338" i="1"/>
  <c r="DX338" i="1" s="1"/>
  <c r="BV338" i="1"/>
  <c r="AP338" i="1"/>
  <c r="FP338" i="1"/>
  <c r="FT338" i="1" s="1"/>
  <c r="DZ338" i="1"/>
  <c r="CJ338" i="1"/>
  <c r="BD338" i="1"/>
  <c r="X338" i="1"/>
  <c r="DP338" i="1"/>
  <c r="CH338" i="1"/>
  <c r="BB338" i="1"/>
  <c r="V338" i="1"/>
  <c r="CN338" i="1"/>
  <c r="BH338" i="1"/>
  <c r="AB338" i="1"/>
  <c r="DB338" i="1"/>
  <c r="BN338" i="1"/>
  <c r="AH338" i="1"/>
  <c r="FF338" i="1"/>
  <c r="DR338" i="1"/>
  <c r="CB338" i="1"/>
  <c r="AV338" i="1"/>
  <c r="FV338" i="1"/>
  <c r="DF338" i="1"/>
  <c r="BZ338" i="1"/>
  <c r="AT338" i="1"/>
  <c r="GD338" i="1"/>
  <c r="CF338" i="1"/>
  <c r="AZ338" i="1"/>
  <c r="T338" i="1"/>
  <c r="EZ338" i="1"/>
  <c r="FD338" i="1" s="1"/>
  <c r="CL338" i="1"/>
  <c r="BF338" i="1"/>
  <c r="Z338" i="1"/>
  <c r="EX338" i="1"/>
  <c r="DH338" i="1"/>
  <c r="BT338" i="1"/>
  <c r="AN338" i="1"/>
  <c r="FN338" i="1"/>
  <c r="CX338" i="1"/>
  <c r="BR338" i="1"/>
  <c r="AL338" i="1"/>
  <c r="DD338" i="1"/>
  <c r="BX338" i="1"/>
  <c r="AR338" i="1"/>
  <c r="EJ338" i="1"/>
  <c r="E340" i="1" l="1"/>
  <c r="DF339" i="1"/>
  <c r="BZ339" i="1"/>
  <c r="AT339" i="1"/>
  <c r="EB339" i="1"/>
  <c r="CN339" i="1"/>
  <c r="BH339" i="1"/>
  <c r="AB339" i="1"/>
  <c r="FH339" i="1"/>
  <c r="DB339" i="1"/>
  <c r="BN339" i="1"/>
  <c r="AH339" i="1"/>
  <c r="EZ339" i="1"/>
  <c r="CZ339" i="1"/>
  <c r="BL339" i="1"/>
  <c r="AF339" i="1"/>
  <c r="CX339" i="1"/>
  <c r="BR339" i="1"/>
  <c r="AL339" i="1"/>
  <c r="FV339" i="1"/>
  <c r="DT339" i="1"/>
  <c r="DX339" i="1" s="1"/>
  <c r="CF339" i="1"/>
  <c r="AZ339" i="1"/>
  <c r="T339" i="1"/>
  <c r="DZ339" i="1"/>
  <c r="ED339" i="1" s="1"/>
  <c r="CL339" i="1"/>
  <c r="BF339" i="1"/>
  <c r="Z339" i="1"/>
  <c r="ER339" i="1"/>
  <c r="EV339" i="1" s="1"/>
  <c r="CJ339" i="1"/>
  <c r="BD339" i="1"/>
  <c r="X339" i="1"/>
  <c r="EX339" i="1"/>
  <c r="FB339" i="1" s="1"/>
  <c r="CP339" i="1"/>
  <c r="CT339" i="1" s="1"/>
  <c r="BJ339" i="1"/>
  <c r="AD339" i="1"/>
  <c r="FP339" i="1"/>
  <c r="DD339" i="1"/>
  <c r="BX339" i="1"/>
  <c r="AR339" i="1"/>
  <c r="GD339" i="1"/>
  <c r="DR339" i="1"/>
  <c r="CD339" i="1"/>
  <c r="AX339" i="1"/>
  <c r="R339" i="1"/>
  <c r="DP339" i="1"/>
  <c r="CB339" i="1"/>
  <c r="AV339" i="1"/>
  <c r="GF339" i="1"/>
  <c r="EP339" i="1"/>
  <c r="CH339" i="1"/>
  <c r="BB339" i="1"/>
  <c r="V339" i="1"/>
  <c r="EH339" i="1"/>
  <c r="CV339" i="1"/>
  <c r="BP339" i="1"/>
  <c r="AJ339" i="1"/>
  <c r="FN339" i="1"/>
  <c r="FR339" i="1" s="1"/>
  <c r="DJ339" i="1"/>
  <c r="BV339" i="1"/>
  <c r="AP339" i="1"/>
  <c r="FF339" i="1"/>
  <c r="FJ339" i="1" s="1"/>
  <c r="DH339" i="1"/>
  <c r="BT339" i="1"/>
  <c r="AN339" i="1"/>
  <c r="EJ339" i="1"/>
  <c r="EN339" i="1" s="1"/>
  <c r="EN338" i="1"/>
  <c r="DN339" i="1" l="1"/>
  <c r="GJ339" i="1"/>
  <c r="FT339" i="1"/>
  <c r="FD339" i="1"/>
  <c r="FL339" i="1"/>
  <c r="EF339" i="1"/>
  <c r="E341" i="1"/>
  <c r="FH340" i="1"/>
  <c r="DB340" i="1"/>
  <c r="DB331" i="1" s="1"/>
  <c r="EP340" i="1"/>
  <c r="EP331" i="1" s="1"/>
  <c r="CB340" i="1"/>
  <c r="CB331" i="1" s="1"/>
  <c r="AV340" i="1"/>
  <c r="AV331" i="1" s="1"/>
  <c r="GF340" i="1"/>
  <c r="GJ340" i="1" s="1"/>
  <c r="CH340" i="1"/>
  <c r="CH331" i="1" s="1"/>
  <c r="BB340" i="1"/>
  <c r="BB331" i="1" s="1"/>
  <c r="V340" i="1"/>
  <c r="V331" i="1" s="1"/>
  <c r="CX340" i="1"/>
  <c r="CX331" i="1" s="1"/>
  <c r="BP340" i="1"/>
  <c r="BP331" i="1" s="1"/>
  <c r="AJ340" i="1"/>
  <c r="AJ331" i="1" s="1"/>
  <c r="EZ340" i="1"/>
  <c r="DF340" i="1"/>
  <c r="DF331" i="1" s="1"/>
  <c r="BV340" i="1"/>
  <c r="BV331" i="1" s="1"/>
  <c r="AP340" i="1"/>
  <c r="AP331" i="1" s="1"/>
  <c r="CD340" i="1"/>
  <c r="CD331" i="1" s="1"/>
  <c r="DZ340" i="1"/>
  <c r="FP340" i="1"/>
  <c r="EH340" i="1"/>
  <c r="EH331" i="1" s="1"/>
  <c r="BT340" i="1"/>
  <c r="BT331" i="1" s="1"/>
  <c r="AN340" i="1"/>
  <c r="AN331" i="1" s="1"/>
  <c r="FV340" i="1"/>
  <c r="FV331" i="1" s="1"/>
  <c r="BZ340" i="1"/>
  <c r="BZ331" i="1" s="1"/>
  <c r="AT340" i="1"/>
  <c r="AT331" i="1" s="1"/>
  <c r="EJ340" i="1"/>
  <c r="CN340" i="1"/>
  <c r="CN331" i="1" s="1"/>
  <c r="BH340" i="1"/>
  <c r="BH331" i="1" s="1"/>
  <c r="AB340" i="1"/>
  <c r="AB331" i="1" s="1"/>
  <c r="ER340" i="1"/>
  <c r="CV340" i="1"/>
  <c r="CV331" i="1" s="1"/>
  <c r="BN340" i="1"/>
  <c r="BN331" i="1" s="1"/>
  <c r="AH340" i="1"/>
  <c r="AH331" i="1" s="1"/>
  <c r="AR340" i="1"/>
  <c r="AR331" i="1" s="1"/>
  <c r="AX340" i="1"/>
  <c r="AX331" i="1" s="1"/>
  <c r="GD340" i="1"/>
  <c r="GD331" i="1" s="1"/>
  <c r="DR340" i="1"/>
  <c r="DR331" i="1" s="1"/>
  <c r="FF340" i="1"/>
  <c r="DD340" i="1"/>
  <c r="DD331" i="1" s="1"/>
  <c r="BL340" i="1"/>
  <c r="BL331" i="1" s="1"/>
  <c r="AF340" i="1"/>
  <c r="AF331" i="1" s="1"/>
  <c r="CZ340" i="1"/>
  <c r="CZ331" i="1" s="1"/>
  <c r="BR340" i="1"/>
  <c r="BR331" i="1" s="1"/>
  <c r="AL340" i="1"/>
  <c r="AL331" i="1" s="1"/>
  <c r="DT340" i="1"/>
  <c r="CF340" i="1"/>
  <c r="CF331" i="1" s="1"/>
  <c r="AZ340" i="1"/>
  <c r="AZ331" i="1" s="1"/>
  <c r="T340" i="1"/>
  <c r="T331" i="1" s="1"/>
  <c r="EB340" i="1"/>
  <c r="CL340" i="1"/>
  <c r="CL331" i="1" s="1"/>
  <c r="BF340" i="1"/>
  <c r="BF331" i="1" s="1"/>
  <c r="Z340" i="1"/>
  <c r="Z331" i="1" s="1"/>
  <c r="DH340" i="1"/>
  <c r="DH331" i="1" s="1"/>
  <c r="R340" i="1"/>
  <c r="R331" i="1" s="1"/>
  <c r="FN340" i="1"/>
  <c r="DJ340" i="1"/>
  <c r="DN340" i="1" s="1"/>
  <c r="EX340" i="1"/>
  <c r="CJ340" i="1"/>
  <c r="CJ331" i="1" s="1"/>
  <c r="BD340" i="1"/>
  <c r="BD331" i="1" s="1"/>
  <c r="X340" i="1"/>
  <c r="X331" i="1" s="1"/>
  <c r="CP340" i="1"/>
  <c r="BJ340" i="1"/>
  <c r="BJ331" i="1" s="1"/>
  <c r="AD340" i="1"/>
  <c r="AD331" i="1" s="1"/>
  <c r="BX340" i="1"/>
  <c r="BX331" i="1" s="1"/>
  <c r="DP340" i="1"/>
  <c r="DP331" i="1" s="1"/>
  <c r="CT340" i="1" l="1"/>
  <c r="CP331" i="1"/>
  <c r="FB340" i="1"/>
  <c r="EX331" i="1"/>
  <c r="DX340" i="1"/>
  <c r="DT331" i="1"/>
  <c r="FD340" i="1"/>
  <c r="EZ331" i="1"/>
  <c r="FH331" i="1"/>
  <c r="GF331" i="1"/>
  <c r="E342" i="1"/>
  <c r="DV341" i="1"/>
  <c r="DV358" i="1" s="1"/>
  <c r="DL341" i="1"/>
  <c r="DL358" i="1" s="1"/>
  <c r="CR341" i="1"/>
  <c r="FB341" i="1"/>
  <c r="FJ341" i="1"/>
  <c r="GH341" i="1"/>
  <c r="ED341" i="1"/>
  <c r="ET341" i="1"/>
  <c r="FR341" i="1"/>
  <c r="EL341" i="1"/>
  <c r="EZ341" i="1"/>
  <c r="FD341" i="1" s="1"/>
  <c r="FR340" i="1"/>
  <c r="FT340" i="1" s="1"/>
  <c r="FN331" i="1"/>
  <c r="FP331" i="1"/>
  <c r="EB331" i="1"/>
  <c r="DJ331" i="1"/>
  <c r="FJ340" i="1"/>
  <c r="FL340" i="1" s="1"/>
  <c r="FF331" i="1"/>
  <c r="EV340" i="1"/>
  <c r="ER331" i="1"/>
  <c r="EN340" i="1"/>
  <c r="EJ331" i="1"/>
  <c r="ED340" i="1"/>
  <c r="EF340" i="1" s="1"/>
  <c r="DZ331" i="1"/>
  <c r="DN331" i="1" l="1"/>
  <c r="EN331" i="1"/>
  <c r="EF331" i="1"/>
  <c r="GJ331" i="1"/>
  <c r="CT331" i="1"/>
  <c r="EV331" i="1"/>
  <c r="FT331" i="1"/>
  <c r="FB342" i="1"/>
  <c r="E343" i="1"/>
  <c r="FJ342" i="1"/>
  <c r="FR342" i="1"/>
  <c r="ED342" i="1"/>
  <c r="EF342" i="1" s="1"/>
  <c r="FV342" i="1"/>
  <c r="DH342" i="1"/>
  <c r="BT342" i="1"/>
  <c r="AN342" i="1"/>
  <c r="ER342" i="1"/>
  <c r="CV342" i="1"/>
  <c r="DZ342" i="1"/>
  <c r="CD342" i="1"/>
  <c r="AX342" i="1"/>
  <c r="R342" i="1"/>
  <c r="AD342" i="1"/>
  <c r="BX342" i="1"/>
  <c r="GD342" i="1"/>
  <c r="BR342" i="1"/>
  <c r="CX342" i="1"/>
  <c r="AJ342" i="1"/>
  <c r="FN342" i="1"/>
  <c r="CZ342" i="1"/>
  <c r="BL342" i="1"/>
  <c r="AF342" i="1"/>
  <c r="EH342" i="1"/>
  <c r="CN342" i="1"/>
  <c r="DJ342" i="1"/>
  <c r="BV342" i="1"/>
  <c r="AP342" i="1"/>
  <c r="BZ342" i="1"/>
  <c r="FF342" i="1"/>
  <c r="BH342" i="1"/>
  <c r="EZ342" i="1"/>
  <c r="FD342" i="1" s="1"/>
  <c r="BB342" i="1"/>
  <c r="CF342" i="1"/>
  <c r="T342" i="1"/>
  <c r="FH342" i="1"/>
  <c r="CJ342" i="1"/>
  <c r="BD342" i="1"/>
  <c r="X342" i="1"/>
  <c r="DP342" i="1"/>
  <c r="EX342" i="1"/>
  <c r="DB342" i="1"/>
  <c r="BN342" i="1"/>
  <c r="AH342" i="1"/>
  <c r="BJ342" i="1"/>
  <c r="DR342" i="1"/>
  <c r="AR342" i="1"/>
  <c r="DF342" i="1"/>
  <c r="AL342" i="1"/>
  <c r="BP342" i="1"/>
  <c r="GF342" i="1"/>
  <c r="DT342" i="1"/>
  <c r="CB342" i="1"/>
  <c r="AV342" i="1"/>
  <c r="FP342" i="1"/>
  <c r="DD342" i="1"/>
  <c r="EP342" i="1"/>
  <c r="CL342" i="1"/>
  <c r="BF342" i="1"/>
  <c r="Z342" i="1"/>
  <c r="AT342" i="1"/>
  <c r="CP342" i="1"/>
  <c r="AB342" i="1"/>
  <c r="CH342" i="1"/>
  <c r="V342" i="1"/>
  <c r="AZ342" i="1"/>
  <c r="FL331" i="1"/>
  <c r="FD331" i="1"/>
  <c r="DX331" i="1"/>
  <c r="FL342" i="1" l="1"/>
  <c r="EV342" i="1"/>
  <c r="E344" i="1"/>
  <c r="FF343" i="1"/>
  <c r="CP343" i="1"/>
  <c r="CT343" i="1" s="1"/>
  <c r="BJ343" i="1"/>
  <c r="AD343" i="1"/>
  <c r="FP343" i="1"/>
  <c r="DP343" i="1"/>
  <c r="CF343" i="1"/>
  <c r="AZ343" i="1"/>
  <c r="DZ343" i="1"/>
  <c r="ED343" i="1" s="1"/>
  <c r="EF343" i="1" s="1"/>
  <c r="CD343" i="1"/>
  <c r="AX343" i="1"/>
  <c r="R343" i="1"/>
  <c r="DH343" i="1"/>
  <c r="BT343" i="1"/>
  <c r="AN343" i="1"/>
  <c r="AB343" i="1"/>
  <c r="EZ343" i="1"/>
  <c r="DR343" i="1"/>
  <c r="CH343" i="1"/>
  <c r="BB343" i="1"/>
  <c r="V343" i="1"/>
  <c r="ER343" i="1"/>
  <c r="EV343" i="1" s="1"/>
  <c r="DD343" i="1"/>
  <c r="BX343" i="1"/>
  <c r="GD343" i="1"/>
  <c r="DJ343" i="1"/>
  <c r="BV343" i="1"/>
  <c r="AP343" i="1"/>
  <c r="FN343" i="1"/>
  <c r="FR343" i="1" s="1"/>
  <c r="CZ343" i="1"/>
  <c r="BL343" i="1"/>
  <c r="AF343" i="1"/>
  <c r="T343" i="1"/>
  <c r="DF343" i="1"/>
  <c r="BZ343" i="1"/>
  <c r="AT343" i="1"/>
  <c r="EH343" i="1"/>
  <c r="CV343" i="1"/>
  <c r="BP343" i="1"/>
  <c r="EX343" i="1"/>
  <c r="FB343" i="1" s="1"/>
  <c r="DB343" i="1"/>
  <c r="BN343" i="1"/>
  <c r="AH343" i="1"/>
  <c r="FH343" i="1"/>
  <c r="CJ343" i="1"/>
  <c r="BD343" i="1"/>
  <c r="X343" i="1"/>
  <c r="AR343" i="1"/>
  <c r="CX343" i="1"/>
  <c r="BR343" i="1"/>
  <c r="AL343" i="1"/>
  <c r="FV343" i="1"/>
  <c r="CN343" i="1"/>
  <c r="BH343" i="1"/>
  <c r="EP343" i="1"/>
  <c r="CL343" i="1"/>
  <c r="BF343" i="1"/>
  <c r="Z343" i="1"/>
  <c r="DT343" i="1"/>
  <c r="CB343" i="1"/>
  <c r="AV343" i="1"/>
  <c r="AJ343" i="1"/>
  <c r="GF343" i="1"/>
  <c r="GJ343" i="1" s="1"/>
  <c r="GL331" i="1"/>
  <c r="GJ342" i="1"/>
  <c r="CT342" i="1"/>
  <c r="FD343" i="1" l="1"/>
  <c r="FT343" i="1"/>
  <c r="FJ343" i="1"/>
  <c r="FL343" i="1" s="1"/>
  <c r="E345" i="1"/>
  <c r="EP344" i="1"/>
  <c r="CJ344" i="1"/>
  <c r="BD344" i="1"/>
  <c r="X344" i="1"/>
  <c r="DR344" i="1"/>
  <c r="CH344" i="1"/>
  <c r="BB344" i="1"/>
  <c r="V344" i="1"/>
  <c r="DD344" i="1"/>
  <c r="BX344" i="1"/>
  <c r="AR344" i="1"/>
  <c r="FV344" i="1"/>
  <c r="DJ344" i="1"/>
  <c r="BV344" i="1"/>
  <c r="AP344" i="1"/>
  <c r="FP344" i="1"/>
  <c r="DZ344" i="1"/>
  <c r="CB344" i="1"/>
  <c r="AV344" i="1"/>
  <c r="DF344" i="1"/>
  <c r="BZ344" i="1"/>
  <c r="AT344" i="1"/>
  <c r="FF344" i="1"/>
  <c r="CV344" i="1"/>
  <c r="BP344" i="1"/>
  <c r="AJ344" i="1"/>
  <c r="ER344" i="1"/>
  <c r="EV344" i="1" s="1"/>
  <c r="DB344" i="1"/>
  <c r="BN344" i="1"/>
  <c r="AH344" i="1"/>
  <c r="GD344" i="1"/>
  <c r="DH344" i="1"/>
  <c r="BT344" i="1"/>
  <c r="AN344" i="1"/>
  <c r="FN344" i="1"/>
  <c r="FR344" i="1" s="1"/>
  <c r="CX344" i="1"/>
  <c r="BR344" i="1"/>
  <c r="AL344" i="1"/>
  <c r="EZ344" i="1"/>
  <c r="CN344" i="1"/>
  <c r="BH344" i="1"/>
  <c r="AB344" i="1"/>
  <c r="EH344" i="1"/>
  <c r="CL344" i="1"/>
  <c r="BF344" i="1"/>
  <c r="Z344" i="1"/>
  <c r="EX344" i="1"/>
  <c r="FB344" i="1" s="1"/>
  <c r="CZ344" i="1"/>
  <c r="BL344" i="1"/>
  <c r="AF344" i="1"/>
  <c r="FH344" i="1"/>
  <c r="CP344" i="1"/>
  <c r="BJ344" i="1"/>
  <c r="AD344" i="1"/>
  <c r="DP344" i="1"/>
  <c r="CF344" i="1"/>
  <c r="AZ344" i="1"/>
  <c r="T344" i="1"/>
  <c r="CD344" i="1"/>
  <c r="AX344" i="1"/>
  <c r="R344" i="1"/>
  <c r="FD344" i="1" l="1"/>
  <c r="FJ344" i="1"/>
  <c r="FL344" i="1" s="1"/>
  <c r="ED344" i="1"/>
  <c r="EF344" i="1" s="1"/>
  <c r="CT344" i="1"/>
  <c r="FT344" i="1"/>
  <c r="FR345" i="1"/>
  <c r="FT345" i="1" s="1"/>
  <c r="FJ345" i="1"/>
  <c r="FL345" i="1" s="1"/>
  <c r="FB345" i="1"/>
  <c r="E346" i="1"/>
  <c r="ED345" i="1"/>
  <c r="DJ345" i="1"/>
  <c r="BT345" i="1"/>
  <c r="AN345" i="1"/>
  <c r="DH345" i="1"/>
  <c r="BR345" i="1"/>
  <c r="AL345" i="1"/>
  <c r="FV345" i="1"/>
  <c r="DR345" i="1"/>
  <c r="CH345" i="1"/>
  <c r="AZ345" i="1"/>
  <c r="T345" i="1"/>
  <c r="EH345" i="1"/>
  <c r="CN345" i="1"/>
  <c r="BF345" i="1"/>
  <c r="Z345" i="1"/>
  <c r="EX345" i="1"/>
  <c r="DB345" i="1"/>
  <c r="BL345" i="1"/>
  <c r="AF345" i="1"/>
  <c r="CZ345" i="1"/>
  <c r="BJ345" i="1"/>
  <c r="AD345" i="1"/>
  <c r="FN345" i="1"/>
  <c r="DF345" i="1"/>
  <c r="BZ345" i="1"/>
  <c r="AR345" i="1"/>
  <c r="DP345" i="1"/>
  <c r="CF345" i="1"/>
  <c r="AX345" i="1"/>
  <c r="R345" i="1"/>
  <c r="EP345" i="1"/>
  <c r="CL345" i="1"/>
  <c r="BD345" i="1"/>
  <c r="X345" i="1"/>
  <c r="CJ345" i="1"/>
  <c r="BB345" i="1"/>
  <c r="V345" i="1"/>
  <c r="FF345" i="1"/>
  <c r="CX345" i="1"/>
  <c r="BP345" i="1"/>
  <c r="AJ345" i="1"/>
  <c r="GD345" i="1"/>
  <c r="DD345" i="1"/>
  <c r="BX345" i="1"/>
  <c r="AP345" i="1"/>
  <c r="EB345" i="1"/>
  <c r="CD345" i="1"/>
  <c r="AV345" i="1"/>
  <c r="DZ345" i="1"/>
  <c r="CB345" i="1"/>
  <c r="AT345" i="1"/>
  <c r="GF345" i="1"/>
  <c r="EZ345" i="1"/>
  <c r="FD345" i="1" s="1"/>
  <c r="CP345" i="1"/>
  <c r="CT345" i="1" s="1"/>
  <c r="BH345" i="1"/>
  <c r="AB345" i="1"/>
  <c r="ER345" i="1"/>
  <c r="EV345" i="1" s="1"/>
  <c r="CV345" i="1"/>
  <c r="BN345" i="1"/>
  <c r="AH345" i="1"/>
  <c r="E347" i="1" l="1"/>
  <c r="FH346" i="1"/>
  <c r="EP346" i="1"/>
  <c r="CV346" i="1"/>
  <c r="BP346" i="1"/>
  <c r="AJ346" i="1"/>
  <c r="DZ346" i="1"/>
  <c r="CD346" i="1"/>
  <c r="AX346" i="1"/>
  <c r="R346" i="1"/>
  <c r="CZ346" i="1"/>
  <c r="BL346" i="1"/>
  <c r="AF346" i="1"/>
  <c r="EJ346" i="1"/>
  <c r="CP346" i="1"/>
  <c r="CT346" i="1" s="1"/>
  <c r="BJ346" i="1"/>
  <c r="AD346" i="1"/>
  <c r="GF346" i="1"/>
  <c r="GJ346" i="1" s="1"/>
  <c r="EH346" i="1"/>
  <c r="CN346" i="1"/>
  <c r="BH346" i="1"/>
  <c r="AB346" i="1"/>
  <c r="DJ346" i="1"/>
  <c r="BV346" i="1"/>
  <c r="AP346" i="1"/>
  <c r="GD346" i="1"/>
  <c r="CJ346" i="1"/>
  <c r="BD346" i="1"/>
  <c r="X346" i="1"/>
  <c r="DR346" i="1"/>
  <c r="CH346" i="1"/>
  <c r="BB346" i="1"/>
  <c r="V346" i="1"/>
  <c r="FF346" i="1"/>
  <c r="DP346" i="1"/>
  <c r="CF346" i="1"/>
  <c r="AZ346" i="1"/>
  <c r="T346" i="1"/>
  <c r="DB346" i="1"/>
  <c r="BN346" i="1"/>
  <c r="AH346" i="1"/>
  <c r="DT346" i="1"/>
  <c r="CB346" i="1"/>
  <c r="AV346" i="1"/>
  <c r="FP346" i="1"/>
  <c r="DF346" i="1"/>
  <c r="BZ346" i="1"/>
  <c r="AT346" i="1"/>
  <c r="EB346" i="1"/>
  <c r="FV346" i="1"/>
  <c r="EX346" i="1"/>
  <c r="DD346" i="1"/>
  <c r="BX346" i="1"/>
  <c r="AR346" i="1"/>
  <c r="FN346" i="1"/>
  <c r="CL346" i="1"/>
  <c r="BF346" i="1"/>
  <c r="Z346" i="1"/>
  <c r="DH346" i="1"/>
  <c r="BT346" i="1"/>
  <c r="AN346" i="1"/>
  <c r="ER346" i="1"/>
  <c r="EV346" i="1" s="1"/>
  <c r="CX346" i="1"/>
  <c r="BR346" i="1"/>
  <c r="AL346" i="1"/>
  <c r="EZ346" i="1"/>
  <c r="FD346" i="1" s="1"/>
  <c r="EF345" i="1"/>
  <c r="GJ345" i="1"/>
  <c r="EN346" i="1" l="1"/>
  <c r="FL346" i="1"/>
  <c r="EF346" i="1"/>
  <c r="EC346" i="1"/>
  <c r="EE346" i="1" s="1"/>
  <c r="FT346" i="1"/>
  <c r="E348" i="1"/>
  <c r="FN347" i="1"/>
  <c r="CX347" i="1"/>
  <c r="CX341" i="1" s="1"/>
  <c r="BR347" i="1"/>
  <c r="BR341" i="1" s="1"/>
  <c r="AL347" i="1"/>
  <c r="AL341" i="1" s="1"/>
  <c r="EH347" i="1"/>
  <c r="EH341" i="1" s="1"/>
  <c r="CD347" i="1"/>
  <c r="CD341" i="1" s="1"/>
  <c r="AN347" i="1"/>
  <c r="AN341" i="1" s="1"/>
  <c r="FF347" i="1"/>
  <c r="CV347" i="1"/>
  <c r="CV341" i="1" s="1"/>
  <c r="BF347" i="1"/>
  <c r="BF341" i="1" s="1"/>
  <c r="GD347" i="1"/>
  <c r="GD341" i="1" s="1"/>
  <c r="CJ347" i="1"/>
  <c r="CJ341" i="1" s="1"/>
  <c r="AR347" i="1"/>
  <c r="AR341" i="1" s="1"/>
  <c r="EJ347" i="1"/>
  <c r="EN347" i="1" s="1"/>
  <c r="BV347" i="1"/>
  <c r="BV341" i="1" s="1"/>
  <c r="AF347" i="1"/>
  <c r="AF341" i="1" s="1"/>
  <c r="GF347" i="1"/>
  <c r="FH347" i="1"/>
  <c r="FH341" i="1" s="1"/>
  <c r="FL341" i="1" s="1"/>
  <c r="CP347" i="1"/>
  <c r="BJ347" i="1"/>
  <c r="BJ341" i="1" s="1"/>
  <c r="AD347" i="1"/>
  <c r="AD341" i="1" s="1"/>
  <c r="DJ347" i="1"/>
  <c r="DJ341" i="1" s="1"/>
  <c r="DN341" i="1" s="1"/>
  <c r="DN358" i="1" s="1"/>
  <c r="BT347" i="1"/>
  <c r="BT341" i="1" s="1"/>
  <c r="AB347" i="1"/>
  <c r="AB341" i="1" s="1"/>
  <c r="EP347" i="1"/>
  <c r="EP341" i="1" s="1"/>
  <c r="CL347" i="1"/>
  <c r="CL341" i="1" s="1"/>
  <c r="AV347" i="1"/>
  <c r="AV341" i="1" s="1"/>
  <c r="EX347" i="1"/>
  <c r="BX347" i="1"/>
  <c r="BX341" i="1" s="1"/>
  <c r="AH347" i="1"/>
  <c r="AH341" i="1" s="1"/>
  <c r="DP347" i="1"/>
  <c r="DP341" i="1" s="1"/>
  <c r="BL347" i="1"/>
  <c r="BL341" i="1" s="1"/>
  <c r="T347" i="1"/>
  <c r="T341" i="1" s="1"/>
  <c r="FP347" i="1"/>
  <c r="FP341" i="1" s="1"/>
  <c r="FT341" i="1" s="1"/>
  <c r="DR347" i="1"/>
  <c r="DR341" i="1" s="1"/>
  <c r="CH347" i="1"/>
  <c r="CH341" i="1" s="1"/>
  <c r="BB347" i="1"/>
  <c r="BB341" i="1" s="1"/>
  <c r="V347" i="1"/>
  <c r="V341" i="1" s="1"/>
  <c r="CZ347" i="1"/>
  <c r="CZ341" i="1" s="1"/>
  <c r="BH347" i="1"/>
  <c r="BH341" i="1" s="1"/>
  <c r="R347" i="1"/>
  <c r="R341" i="1" s="1"/>
  <c r="DZ347" i="1"/>
  <c r="CB347" i="1"/>
  <c r="CB341" i="1" s="1"/>
  <c r="AJ347" i="1"/>
  <c r="AJ341" i="1" s="1"/>
  <c r="DT347" i="1"/>
  <c r="DT341" i="1" s="1"/>
  <c r="DX341" i="1" s="1"/>
  <c r="DX358" i="1" s="1"/>
  <c r="BN347" i="1"/>
  <c r="BN341" i="1" s="1"/>
  <c r="X347" i="1"/>
  <c r="X341" i="1" s="1"/>
  <c r="DB347" i="1"/>
  <c r="DB341" i="1" s="1"/>
  <c r="AZ347" i="1"/>
  <c r="AZ341" i="1" s="1"/>
  <c r="EZ347" i="1"/>
  <c r="DF347" i="1"/>
  <c r="DF341" i="1" s="1"/>
  <c r="BZ347" i="1"/>
  <c r="BZ341" i="1" s="1"/>
  <c r="AT347" i="1"/>
  <c r="AT341" i="1" s="1"/>
  <c r="ER347" i="1"/>
  <c r="CN347" i="1"/>
  <c r="CN341" i="1" s="1"/>
  <c r="AX347" i="1"/>
  <c r="AX341" i="1" s="1"/>
  <c r="FV347" i="1"/>
  <c r="FV341" i="1" s="1"/>
  <c r="DH347" i="1"/>
  <c r="DH341" i="1" s="1"/>
  <c r="BP347" i="1"/>
  <c r="BP341" i="1" s="1"/>
  <c r="Z347" i="1"/>
  <c r="Z341" i="1" s="1"/>
  <c r="DD347" i="1"/>
  <c r="DD341" i="1" s="1"/>
  <c r="BD347" i="1"/>
  <c r="BD341" i="1" s="1"/>
  <c r="CF347" i="1"/>
  <c r="CF341" i="1" s="1"/>
  <c r="AP347" i="1"/>
  <c r="AP341" i="1" s="1"/>
  <c r="EB347" i="1"/>
  <c r="FB347" i="1" l="1"/>
  <c r="FJ347" i="1"/>
  <c r="FF341" i="1"/>
  <c r="GH348" i="1"/>
  <c r="GH358" i="1" s="1"/>
  <c r="ET348" i="1"/>
  <c r="ET358" i="1" s="1"/>
  <c r="FB348" i="1"/>
  <c r="FB358" i="1" s="1"/>
  <c r="FJ348" i="1"/>
  <c r="FJ358" i="1" s="1"/>
  <c r="FR348" i="1"/>
  <c r="FR358" i="1" s="1"/>
  <c r="CR348" i="1"/>
  <c r="CR358" i="1" s="1"/>
  <c r="E349" i="1"/>
  <c r="EL348" i="1"/>
  <c r="EL358" i="1" s="1"/>
  <c r="FP348" i="1"/>
  <c r="GF348" i="1"/>
  <c r="FH348" i="1"/>
  <c r="DJ348" i="1"/>
  <c r="DJ358" i="1" s="1"/>
  <c r="EJ348" i="1"/>
  <c r="DT348" i="1"/>
  <c r="DT358" i="1" s="1"/>
  <c r="EZ348" i="1"/>
  <c r="ER348" i="1"/>
  <c r="CP348" i="1"/>
  <c r="EB348" i="1"/>
  <c r="CT347" i="1"/>
  <c r="CP341" i="1"/>
  <c r="CT341" i="1" s="1"/>
  <c r="EV347" i="1"/>
  <c r="ER341" i="1"/>
  <c r="EV341" i="1" s="1"/>
  <c r="GL341" i="1" s="1"/>
  <c r="FD347" i="1"/>
  <c r="ED347" i="1"/>
  <c r="DZ341" i="1"/>
  <c r="FT347" i="1"/>
  <c r="FL347" i="1"/>
  <c r="EX341" i="1"/>
  <c r="EF347" i="1"/>
  <c r="EC347" i="1"/>
  <c r="EE347" i="1" s="1"/>
  <c r="EB341" i="1"/>
  <c r="EF341" i="1" s="1"/>
  <c r="GJ347" i="1"/>
  <c r="GF341" i="1"/>
  <c r="GJ341" i="1" s="1"/>
  <c r="FR347" i="1"/>
  <c r="FN341" i="1"/>
  <c r="EJ341" i="1"/>
  <c r="EN341" i="1" s="1"/>
  <c r="CT348" i="1" l="1"/>
  <c r="CT358" i="1" s="1"/>
  <c r="CP358" i="1"/>
  <c r="EN348" i="1"/>
  <c r="EN358" i="1" s="1"/>
  <c r="EJ358" i="1"/>
  <c r="FT348" i="1"/>
  <c r="FT358" i="1" s="1"/>
  <c r="FP358" i="1"/>
  <c r="EV348" i="1"/>
  <c r="EV358" i="1" s="1"/>
  <c r="ER358" i="1"/>
  <c r="FD348" i="1"/>
  <c r="FD358" i="1" s="1"/>
  <c r="EZ358" i="1"/>
  <c r="FL348" i="1"/>
  <c r="FL358" i="1" s="1"/>
  <c r="FH358" i="1"/>
  <c r="E350" i="1"/>
  <c r="DZ349" i="1"/>
  <c r="CF349" i="1"/>
  <c r="AZ349" i="1"/>
  <c r="T349" i="1"/>
  <c r="EZ349" i="1"/>
  <c r="DH349" i="1"/>
  <c r="CJ349" i="1"/>
  <c r="AT349" i="1"/>
  <c r="EX349" i="1"/>
  <c r="DB349" i="1"/>
  <c r="BB349" i="1"/>
  <c r="FV349" i="1"/>
  <c r="CD349" i="1"/>
  <c r="AN349" i="1"/>
  <c r="AV349" i="1"/>
  <c r="BR349" i="1"/>
  <c r="GF349" i="1"/>
  <c r="GJ349" i="1" s="1"/>
  <c r="BF349" i="1"/>
  <c r="DD349" i="1"/>
  <c r="BX349" i="1"/>
  <c r="AR349" i="1"/>
  <c r="ER349" i="1"/>
  <c r="EV349" i="1" s="1"/>
  <c r="FF349" i="1"/>
  <c r="BZ349" i="1"/>
  <c r="AH349" i="1"/>
  <c r="EH349" i="1"/>
  <c r="CH349" i="1"/>
  <c r="AP349" i="1"/>
  <c r="FH349" i="1"/>
  <c r="BT349" i="1"/>
  <c r="AD349" i="1"/>
  <c r="CB349" i="1"/>
  <c r="Z349" i="1"/>
  <c r="CV349" i="1"/>
  <c r="BP349" i="1"/>
  <c r="AJ349" i="1"/>
  <c r="GD349" i="1"/>
  <c r="EJ349" i="1"/>
  <c r="EN349" i="1" s="1"/>
  <c r="DR349" i="1"/>
  <c r="BN349" i="1"/>
  <c r="X349" i="1"/>
  <c r="EB349" i="1"/>
  <c r="BV349" i="1"/>
  <c r="AF349" i="1"/>
  <c r="CZ349" i="1"/>
  <c r="BJ349" i="1"/>
  <c r="R349" i="1"/>
  <c r="AL349" i="1"/>
  <c r="EP349" i="1"/>
  <c r="CN349" i="1"/>
  <c r="BH349" i="1"/>
  <c r="AB349" i="1"/>
  <c r="FN349" i="1"/>
  <c r="DT349" i="1"/>
  <c r="DF349" i="1"/>
  <c r="BD349" i="1"/>
  <c r="FP349" i="1"/>
  <c r="DP349" i="1"/>
  <c r="BL349" i="1"/>
  <c r="V349" i="1"/>
  <c r="CP349" i="1"/>
  <c r="CT349" i="1" s="1"/>
  <c r="AX349" i="1"/>
  <c r="CL349" i="1"/>
  <c r="CX349" i="1"/>
  <c r="DJ349" i="1"/>
  <c r="EC348" i="1"/>
  <c r="EB358" i="1"/>
  <c r="GJ348" i="1"/>
  <c r="GJ358" i="1" s="1"/>
  <c r="GF358" i="1"/>
  <c r="ED348" i="1" l="1"/>
  <c r="EE348" i="1"/>
  <c r="EC358" i="1"/>
  <c r="FJ349" i="1"/>
  <c r="EC349" i="1"/>
  <c r="EE349" i="1" s="1"/>
  <c r="FR349" i="1"/>
  <c r="FT349" i="1" s="1"/>
  <c r="FL349" i="1"/>
  <c r="FB349" i="1"/>
  <c r="FD349" i="1" s="1"/>
  <c r="ED349" i="1"/>
  <c r="EF349" i="1" s="1"/>
  <c r="E351" i="1"/>
  <c r="DH350" i="1"/>
  <c r="BT350" i="1"/>
  <c r="AN350" i="1"/>
  <c r="FF350" i="1"/>
  <c r="BZ350" i="1"/>
  <c r="AJ350" i="1"/>
  <c r="EP350" i="1"/>
  <c r="CH350" i="1"/>
  <c r="AR350" i="1"/>
  <c r="FV350" i="1"/>
  <c r="CP350" i="1"/>
  <c r="CT350" i="1" s="1"/>
  <c r="AZ350" i="1"/>
  <c r="FN350" i="1"/>
  <c r="CV350" i="1"/>
  <c r="BH350" i="1"/>
  <c r="R350" i="1"/>
  <c r="CZ350" i="1"/>
  <c r="BL350" i="1"/>
  <c r="AF350" i="1"/>
  <c r="DP350" i="1"/>
  <c r="BP350" i="1"/>
  <c r="Z350" i="1"/>
  <c r="EH350" i="1"/>
  <c r="BX350" i="1"/>
  <c r="AH350" i="1"/>
  <c r="FH350" i="1"/>
  <c r="CF350" i="1"/>
  <c r="AP350" i="1"/>
  <c r="EZ350" i="1"/>
  <c r="CN350" i="1"/>
  <c r="AX350" i="1"/>
  <c r="EB350" i="1"/>
  <c r="GD350" i="1"/>
  <c r="CJ350" i="1"/>
  <c r="BD350" i="1"/>
  <c r="X350" i="1"/>
  <c r="DD350" i="1"/>
  <c r="BF350" i="1"/>
  <c r="FP350" i="1"/>
  <c r="DJ350" i="1"/>
  <c r="BN350" i="1"/>
  <c r="V350" i="1"/>
  <c r="DZ350" i="1"/>
  <c r="ED350" i="1" s="1"/>
  <c r="BV350" i="1"/>
  <c r="AD350" i="1"/>
  <c r="DT350" i="1"/>
  <c r="CD350" i="1"/>
  <c r="AL350" i="1"/>
  <c r="EJ350" i="1"/>
  <c r="EN350" i="1" s="1"/>
  <c r="DR350" i="1"/>
  <c r="CB350" i="1"/>
  <c r="AV350" i="1"/>
  <c r="CL350" i="1"/>
  <c r="AT350" i="1"/>
  <c r="EX350" i="1"/>
  <c r="FB350" i="1" s="1"/>
  <c r="DB350" i="1"/>
  <c r="BB350" i="1"/>
  <c r="GF350" i="1"/>
  <c r="GJ350" i="1" s="1"/>
  <c r="CX350" i="1"/>
  <c r="BJ350" i="1"/>
  <c r="T350" i="1"/>
  <c r="DF350" i="1"/>
  <c r="BR350" i="1"/>
  <c r="AB350" i="1"/>
  <c r="ER350" i="1"/>
  <c r="EV350" i="1" s="1"/>
  <c r="EF350" i="1" l="1"/>
  <c r="EC350" i="1"/>
  <c r="EE350" i="1" s="1"/>
  <c r="FJ350" i="1"/>
  <c r="E352" i="1"/>
  <c r="GF351" i="1"/>
  <c r="GJ351" i="1" s="1"/>
  <c r="FF351" i="1"/>
  <c r="CL351" i="1"/>
  <c r="BH351" i="1"/>
  <c r="AB351" i="1"/>
  <c r="BZ351" i="1"/>
  <c r="AH351" i="1"/>
  <c r="CP351" i="1"/>
  <c r="CT351" i="1" s="1"/>
  <c r="BB351" i="1"/>
  <c r="EJ351" i="1"/>
  <c r="EN351" i="1" s="1"/>
  <c r="CN351" i="1"/>
  <c r="AX351" i="1"/>
  <c r="ER351" i="1"/>
  <c r="EV351" i="1" s="1"/>
  <c r="CB351" i="1"/>
  <c r="AL351" i="1"/>
  <c r="FP351" i="1"/>
  <c r="GD351" i="1"/>
  <c r="EP351" i="1"/>
  <c r="EH351" i="1"/>
  <c r="CF351" i="1"/>
  <c r="AZ351" i="1"/>
  <c r="T351" i="1"/>
  <c r="BN351" i="1"/>
  <c r="X351" i="1"/>
  <c r="CH351" i="1"/>
  <c r="AP351" i="1"/>
  <c r="DR351" i="1"/>
  <c r="CD351" i="1"/>
  <c r="AN351" i="1"/>
  <c r="DP351" i="1"/>
  <c r="BR351" i="1"/>
  <c r="Z351" i="1"/>
  <c r="EZ351" i="1"/>
  <c r="FN351" i="1"/>
  <c r="FR351" i="1" s="1"/>
  <c r="DT351" i="1"/>
  <c r="BX351" i="1"/>
  <c r="AR351" i="1"/>
  <c r="DJ351" i="1"/>
  <c r="BD351" i="1"/>
  <c r="DZ351" i="1"/>
  <c r="BV351" i="1"/>
  <c r="AF351" i="1"/>
  <c r="DH351" i="1"/>
  <c r="BT351" i="1"/>
  <c r="AD351" i="1"/>
  <c r="DF351" i="1"/>
  <c r="BF351" i="1"/>
  <c r="CJ351" i="1"/>
  <c r="EB351" i="1"/>
  <c r="EX351" i="1"/>
  <c r="FB351" i="1" s="1"/>
  <c r="FV351" i="1"/>
  <c r="DB351" i="1"/>
  <c r="BP351" i="1"/>
  <c r="AJ351" i="1"/>
  <c r="DD351" i="1"/>
  <c r="AT351" i="1"/>
  <c r="CZ351" i="1"/>
  <c r="BL351" i="1"/>
  <c r="V351" i="1"/>
  <c r="CX351" i="1"/>
  <c r="BJ351" i="1"/>
  <c r="R351" i="1"/>
  <c r="CV351" i="1"/>
  <c r="AV351" i="1"/>
  <c r="FH351" i="1"/>
  <c r="FL350" i="1"/>
  <c r="GK348" i="1"/>
  <c r="GK358" i="1" s="1"/>
  <c r="EE358" i="1"/>
  <c r="FD350" i="1"/>
  <c r="FR350" i="1"/>
  <c r="FT350" i="1" s="1"/>
  <c r="ED358" i="1"/>
  <c r="EF348" i="1"/>
  <c r="EF358" i="1" s="1"/>
  <c r="FJ351" i="1" l="1"/>
  <c r="FL351" i="1" s="1"/>
  <c r="EC351" i="1"/>
  <c r="EE351" i="1" s="1"/>
  <c r="FD351" i="1"/>
  <c r="ED351" i="1"/>
  <c r="EF351" i="1" s="1"/>
  <c r="FT351" i="1"/>
  <c r="E353" i="1"/>
  <c r="EP352" i="1"/>
  <c r="CV352" i="1"/>
  <c r="BP352" i="1"/>
  <c r="AJ352" i="1"/>
  <c r="FV352" i="1"/>
  <c r="DB352" i="1"/>
  <c r="BN352" i="1"/>
  <c r="AH352" i="1"/>
  <c r="ER352" i="1"/>
  <c r="EV352" i="1" s="1"/>
  <c r="CZ352" i="1"/>
  <c r="BL352" i="1"/>
  <c r="AF352" i="1"/>
  <c r="DP352" i="1"/>
  <c r="CH352" i="1"/>
  <c r="BB352" i="1"/>
  <c r="V352" i="1"/>
  <c r="FP352" i="1"/>
  <c r="DZ352" i="1"/>
  <c r="CN352" i="1"/>
  <c r="BH352" i="1"/>
  <c r="AB352" i="1"/>
  <c r="FF352" i="1"/>
  <c r="CL352" i="1"/>
  <c r="BF352" i="1"/>
  <c r="Z352" i="1"/>
  <c r="EB352" i="1"/>
  <c r="CJ352" i="1"/>
  <c r="BD352" i="1"/>
  <c r="X352" i="1"/>
  <c r="DF352" i="1"/>
  <c r="BZ352" i="1"/>
  <c r="AT352" i="1"/>
  <c r="EZ352" i="1"/>
  <c r="DJ352" i="1"/>
  <c r="CF352" i="1"/>
  <c r="AZ352" i="1"/>
  <c r="T352" i="1"/>
  <c r="EH352" i="1"/>
  <c r="CD352" i="1"/>
  <c r="AX352" i="1"/>
  <c r="R352" i="1"/>
  <c r="DR352" i="1"/>
  <c r="CB352" i="1"/>
  <c r="AV352" i="1"/>
  <c r="FN352" i="1"/>
  <c r="CX352" i="1"/>
  <c r="BR352" i="1"/>
  <c r="AL352" i="1"/>
  <c r="FH352" i="1"/>
  <c r="GF352" i="1"/>
  <c r="GJ352" i="1" s="1"/>
  <c r="DD352" i="1"/>
  <c r="BX352" i="1"/>
  <c r="AR352" i="1"/>
  <c r="DT352" i="1"/>
  <c r="BV352" i="1"/>
  <c r="AP352" i="1"/>
  <c r="GD352" i="1"/>
  <c r="DH352" i="1"/>
  <c r="BT352" i="1"/>
  <c r="AN352" i="1"/>
  <c r="EX352" i="1"/>
  <c r="CP352" i="1"/>
  <c r="CT352" i="1" s="1"/>
  <c r="BJ352" i="1"/>
  <c r="AD352" i="1"/>
  <c r="EJ352" i="1"/>
  <c r="EN352" i="1" s="1"/>
  <c r="EC352" i="1" l="1"/>
  <c r="EE352" i="1" s="1"/>
  <c r="FJ352" i="1"/>
  <c r="ED352" i="1"/>
  <c r="EF352" i="1" s="1"/>
  <c r="FB352" i="1"/>
  <c r="FL352" i="1"/>
  <c r="FR352" i="1"/>
  <c r="FD352" i="1"/>
  <c r="FT352" i="1"/>
  <c r="E354" i="1"/>
  <c r="FF353" i="1"/>
  <c r="DF353" i="1"/>
  <c r="BT353" i="1"/>
  <c r="AN353" i="1"/>
  <c r="EX353" i="1"/>
  <c r="CV353" i="1"/>
  <c r="BR353" i="1"/>
  <c r="AL353" i="1"/>
  <c r="DT353" i="1"/>
  <c r="BX353" i="1"/>
  <c r="AR353" i="1"/>
  <c r="GF353" i="1"/>
  <c r="GJ353" i="1" s="1"/>
  <c r="CD353" i="1"/>
  <c r="AX353" i="1"/>
  <c r="R353" i="1"/>
  <c r="CJ353" i="1"/>
  <c r="FN353" i="1"/>
  <c r="CX353" i="1"/>
  <c r="BL353" i="1"/>
  <c r="AF353" i="1"/>
  <c r="EP353" i="1"/>
  <c r="CN353" i="1"/>
  <c r="BJ353" i="1"/>
  <c r="AD353" i="1"/>
  <c r="DB353" i="1"/>
  <c r="BP353" i="1"/>
  <c r="AJ353" i="1"/>
  <c r="DR353" i="1"/>
  <c r="BV353" i="1"/>
  <c r="AP353" i="1"/>
  <c r="FP353" i="1"/>
  <c r="FH353" i="1"/>
  <c r="EJ353" i="1"/>
  <c r="EN353" i="1" s="1"/>
  <c r="CP353" i="1"/>
  <c r="CT353" i="1" s="1"/>
  <c r="BD353" i="1"/>
  <c r="X353" i="1"/>
  <c r="DZ353" i="1"/>
  <c r="CH353" i="1"/>
  <c r="BB353" i="1"/>
  <c r="V353" i="1"/>
  <c r="CL353" i="1"/>
  <c r="BH353" i="1"/>
  <c r="AB353" i="1"/>
  <c r="DH353" i="1"/>
  <c r="BN353" i="1"/>
  <c r="AH353" i="1"/>
  <c r="EB353" i="1"/>
  <c r="EZ353" i="1"/>
  <c r="FV353" i="1"/>
  <c r="DP353" i="1"/>
  <c r="CB353" i="1"/>
  <c r="AV353" i="1"/>
  <c r="GD353" i="1"/>
  <c r="DD353" i="1"/>
  <c r="BZ353" i="1"/>
  <c r="AT353" i="1"/>
  <c r="EH353" i="1"/>
  <c r="CF353" i="1"/>
  <c r="AZ353" i="1"/>
  <c r="T353" i="1"/>
  <c r="CZ353" i="1"/>
  <c r="BF353" i="1"/>
  <c r="Z353" i="1"/>
  <c r="ER353" i="1"/>
  <c r="EV353" i="1" s="1"/>
  <c r="DJ353" i="1"/>
  <c r="E355" i="1" l="1"/>
  <c r="FN354" i="1"/>
  <c r="CX354" i="1"/>
  <c r="BR354" i="1"/>
  <c r="AL354" i="1"/>
  <c r="GD354" i="1"/>
  <c r="CV354" i="1"/>
  <c r="BF354" i="1"/>
  <c r="EP354" i="1"/>
  <c r="DD354" i="1"/>
  <c r="BD354" i="1"/>
  <c r="GF354" i="1"/>
  <c r="GJ354" i="1" s="1"/>
  <c r="CF354" i="1"/>
  <c r="AP354" i="1"/>
  <c r="ER354" i="1"/>
  <c r="EV354" i="1" s="1"/>
  <c r="CD354" i="1"/>
  <c r="AN354" i="1"/>
  <c r="FH354" i="1"/>
  <c r="EX354" i="1"/>
  <c r="CP354" i="1"/>
  <c r="CT354" i="1" s="1"/>
  <c r="BJ354" i="1"/>
  <c r="AD354" i="1"/>
  <c r="FF354" i="1"/>
  <c r="FJ354" i="1" s="1"/>
  <c r="CL354" i="1"/>
  <c r="AV354" i="1"/>
  <c r="EH354" i="1"/>
  <c r="CJ354" i="1"/>
  <c r="AR354" i="1"/>
  <c r="FP354" i="1"/>
  <c r="BV354" i="1"/>
  <c r="AF354" i="1"/>
  <c r="DZ354" i="1"/>
  <c r="BT354" i="1"/>
  <c r="AB354" i="1"/>
  <c r="EZ354" i="1"/>
  <c r="DP354" i="1"/>
  <c r="CH354" i="1"/>
  <c r="BB354" i="1"/>
  <c r="V354" i="1"/>
  <c r="DT354" i="1"/>
  <c r="CB354" i="1"/>
  <c r="AJ354" i="1"/>
  <c r="EB354" i="1"/>
  <c r="BX354" i="1"/>
  <c r="AH354" i="1"/>
  <c r="DJ354" i="1"/>
  <c r="BL354" i="1"/>
  <c r="T354" i="1"/>
  <c r="CZ354" i="1"/>
  <c r="BH354" i="1"/>
  <c r="R354" i="1"/>
  <c r="DF354" i="1"/>
  <c r="BZ354" i="1"/>
  <c r="AT354" i="1"/>
  <c r="DH354" i="1"/>
  <c r="BP354" i="1"/>
  <c r="Z354" i="1"/>
  <c r="DR354" i="1"/>
  <c r="BN354" i="1"/>
  <c r="X354" i="1"/>
  <c r="DB354" i="1"/>
  <c r="AZ354" i="1"/>
  <c r="FV354" i="1"/>
  <c r="CN354" i="1"/>
  <c r="AX354" i="1"/>
  <c r="EJ354" i="1"/>
  <c r="EN354" i="1" s="1"/>
  <c r="EC353" i="1"/>
  <c r="EE353" i="1" s="1"/>
  <c r="ED353" i="1"/>
  <c r="EF353" i="1" s="1"/>
  <c r="FR353" i="1"/>
  <c r="FT353" i="1" s="1"/>
  <c r="FB353" i="1"/>
  <c r="FD353" i="1" s="1"/>
  <c r="FJ353" i="1"/>
  <c r="FL353" i="1" s="1"/>
  <c r="EC354" i="1" l="1"/>
  <c r="EE354" i="1" s="1"/>
  <c r="FB354" i="1"/>
  <c r="FD354" i="1" s="1"/>
  <c r="FL354" i="1"/>
  <c r="FR354" i="1"/>
  <c r="FT354" i="1"/>
  <c r="E356" i="1"/>
  <c r="DT355" i="1"/>
  <c r="BV355" i="1"/>
  <c r="AP355" i="1"/>
  <c r="ER355" i="1"/>
  <c r="EV355" i="1" s="1"/>
  <c r="CJ355" i="1"/>
  <c r="AT355" i="1"/>
  <c r="DJ355" i="1"/>
  <c r="BL355" i="1"/>
  <c r="V355" i="1"/>
  <c r="CP355" i="1"/>
  <c r="CT355" i="1" s="1"/>
  <c r="AZ355" i="1"/>
  <c r="GD355" i="1"/>
  <c r="CN355" i="1"/>
  <c r="AV355" i="1"/>
  <c r="EZ355" i="1"/>
  <c r="FV355" i="1"/>
  <c r="DB355" i="1"/>
  <c r="BN355" i="1"/>
  <c r="AH355" i="1"/>
  <c r="DP355" i="1"/>
  <c r="BZ355" i="1"/>
  <c r="AJ355" i="1"/>
  <c r="DD355" i="1"/>
  <c r="BB355" i="1"/>
  <c r="EP355" i="1"/>
  <c r="CF355" i="1"/>
  <c r="AN355" i="1"/>
  <c r="DR355" i="1"/>
  <c r="CB355" i="1"/>
  <c r="AL355" i="1"/>
  <c r="EJ355" i="1"/>
  <c r="EN355" i="1" s="1"/>
  <c r="FN355" i="1"/>
  <c r="FF355" i="1"/>
  <c r="CL355" i="1"/>
  <c r="BF355" i="1"/>
  <c r="Z355" i="1"/>
  <c r="DF355" i="1"/>
  <c r="BP355" i="1"/>
  <c r="X355" i="1"/>
  <c r="CH355" i="1"/>
  <c r="AR355" i="1"/>
  <c r="DZ355" i="1"/>
  <c r="BT355" i="1"/>
  <c r="AD355" i="1"/>
  <c r="DH355" i="1"/>
  <c r="BR355" i="1"/>
  <c r="AB355" i="1"/>
  <c r="FH355" i="1"/>
  <c r="EX355" i="1"/>
  <c r="EH355" i="1"/>
  <c r="CD355" i="1"/>
  <c r="AX355" i="1"/>
  <c r="R355" i="1"/>
  <c r="CV355" i="1"/>
  <c r="BD355" i="1"/>
  <c r="GF355" i="1"/>
  <c r="GJ355" i="1" s="1"/>
  <c r="BX355" i="1"/>
  <c r="AF355" i="1"/>
  <c r="CZ355" i="1"/>
  <c r="BJ355" i="1"/>
  <c r="T355" i="1"/>
  <c r="CX355" i="1"/>
  <c r="BH355" i="1"/>
  <c r="EB355" i="1"/>
  <c r="FP355" i="1"/>
  <c r="ED354" i="1"/>
  <c r="EF354" i="1" s="1"/>
  <c r="EC355" i="1" l="1"/>
  <c r="EE355" i="1" s="1"/>
  <c r="FR355" i="1"/>
  <c r="FT355" i="1" s="1"/>
  <c r="E357" i="1"/>
  <c r="DT356" i="1"/>
  <c r="BV356" i="1"/>
  <c r="AP356" i="1"/>
  <c r="GD356" i="1"/>
  <c r="DH356" i="1"/>
  <c r="BT356" i="1"/>
  <c r="AN356" i="1"/>
  <c r="DP356" i="1"/>
  <c r="CH356" i="1"/>
  <c r="BB356" i="1"/>
  <c r="V356" i="1"/>
  <c r="AZ356" i="1"/>
  <c r="CV356" i="1"/>
  <c r="DJ356" i="1"/>
  <c r="BH356" i="1"/>
  <c r="FV356" i="1"/>
  <c r="DB356" i="1"/>
  <c r="BN356" i="1"/>
  <c r="AH356" i="1"/>
  <c r="ER356" i="1"/>
  <c r="EV356" i="1" s="1"/>
  <c r="CZ356" i="1"/>
  <c r="BL356" i="1"/>
  <c r="AF356" i="1"/>
  <c r="DF356" i="1"/>
  <c r="BZ356" i="1"/>
  <c r="AT356" i="1"/>
  <c r="GF356" i="1"/>
  <c r="GJ356" i="1" s="1"/>
  <c r="X356" i="1"/>
  <c r="BX356" i="1"/>
  <c r="BP356" i="1"/>
  <c r="AB356" i="1"/>
  <c r="FP356" i="1"/>
  <c r="DZ356" i="1"/>
  <c r="EZ356" i="1"/>
  <c r="FF356" i="1"/>
  <c r="CL356" i="1"/>
  <c r="BF356" i="1"/>
  <c r="Z356" i="1"/>
  <c r="EB356" i="1"/>
  <c r="CJ356" i="1"/>
  <c r="BD356" i="1"/>
  <c r="FN356" i="1"/>
  <c r="CX356" i="1"/>
  <c r="BR356" i="1"/>
  <c r="AL356" i="1"/>
  <c r="DD356" i="1"/>
  <c r="EP356" i="1"/>
  <c r="AR356" i="1"/>
  <c r="AJ356" i="1"/>
  <c r="EJ356" i="1"/>
  <c r="EN356" i="1" s="1"/>
  <c r="CF356" i="1"/>
  <c r="CN356" i="1"/>
  <c r="EH356" i="1"/>
  <c r="CD356" i="1"/>
  <c r="AX356" i="1"/>
  <c r="R356" i="1"/>
  <c r="DR356" i="1"/>
  <c r="CB356" i="1"/>
  <c r="AV356" i="1"/>
  <c r="EX356" i="1"/>
  <c r="FB356" i="1" s="1"/>
  <c r="CP356" i="1"/>
  <c r="CT356" i="1" s="1"/>
  <c r="BJ356" i="1"/>
  <c r="AD356" i="1"/>
  <c r="T356" i="1"/>
  <c r="FH356" i="1"/>
  <c r="ED355" i="1"/>
  <c r="EF355" i="1" s="1"/>
  <c r="FB355" i="1"/>
  <c r="FD355" i="1" s="1"/>
  <c r="FJ355" i="1"/>
  <c r="FL355" i="1" s="1"/>
  <c r="FJ356" i="1" l="1"/>
  <c r="EC356" i="1"/>
  <c r="EE356" i="1" s="1"/>
  <c r="EF356" i="1"/>
  <c r="FL356" i="1"/>
  <c r="ED356" i="1"/>
  <c r="EB357" i="1"/>
  <c r="CJ357" i="1"/>
  <c r="CJ348" i="1" s="1"/>
  <c r="CJ358" i="1" s="1"/>
  <c r="BD357" i="1"/>
  <c r="BD348" i="1" s="1"/>
  <c r="BD358" i="1" s="1"/>
  <c r="X357" i="1"/>
  <c r="X348" i="1" s="1"/>
  <c r="X358" i="1" s="1"/>
  <c r="DF357" i="1"/>
  <c r="DF348" i="1" s="1"/>
  <c r="DF358" i="1" s="1"/>
  <c r="BZ357" i="1"/>
  <c r="BZ348" i="1" s="1"/>
  <c r="BZ358" i="1" s="1"/>
  <c r="AT357" i="1"/>
  <c r="AT348" i="1" s="1"/>
  <c r="AT358" i="1" s="1"/>
  <c r="GF357" i="1"/>
  <c r="GJ357" i="1" s="1"/>
  <c r="DD357" i="1"/>
  <c r="DD348" i="1" s="1"/>
  <c r="DD358" i="1" s="1"/>
  <c r="BX357" i="1"/>
  <c r="BX348" i="1" s="1"/>
  <c r="BX358" i="1" s="1"/>
  <c r="AR357" i="1"/>
  <c r="AR348" i="1" s="1"/>
  <c r="AR358" i="1" s="1"/>
  <c r="FV357" i="1"/>
  <c r="FV348" i="1" s="1"/>
  <c r="FV358" i="1" s="1"/>
  <c r="DB357" i="1"/>
  <c r="DB348" i="1" s="1"/>
  <c r="DB358" i="1" s="1"/>
  <c r="BN357" i="1"/>
  <c r="BN348" i="1" s="1"/>
  <c r="BN358" i="1" s="1"/>
  <c r="AH357" i="1"/>
  <c r="AH348" i="1" s="1"/>
  <c r="AH358" i="1" s="1"/>
  <c r="EZ357" i="1"/>
  <c r="DR357" i="1"/>
  <c r="DR348" i="1" s="1"/>
  <c r="DR358" i="1" s="1"/>
  <c r="CB357" i="1"/>
  <c r="CB348" i="1" s="1"/>
  <c r="CB358" i="1" s="1"/>
  <c r="AV357" i="1"/>
  <c r="AV348" i="1" s="1"/>
  <c r="AV358" i="1" s="1"/>
  <c r="FN357" i="1"/>
  <c r="CX357" i="1"/>
  <c r="CX348" i="1" s="1"/>
  <c r="CX358" i="1" s="1"/>
  <c r="BR357" i="1"/>
  <c r="BR348" i="1" s="1"/>
  <c r="BR358" i="1" s="1"/>
  <c r="AL357" i="1"/>
  <c r="AL348" i="1" s="1"/>
  <c r="AL358" i="1" s="1"/>
  <c r="EP357" i="1"/>
  <c r="EP348" i="1" s="1"/>
  <c r="EP358" i="1" s="1"/>
  <c r="CV357" i="1"/>
  <c r="CV348" i="1" s="1"/>
  <c r="CV358" i="1" s="1"/>
  <c r="BP357" i="1"/>
  <c r="BP348" i="1" s="1"/>
  <c r="BP358" i="1" s="1"/>
  <c r="AJ357" i="1"/>
  <c r="AJ348" i="1" s="1"/>
  <c r="AJ358" i="1" s="1"/>
  <c r="FF357" i="1"/>
  <c r="CL357" i="1"/>
  <c r="CL348" i="1" s="1"/>
  <c r="CL358" i="1" s="1"/>
  <c r="BF357" i="1"/>
  <c r="BF348" i="1" s="1"/>
  <c r="BF358" i="1" s="1"/>
  <c r="Z357" i="1"/>
  <c r="Z348" i="1" s="1"/>
  <c r="Z358" i="1" s="1"/>
  <c r="FH357" i="1"/>
  <c r="GD357" i="1"/>
  <c r="GD348" i="1" s="1"/>
  <c r="GD358" i="1" s="1"/>
  <c r="DH357" i="1"/>
  <c r="DH348" i="1" s="1"/>
  <c r="DH358" i="1" s="1"/>
  <c r="BT357" i="1"/>
  <c r="BT348" i="1" s="1"/>
  <c r="BT358" i="1" s="1"/>
  <c r="AN357" i="1"/>
  <c r="AN348" i="1" s="1"/>
  <c r="AN358" i="1" s="1"/>
  <c r="EX357" i="1"/>
  <c r="CP357" i="1"/>
  <c r="CT357" i="1" s="1"/>
  <c r="BJ357" i="1"/>
  <c r="BJ348" i="1" s="1"/>
  <c r="BJ358" i="1" s="1"/>
  <c r="AD357" i="1"/>
  <c r="AD348" i="1" s="1"/>
  <c r="AD358" i="1" s="1"/>
  <c r="DZ357" i="1"/>
  <c r="CN357" i="1"/>
  <c r="CN348" i="1" s="1"/>
  <c r="CN358" i="1" s="1"/>
  <c r="BH357" i="1"/>
  <c r="BH348" i="1" s="1"/>
  <c r="BH358" i="1" s="1"/>
  <c r="AB357" i="1"/>
  <c r="AB348" i="1" s="1"/>
  <c r="AB358" i="1" s="1"/>
  <c r="EH357" i="1"/>
  <c r="EH348" i="1" s="1"/>
  <c r="EH358" i="1" s="1"/>
  <c r="CD357" i="1"/>
  <c r="CD348" i="1" s="1"/>
  <c r="CD358" i="1" s="1"/>
  <c r="AX357" i="1"/>
  <c r="AX348" i="1" s="1"/>
  <c r="AX358" i="1" s="1"/>
  <c r="R357" i="1"/>
  <c r="R348" i="1" s="1"/>
  <c r="EJ357" i="1"/>
  <c r="EN357" i="1" s="1"/>
  <c r="ER357" i="1"/>
  <c r="EV357" i="1" s="1"/>
  <c r="CZ357" i="1"/>
  <c r="CZ348" i="1" s="1"/>
  <c r="CZ358" i="1" s="1"/>
  <c r="BL357" i="1"/>
  <c r="BL348" i="1" s="1"/>
  <c r="BL358" i="1" s="1"/>
  <c r="AF357" i="1"/>
  <c r="AF348" i="1" s="1"/>
  <c r="AF358" i="1" s="1"/>
  <c r="DP357" i="1"/>
  <c r="DP348" i="1" s="1"/>
  <c r="DP358" i="1" s="1"/>
  <c r="CH357" i="1"/>
  <c r="CH348" i="1" s="1"/>
  <c r="CH358" i="1" s="1"/>
  <c r="BB357" i="1"/>
  <c r="BB348" i="1" s="1"/>
  <c r="BB358" i="1" s="1"/>
  <c r="V357" i="1"/>
  <c r="V348" i="1" s="1"/>
  <c r="V358" i="1" s="1"/>
  <c r="DJ357" i="1"/>
  <c r="CF357" i="1"/>
  <c r="CF348" i="1" s="1"/>
  <c r="CF358" i="1" s="1"/>
  <c r="AZ357" i="1"/>
  <c r="AZ348" i="1" s="1"/>
  <c r="AZ358" i="1" s="1"/>
  <c r="T357" i="1"/>
  <c r="T348" i="1" s="1"/>
  <c r="T358" i="1" s="1"/>
  <c r="DT357" i="1"/>
  <c r="BV357" i="1"/>
  <c r="BV348" i="1" s="1"/>
  <c r="BV358" i="1" s="1"/>
  <c r="AP357" i="1"/>
  <c r="AP348" i="1" s="1"/>
  <c r="AP358" i="1" s="1"/>
  <c r="FP357" i="1"/>
  <c r="FR356" i="1"/>
  <c r="FT356" i="1" s="1"/>
  <c r="FD356" i="1"/>
  <c r="ED357" i="1" l="1"/>
  <c r="DZ348" i="1"/>
  <c r="DZ358" i="1" s="1"/>
  <c r="FB357" i="1"/>
  <c r="EX348" i="1"/>
  <c r="EX358" i="1" s="1"/>
  <c r="EF357" i="1"/>
  <c r="EC357" i="1"/>
  <c r="EE357" i="1" s="1"/>
  <c r="GL348" i="1"/>
  <c r="GL358" i="1" s="1"/>
  <c r="R358" i="1"/>
  <c r="FL357" i="1"/>
  <c r="FJ357" i="1"/>
  <c r="FF348" i="1"/>
  <c r="FF358" i="1" s="1"/>
  <c r="FR357" i="1"/>
  <c r="FT357" i="1" s="1"/>
  <c r="FN348" i="1"/>
  <c r="FN358" i="1" s="1"/>
  <c r="FD357" i="1"/>
</calcChain>
</file>

<file path=xl/sharedStrings.xml><?xml version="1.0" encoding="utf-8"?>
<sst xmlns="http://schemas.openxmlformats.org/spreadsheetml/2006/main" count="782" uniqueCount="513">
  <si>
    <t>Объемы  медицинской помощи в условиях круглосуточного стационара на 2016 год в разрезе клинико-профильных / клинико-статистических групп заболеваний</t>
  </si>
  <si>
    <t>предложения с 1 июня</t>
  </si>
  <si>
    <t>Код  профиля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</si>
  <si>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</si>
  <si>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</si>
  <si>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</si>
  <si>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</si>
  <si>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</si>
  <si>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</si>
  <si>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</si>
  <si>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</si>
  <si>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КУ (управленческий коэффициент) с 01.04.16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</si>
  <si>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</si>
  <si>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</si>
  <si>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</si>
  <si>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Хабаровский филиал ФГАУ "МНТК "Микрохирургия глаза" им.акад.С.Н.Федорова" Минздравсоцразвития России</t>
  </si>
  <si>
    <t xml:space="preserve">КГБУЗ "Краевой кожно-венерологический диспансер" МЗ ХК 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</si>
  <si>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</si>
  <si>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</si>
  <si>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Минздрава России (г.Хабаровск)</t>
  </si>
  <si>
    <t>Хабаровский филиал ФГБУ НКЦ оториноларингологии ФМБА России</t>
  </si>
  <si>
    <t>КГБУЗ "Перинатальный центр" МЗ Хабаровского края</t>
  </si>
  <si>
    <t>КГБУЗ "Детская краевая клиническая больница" имени А.К. Пиотровича МЗ Хабаровского края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</si>
  <si>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</si>
  <si>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</si>
  <si>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</si>
  <si>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"Городская больница N 2" МЗ Хабаровского края</t>
  </si>
  <si>
    <t>КГБУЗ "Городская больница N 3" МЗ Хабаровского края</t>
  </si>
  <si>
    <t>КГБУЗ "Детский санаторий Амурский" МЗ ХК</t>
  </si>
  <si>
    <t>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</si>
  <si>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</si>
  <si>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</si>
  <si>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</si>
  <si>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</si>
  <si>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N 3" МЗ Хабаровского края</t>
  </si>
  <si>
    <t>КГБУЗ "Городская клиническая больница N 10" МЗ Хабаровского края</t>
  </si>
  <si>
    <t>КГБУЗ "Городская клиническая больница N 11" МЗ Хабаровского края</t>
  </si>
  <si>
    <t>КГБУЗ "Городская больница N 4" МЗ Хабаровского края</t>
  </si>
  <si>
    <t>КГБУЗ "Детская городская больница" МЗ Хабаровского края</t>
  </si>
  <si>
    <t>КГБУЗ "Инфекционная больница" МЗ Хабаровского края (ликвидирована с 01.05.2016)</t>
  </si>
  <si>
    <t>КГБУЗ "Князе-Волконская районная больница" МЗ Хабаровского края</t>
  </si>
  <si>
    <t>КГБУЗ "Хабаровская районная больница"МЗХК</t>
  </si>
  <si>
    <t>КГБУЗ "Детская городская клиническая больница N 9" МЗ Хабаровского края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</si>
  <si>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</si>
  <si>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</si>
  <si>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Общество с ограниченной ответственностью "Институт инновационных медико-эстетических технологий "Биарриц"</t>
  </si>
  <si>
    <t>КГБУЗ "Специализированная больница восстановительного лечения "Анненские Воды" МЗ ХК</t>
  </si>
  <si>
    <t>КГБУЗ "Детская городская клиническая больница имени В.М. Истомина" МЗ Хабаровского края</t>
  </si>
  <si>
    <t>КГБУЗ "Бикинская центральная районная больница" МЗ Хабаровского края</t>
  </si>
  <si>
    <t>КГБУЗ "Амурская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</si>
  <si>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</si>
  <si>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"Троицкая центральная районная больница" МЗ Хабаровского края</t>
  </si>
  <si>
    <t>КГБУЗ "Ванинская центральная районная больница" МЗ Хабаровского края</t>
  </si>
  <si>
    <t>Ванинская больница ФГБУ "ДВОМЦ ФМБА России"</t>
  </si>
  <si>
    <t>КГБУЗ "Комсомольская центральная районная больница" МЗ Хабаровского края</t>
  </si>
  <si>
    <t>КГБУЗ "Солнечная районная больница" МЗ Хабаровского края</t>
  </si>
  <si>
    <t>КГБУЗ "Клинико-диагностический центр" МЗ Хабаровского края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</si>
  <si>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</si>
  <si>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</si>
  <si>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"Районная больница района им. Лазо" МЗ Хабаровского края</t>
  </si>
  <si>
    <t>КГБУЗ "Вяземская районная больница" МЗ Хабаровского края</t>
  </si>
  <si>
    <t>КГБУЗ "Тугуро-Чумиканская районная больница"МЗ Хабаровского края</t>
  </si>
  <si>
    <t>КГБУЗ "Ульчская районая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</si>
  <si>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</si>
  <si>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"Аяно-Майская центральная районная больница" МЗ Хабаровского края    (Решение от 10.03.2016)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</si>
  <si>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</si>
  <si>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</si>
  <si>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Всего:</t>
  </si>
  <si>
    <t>с 01.01.2016</t>
  </si>
  <si>
    <t>с 01.02.16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</si>
  <si>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</si>
  <si>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</si>
  <si>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</si>
  <si>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</si>
  <si>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</si>
  <si>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</si>
  <si>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</si>
  <si>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</si>
  <si>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</si>
  <si>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</si>
  <si>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</si>
  <si>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</si>
  <si>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</si>
  <si>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</si>
  <si>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</si>
  <si>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</si>
  <si>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</si>
  <si>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</si>
  <si>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</si>
  <si>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</si>
  <si>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</si>
  <si>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</si>
  <si>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</si>
  <si>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</si>
  <si>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</si>
  <si>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</si>
  <si>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</si>
  <si>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</si>
  <si>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3241002</t>
  </si>
  <si>
    <t>1343005</t>
  </si>
  <si>
    <t>1340004</t>
  </si>
  <si>
    <t>2241009</t>
  </si>
  <si>
    <t>8156001</t>
  </si>
  <si>
    <t>3131001</t>
  </si>
  <si>
    <t>2101195</t>
  </si>
  <si>
    <t>0352004</t>
  </si>
  <si>
    <t>2241001</t>
  </si>
  <si>
    <t>1343001</t>
  </si>
  <si>
    <t>1340014</t>
  </si>
  <si>
    <t>1340010</t>
  </si>
  <si>
    <t>1340011</t>
  </si>
  <si>
    <t>1340006</t>
  </si>
  <si>
    <t>6349008</t>
  </si>
  <si>
    <t>1340013</t>
  </si>
  <si>
    <t>1343004</t>
  </si>
  <si>
    <t>2101006</t>
  </si>
  <si>
    <t>1343008</t>
  </si>
  <si>
    <t>1340007</t>
  </si>
  <si>
    <t>1343303</t>
  </si>
  <si>
    <t>1343002</t>
  </si>
  <si>
    <t>1340003</t>
  </si>
  <si>
    <t>1343171</t>
  </si>
  <si>
    <t>1340002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</si>
  <si>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</si>
  <si>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</si>
  <si>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</si>
  <si>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</si>
  <si>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</si>
  <si>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</si>
  <si>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</si>
  <si>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3.1.</t>
  </si>
  <si>
    <t>подуровень 3.2.</t>
  </si>
  <si>
    <t>подуровень 3.3.</t>
  </si>
  <si>
    <t>подуровень 2.1.</t>
  </si>
  <si>
    <t>подуровень 2.2.</t>
  </si>
  <si>
    <t>подуровень 2.3.</t>
  </si>
  <si>
    <t>подуровень 1.1.</t>
  </si>
  <si>
    <t>подуровень 1.2.</t>
  </si>
  <si>
    <t>подуровень 1.3.</t>
  </si>
  <si>
    <t>подуровень 1.4.</t>
  </si>
  <si>
    <t>подуровень 1.5.</t>
  </si>
  <si>
    <t>01.01-31.03.2016</t>
  </si>
  <si>
    <t>с 01.04.2016</t>
  </si>
  <si>
    <t>Итого</t>
  </si>
  <si>
    <t>01.01-01.04.2016</t>
  </si>
  <si>
    <t>01.01-01.06.2016</t>
  </si>
  <si>
    <t>с 01.07.2016</t>
  </si>
  <si>
    <t>количество больных</t>
  </si>
  <si>
    <t>стоимость</t>
  </si>
  <si>
    <t>КУСмо на 01.01.16</t>
  </si>
  <si>
    <t>КУСмо на 01.02.16</t>
  </si>
  <si>
    <t>КУСмо на 01.05.16</t>
  </si>
  <si>
    <t>КУСмо на 01.06.16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</si>
  <si>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</si>
  <si>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</si>
  <si>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</si>
  <si>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</si>
  <si>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</si>
  <si>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</si>
  <si>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</si>
  <si>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</si>
  <si>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</si>
  <si>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</si>
  <si>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</si>
  <si>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</si>
  <si>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</si>
  <si>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</si>
  <si>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</si>
  <si>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</si>
  <si>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</si>
  <si>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</si>
  <si>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</si>
  <si>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</si>
  <si>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</si>
  <si>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</si>
  <si>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</si>
  <si>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</si>
  <si>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</si>
  <si>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</si>
  <si>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</si>
  <si>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</si>
  <si>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</si>
  <si>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</si>
  <si>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</si>
  <si>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</si>
  <si>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</si>
  <si>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</si>
  <si>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</si>
  <si>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</si>
  <si>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</si>
  <si>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</si>
  <si>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</si>
  <si>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</si>
  <si>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</si>
  <si>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</si>
  <si>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</si>
  <si>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</si>
  <si>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</si>
  <si>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</si>
  <si>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</si>
  <si>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</si>
  <si>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</si>
  <si>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</si>
  <si>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</si>
  <si>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</si>
  <si>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</si>
  <si>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</si>
  <si>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</si>
  <si>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</si>
  <si>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</si>
  <si>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</si>
  <si>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</si>
  <si>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</si>
  <si>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</si>
  <si>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</si>
  <si>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</si>
  <si>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</si>
  <si>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</si>
  <si>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</si>
  <si>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</si>
  <si>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</si>
  <si>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</si>
  <si>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</si>
  <si>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</si>
  <si>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</si>
  <si>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</si>
  <si>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</si>
  <si>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</si>
  <si>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</si>
  <si>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</si>
  <si>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</si>
  <si>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</si>
  <si>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</si>
  <si>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</si>
  <si>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</si>
  <si>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</si>
  <si>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</si>
  <si>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</si>
  <si>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</si>
  <si>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</si>
  <si>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</si>
  <si>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</si>
  <si>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</si>
  <si>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</si>
  <si>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</si>
  <si>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</si>
  <si>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</si>
  <si>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</si>
  <si>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</si>
  <si>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</si>
  <si>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</si>
  <si>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</si>
  <si>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</si>
  <si>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</si>
  <si>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</si>
  <si>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</si>
  <si>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</si>
  <si>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</si>
  <si>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</si>
  <si>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</si>
  <si>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</si>
  <si>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</si>
  <si>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</si>
  <si>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</si>
  <si>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</si>
  <si>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</si>
  <si>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</si>
  <si>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</si>
  <si>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</si>
  <si>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</si>
  <si>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</si>
  <si>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</si>
  <si>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</si>
  <si>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</si>
  <si>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</si>
  <si>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</si>
  <si>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</si>
  <si>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</si>
  <si>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</si>
  <si>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</si>
  <si>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</si>
  <si>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</si>
  <si>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</si>
  <si>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</si>
  <si>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</si>
  <si>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</si>
  <si>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</si>
  <si>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</si>
  <si>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</si>
  <si>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</si>
  <si>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</si>
  <si>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</si>
  <si>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</si>
  <si>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</si>
  <si>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</si>
  <si>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</si>
  <si>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</si>
  <si>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</si>
  <si>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</si>
  <si>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</si>
  <si>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</si>
  <si>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</si>
  <si>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</si>
  <si>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</si>
  <si>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</si>
  <si>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</si>
  <si>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</si>
  <si>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</si>
  <si>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</si>
  <si>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</si>
  <si>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</si>
  <si>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</si>
  <si>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</si>
  <si>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</si>
  <si>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</si>
  <si>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</si>
  <si>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</si>
  <si>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</si>
  <si>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</si>
  <si>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</si>
  <si>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</si>
  <si>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</si>
  <si>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</si>
  <si>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</si>
  <si>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</si>
  <si>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</si>
  <si>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</si>
  <si>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</si>
  <si>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</si>
  <si>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</si>
  <si>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</si>
  <si>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</si>
  <si>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</si>
  <si>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</si>
  <si>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</si>
  <si>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</si>
  <si>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</si>
  <si>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</si>
  <si>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</si>
  <si>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</si>
  <si>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</si>
  <si>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</si>
  <si>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</si>
  <si>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</si>
  <si>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</si>
  <si>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</si>
  <si>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</si>
  <si>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</si>
  <si>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</si>
  <si>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</si>
  <si>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</si>
  <si>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</si>
  <si>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</si>
  <si>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</si>
  <si>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</si>
  <si>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</si>
  <si>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</si>
  <si>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</si>
  <si>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</si>
  <si>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</si>
  <si>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</si>
  <si>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</si>
  <si>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</si>
  <si>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</si>
  <si>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</si>
  <si>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</si>
  <si>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</si>
  <si>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</si>
  <si>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</si>
  <si>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</si>
  <si>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</si>
  <si>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</si>
  <si>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</si>
  <si>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</si>
  <si>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</si>
  <si>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</si>
  <si>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</si>
  <si>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</si>
  <si>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</si>
  <si>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</si>
  <si>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</si>
  <si>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</si>
  <si>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</si>
  <si>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</si>
  <si>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</si>
  <si>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</si>
  <si>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</si>
  <si>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</si>
  <si>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</si>
  <si>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</si>
  <si>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</si>
  <si>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</si>
  <si>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</si>
  <si>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</si>
  <si>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</si>
  <si>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</si>
  <si>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</si>
  <si>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</si>
  <si>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</si>
  <si>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</si>
  <si>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</si>
  <si>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</si>
  <si>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</si>
  <si>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</si>
  <si>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</si>
  <si>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</si>
  <si>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</si>
  <si>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</si>
  <si>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</si>
  <si>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</si>
  <si>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</si>
  <si>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</si>
  <si>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</si>
  <si>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</si>
  <si>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</si>
  <si>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</si>
  <si>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</si>
  <si>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</si>
  <si>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</si>
  <si>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</si>
  <si>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</si>
  <si>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</si>
  <si>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</si>
  <si>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</si>
  <si>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</si>
  <si>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</si>
  <si>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</si>
  <si>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</si>
  <si>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</si>
  <si>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</si>
  <si>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</si>
  <si>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</si>
  <si>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</si>
  <si>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</si>
  <si>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</si>
  <si>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</si>
  <si>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</si>
  <si>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</si>
  <si>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</si>
  <si>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</si>
  <si>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</si>
  <si>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</si>
  <si>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</si>
  <si>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</si>
  <si>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</si>
  <si>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</si>
  <si>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</si>
  <si>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</si>
  <si>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</si>
  <si>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</si>
  <si>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</si>
  <si>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</si>
  <si>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</si>
  <si>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</si>
  <si>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</si>
  <si>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</si>
  <si>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</si>
  <si>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</si>
  <si>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</si>
  <si>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</si>
  <si>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</si>
  <si>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</si>
  <si>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</si>
  <si>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</si>
  <si>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</si>
  <si>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</si>
  <si>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</si>
  <si>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</si>
  <si>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</si>
  <si>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</si>
  <si>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</si>
  <si>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</si>
  <si>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</si>
  <si>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</si>
  <si>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</si>
  <si>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</si>
  <si>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</si>
  <si>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</si>
  <si>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</si>
  <si>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</si>
  <si>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</si>
  <si>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</si>
  <si>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</si>
  <si>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</si>
  <si>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</si>
  <si>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</si>
  <si>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</si>
  <si>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</si>
  <si>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</si>
  <si>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</si>
  <si>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</si>
  <si>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</si>
  <si>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</si>
  <si>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</si>
  <si>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</si>
  <si>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</si>
  <si>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КУ (управленческий коэффициент) с 01.07.16</t>
  </si>
  <si>
    <t>Решение</t>
  </si>
  <si>
    <t>Инфаркт мозга (уровень 3)</t>
  </si>
  <si>
    <t>Приложение №2 к Решению Комиссии по разработке ТП ОМС от 09.08.2016 № 7</t>
  </si>
  <si>
    <t>КГБУЗ "Городская больница N 7" МЗ Хабаровского края Решение от 29.07.2016</t>
  </si>
  <si>
    <t>КГБУЗ "Городской онкологический диспансер" МЗ Хабаровского края Решение от 29.07.2016</t>
  </si>
  <si>
    <t>КГБУЗ "Бикинская центральная районная больница" МЗ Хабаровского края (Решение от 31.03.2016)</t>
  </si>
  <si>
    <t>КГБУЗ "Солнечная районная больница" МЗ Хабаровского края (Решение от 31.03.2016)</t>
  </si>
  <si>
    <t>КГБУЗ "Верхнебуреинская центральная районная больница" МЗ Хабаровского края (Решение от 31.03.2016)</t>
  </si>
  <si>
    <t>КГБУЗ "Советско-Гаванская центральная районная больница" МЗ Хабаровского края (Решение от 31.03.2016)</t>
  </si>
  <si>
    <t>КГБУЗ "Районная больница района им. Лазо" МЗ Хабаровского края (Решение от 31.03.2016)</t>
  </si>
  <si>
    <t>КГБУЗ "Вяземская районная больница" МЗ Хабаровского края (Решение от 31.03.2016)</t>
  </si>
  <si>
    <t>КГБУЗ "Тугуро-Чумиканская районная больница"МЗ Хабаровского края (Решение от 31.03.2016)</t>
  </si>
  <si>
    <t>КГБУЗ "Ульчская районая больница" МЗ Хабаровского края (Решение от 31.03.2016)</t>
  </si>
  <si>
    <t>КГБУЗ "Центральная районная больница района имени Полины Осипенко" МЗ Хабаровского края (Решение от 31.03.2016)</t>
  </si>
  <si>
    <t>КГБУЗ "Охотская центральная районная больница" МЗ Хабаровского края (Решение от 31.03.2016)</t>
  </si>
  <si>
    <t>Инфаркт мозга (уровень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</si>
</sst>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b/>
      <sz val="10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/>
    </xf>
    <xf numFmtId="0" fontId="5" fillId="0" borderId="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3" xfId="1" applyFont="1" applyFill="1" applyBorder="1" applyAlignment="1">
      <alignment horizontal="center" vertical="center" wrapText="1"/>
    </xf>
    <xf numFmtId="0" fontId="7" fillId="0" borderId="0" xfId="0" applyFont="1" applyFill="1"/>
    <xf numFmtId="0" fontId="13" fillId="0" borderId="5" xfId="0" applyFont="1" applyFill="1" applyBorder="1" applyAlignment="1">
      <alignment wrapText="1"/>
    </xf>
    <xf numFmtId="1" fontId="15" fillId="0" borderId="8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7" fillId="0" borderId="5" xfId="0" applyFont="1" applyFill="1" applyBorder="1"/>
    <xf numFmtId="0" fontId="8" fillId="0" borderId="6" xfId="1" applyFont="1" applyFill="1" applyBorder="1" applyAlignment="1">
      <alignment horizontal="center" vertical="center" wrapText="1"/>
    </xf>
    <xf numFmtId="41" fontId="9" fillId="0" borderId="6" xfId="1" applyNumberFormat="1" applyFont="1" applyFill="1" applyBorder="1" applyAlignment="1">
      <alignment horizontal="center" vertical="center" wrapText="1"/>
    </xf>
    <xf numFmtId="41" fontId="9" fillId="0" borderId="11" xfId="1" applyNumberFormat="1" applyFont="1" applyFill="1" applyBorder="1" applyAlignment="1">
      <alignment horizontal="center" vertical="center" wrapText="1"/>
    </xf>
    <xf numFmtId="164" fontId="9" fillId="0" borderId="11" xfId="1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right"/>
    </xf>
    <xf numFmtId="0" fontId="4" fillId="0" borderId="5" xfId="0" applyFont="1" applyFill="1" applyBorder="1"/>
    <xf numFmtId="0" fontId="4" fillId="0" borderId="0" xfId="0" applyFont="1" applyFill="1"/>
    <xf numFmtId="41" fontId="8" fillId="0" borderId="5" xfId="1" applyNumberFormat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4" fontId="9" fillId="0" borderId="11" xfId="1" applyNumberFormat="1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2" fontId="9" fillId="0" borderId="6" xfId="0" applyNumberFormat="1" applyFont="1" applyFill="1" applyBorder="1" applyAlignment="1">
      <alignment horizontal="center" vertical="center" wrapText="1"/>
    </xf>
    <xf numFmtId="4" fontId="9" fillId="0" borderId="4" xfId="1" applyNumberFormat="1" applyFont="1" applyFill="1" applyBorder="1" applyAlignment="1">
      <alignment horizontal="center" vertical="center" wrapText="1"/>
    </xf>
    <xf numFmtId="41" fontId="9" fillId="0" borderId="5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41" fontId="9" fillId="0" borderId="8" xfId="1" applyNumberFormat="1" applyFont="1" applyFill="1" applyBorder="1" applyAlignment="1">
      <alignment horizontal="center" vertical="center" wrapText="1"/>
    </xf>
    <xf numFmtId="41" fontId="2" fillId="0" borderId="5" xfId="0" applyNumberFormat="1" applyFont="1" applyFill="1" applyBorder="1" applyAlignment="1">
      <alignment horizontal="right"/>
    </xf>
    <xf numFmtId="41" fontId="2" fillId="0" borderId="5" xfId="0" applyNumberFormat="1" applyFont="1" applyFill="1" applyBorder="1"/>
    <xf numFmtId="0" fontId="9" fillId="0" borderId="5" xfId="0" applyFont="1" applyFill="1" applyBorder="1" applyAlignment="1">
      <alignment horizontal="center" vertical="center" wrapText="1"/>
    </xf>
    <xf numFmtId="41" fontId="1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/>
    <xf numFmtId="3" fontId="9" fillId="0" borderId="5" xfId="1" applyNumberFormat="1" applyFont="1" applyFill="1" applyBorder="1" applyAlignment="1">
      <alignment horizontal="righ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vertical="center" wrapText="1"/>
    </xf>
    <xf numFmtId="4" fontId="12" fillId="0" borderId="6" xfId="1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41" fontId="17" fillId="0" borderId="5" xfId="1" applyNumberFormat="1" applyFont="1" applyFill="1" applyBorder="1" applyAlignment="1">
      <alignment horizontal="center" vertical="center" wrapText="1"/>
    </xf>
    <xf numFmtId="41" fontId="18" fillId="0" borderId="5" xfId="0" applyNumberFormat="1" applyFont="1" applyFill="1" applyBorder="1" applyAlignment="1"/>
    <xf numFmtId="41" fontId="9" fillId="0" borderId="6" xfId="1" applyNumberFormat="1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vertical="center" wrapText="1"/>
    </xf>
    <xf numFmtId="164" fontId="19" fillId="0" borderId="5" xfId="1" applyNumberFormat="1" applyFont="1" applyFill="1" applyBorder="1" applyAlignment="1">
      <alignment horizontal="center" vertical="center" wrapText="1"/>
    </xf>
    <xf numFmtId="41" fontId="19" fillId="0" borderId="5" xfId="1" applyNumberFormat="1" applyFont="1" applyFill="1" applyBorder="1" applyAlignment="1">
      <alignment horizontal="center"/>
    </xf>
    <xf numFmtId="1" fontId="11" fillId="0" borderId="8" xfId="1" applyNumberFormat="1" applyFont="1" applyFill="1" applyBorder="1" applyAlignment="1">
      <alignment horizontal="center" vertical="center" wrapText="1"/>
    </xf>
    <xf numFmtId="165" fontId="10" fillId="0" borderId="8" xfId="1" applyNumberFormat="1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8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vertical="center" wrapText="1"/>
    </xf>
    <xf numFmtId="164" fontId="8" fillId="0" borderId="11" xfId="1" applyNumberFormat="1" applyFont="1" applyFill="1" applyBorder="1" applyAlignment="1">
      <alignment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" fontId="9" fillId="0" borderId="8" xfId="1" applyNumberFormat="1" applyFont="1" applyFill="1" applyBorder="1" applyAlignment="1">
      <alignment horizontal="center" vertical="center" wrapText="1"/>
    </xf>
    <xf numFmtId="3" fontId="9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3" fontId="9" fillId="0" borderId="5" xfId="0" applyNumberFormat="1" applyFont="1" applyFill="1" applyBorder="1"/>
    <xf numFmtId="4" fontId="8" fillId="0" borderId="6" xfId="1" applyNumberFormat="1" applyFont="1" applyFill="1" applyBorder="1" applyAlignment="1">
      <alignment horizontal="center" vertical="center" wrapText="1"/>
    </xf>
    <xf numFmtId="166" fontId="8" fillId="0" borderId="6" xfId="1" applyNumberFormat="1" applyFont="1" applyFill="1" applyBorder="1" applyAlignment="1">
      <alignment horizontal="center" vertical="center" wrapText="1"/>
    </xf>
    <xf numFmtId="0" fontId="9" fillId="0" borderId="5" xfId="0" applyFont="1" applyFill="1" applyBorder="1"/>
    <xf numFmtId="0" fontId="8" fillId="0" borderId="6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1" xfId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0" fontId="6" fillId="0" borderId="5" xfId="0" applyFont="1" applyFill="1" applyBorder="1"/>
    <xf numFmtId="0" fontId="22" fillId="0" borderId="0" xfId="0" applyFont="1" applyFill="1"/>
    <xf numFmtId="41" fontId="19" fillId="0" borderId="5" xfId="1" applyNumberFormat="1" applyFont="1" applyFill="1" applyBorder="1" applyAlignment="1">
      <alignment horizontal="right"/>
    </xf>
    <xf numFmtId="0" fontId="4" fillId="0" borderId="3" xfId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0" fontId="5" fillId="0" borderId="0" xfId="0" applyFont="1" applyFill="1"/>
    <xf numFmtId="1" fontId="10" fillId="0" borderId="8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65" fontId="10" fillId="0" borderId="8" xfId="1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" fontId="10" fillId="0" borderId="5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49" fontId="10" fillId="0" borderId="8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1" fontId="23" fillId="0" borderId="8" xfId="1" applyNumberFormat="1" applyFont="1" applyFill="1" applyBorder="1" applyAlignment="1">
      <alignment horizontal="center" vertical="center" wrapText="1"/>
    </xf>
    <xf numFmtId="1" fontId="23" fillId="0" borderId="4" xfId="1" applyNumberFormat="1" applyFont="1" applyFill="1" applyBorder="1" applyAlignment="1">
      <alignment horizontal="center" vertical="center" wrapText="1"/>
    </xf>
    <xf numFmtId="1" fontId="23" fillId="0" borderId="6" xfId="1" applyNumberFormat="1" applyFont="1" applyFill="1" applyBorder="1" applyAlignment="1">
      <alignment horizontal="center" vertical="center" wrapText="1"/>
    </xf>
    <xf numFmtId="1" fontId="23" fillId="0" borderId="5" xfId="1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vertical="center" textRotation="90"/>
    </xf>
    <xf numFmtId="0" fontId="7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164" fontId="9" fillId="0" borderId="7" xfId="1" applyNumberFormat="1" applyFont="1" applyFill="1" applyBorder="1" applyAlignment="1">
      <alignment horizontal="center" vertical="center" wrapText="1"/>
    </xf>
    <xf numFmtId="164" fontId="9" fillId="0" borderId="9" xfId="1" applyNumberFormat="1" applyFont="1" applyFill="1" applyBorder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164" fontId="9" fillId="0" borderId="8" xfId="1" applyNumberFormat="1" applyFont="1" applyFill="1" applyBorder="1" applyAlignment="1">
      <alignment horizontal="center" vertical="center" wrapText="1"/>
    </xf>
    <xf numFmtId="164" fontId="9" fillId="0" borderId="4" xfId="1" applyNumberFormat="1" applyFont="1" applyFill="1" applyBorder="1" applyAlignment="1">
      <alignment horizontal="center" vertical="center" wrapText="1"/>
    </xf>
    <xf numFmtId="164" fontId="9" fillId="0" borderId="6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textRotation="90" wrapText="1"/>
    </xf>
    <xf numFmtId="164" fontId="14" fillId="0" borderId="9" xfId="1" applyNumberFormat="1" applyFont="1" applyFill="1" applyBorder="1" applyAlignment="1">
      <alignment horizontal="center" vertical="center" textRotation="90" wrapText="1"/>
    </xf>
    <xf numFmtId="164" fontId="14" fillId="0" borderId="10" xfId="1" applyNumberFormat="1" applyFont="1" applyFill="1" applyBorder="1" applyAlignment="1">
      <alignment horizontal="center" vertical="center" textRotation="90" wrapText="1"/>
    </xf>
    <xf numFmtId="49" fontId="10" fillId="0" borderId="4" xfId="1" applyNumberFormat="1" applyFont="1" applyFill="1" applyBorder="1" applyAlignment="1">
      <alignment horizontal="center" vertical="center" wrapText="1"/>
    </xf>
    <xf numFmtId="14" fontId="22" fillId="0" borderId="5" xfId="0" applyNumberFormat="1" applyFont="1" applyFill="1" applyBorder="1" applyAlignment="1">
      <alignment horizontal="center"/>
    </xf>
    <xf numFmtId="0" fontId="22" fillId="0" borderId="5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left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L358"/>
  <sheetViews>
    <sheetView tabSelected="1" view="pageBreakPreview" zoomScale="70" zoomScaleNormal="80" zoomScaleSheetLayoutView="70" workbookViewId="0">
      <pane xSplit="16" ySplit="12" topLeftCell="Q304" activePane="bottomRight" state="frozen"/>
      <selection pane="topRight" activeCell="Q1" sqref="Q1"/>
      <selection pane="bottomLeft" activeCell="A13" sqref="A13"/>
      <selection pane="bottomRight" activeCell="C118" sqref="C118"/>
    </sheetView>
  </sheetViews>
  <sheetFormatPr defaultColWidth="9.140625" defaultRowHeight="15.75" x14ac:dyDescent="0.25"/>
  <cols>
    <col min="1" max="1" width="8.28515625" style="6" customWidth="1"/>
    <col min="2" max="2" width="7.140625" style="6" customWidth="1"/>
    <col min="3" max="3" width="44.28515625" style="1" customWidth="1"/>
    <col min="4" max="4" width="11.28515625" style="1" customWidth="1"/>
    <col min="5" max="6" width="11.85546875" style="1" customWidth="1"/>
    <col min="7" max="7" width="10.42578125" style="2" customWidth="1"/>
    <col min="8" max="8" width="10" style="2" customWidth="1"/>
    <col min="9" max="9" width="9" style="2" customWidth="1"/>
    <col min="10" max="10" width="9.140625" style="2" customWidth="1"/>
    <col min="11" max="11" width="10.7109375" style="2" customWidth="1"/>
    <col min="12" max="14" width="4.85546875" style="2" customWidth="1"/>
    <col min="15" max="15" width="7.42578125" style="2" customWidth="1"/>
    <col min="16" max="16" width="11.85546875" style="4" customWidth="1"/>
    <col min="17" max="17" width="13" style="4" customWidth="1"/>
    <col min="18" max="18" width="18.42578125" style="4" customWidth="1"/>
    <col min="19" max="19" width="14.28515625" style="4" customWidth="1"/>
    <col min="20" max="20" width="16.85546875" style="4" customWidth="1"/>
    <col min="21" max="21" width="14" style="4" customWidth="1"/>
    <col min="22" max="22" width="17.7109375" style="4" customWidth="1"/>
    <col min="23" max="23" width="12.7109375" style="4" customWidth="1"/>
    <col min="24" max="24" width="17" style="4" customWidth="1"/>
    <col min="25" max="25" width="13.42578125" style="4" customWidth="1"/>
    <col min="26" max="26" width="17.85546875" style="4" customWidth="1"/>
    <col min="27" max="27" width="12.5703125" style="4" customWidth="1"/>
    <col min="28" max="28" width="17.140625" style="4" customWidth="1"/>
    <col min="29" max="29" width="12.140625" style="4" customWidth="1"/>
    <col min="30" max="30" width="17.7109375" style="4" customWidth="1"/>
    <col min="31" max="31" width="13.5703125" style="4" customWidth="1"/>
    <col min="32" max="32" width="17.7109375" style="4" customWidth="1"/>
    <col min="33" max="33" width="13.85546875" style="4" customWidth="1"/>
    <col min="34" max="34" width="17.7109375" style="6" customWidth="1"/>
    <col min="35" max="35" width="13" style="6" customWidth="1"/>
    <col min="36" max="36" width="17.140625" style="4" customWidth="1"/>
    <col min="37" max="37" width="12.42578125" style="4" customWidth="1"/>
    <col min="38" max="38" width="18" style="6" customWidth="1"/>
    <col min="39" max="39" width="13.28515625" style="6" customWidth="1"/>
    <col min="40" max="40" width="15.5703125" style="4" customWidth="1"/>
    <col min="41" max="41" width="12.42578125" style="4" customWidth="1"/>
    <col min="42" max="42" width="17.5703125" style="4" customWidth="1"/>
    <col min="43" max="43" width="13.85546875" style="4" customWidth="1"/>
    <col min="44" max="44" width="15.42578125" style="4" customWidth="1"/>
    <col min="45" max="45" width="12" style="4" customWidth="1"/>
    <col min="46" max="46" width="13.5703125" style="4" customWidth="1"/>
    <col min="47" max="47" width="14.28515625" style="4" customWidth="1"/>
    <col min="48" max="48" width="17" style="4" customWidth="1"/>
    <col min="49" max="49" width="13.5703125" style="4" customWidth="1"/>
    <col min="50" max="50" width="15.85546875" style="4" customWidth="1"/>
    <col min="51" max="51" width="14.42578125" style="4" customWidth="1"/>
    <col min="52" max="52" width="13.7109375" style="4" customWidth="1"/>
    <col min="53" max="53" width="14.140625" style="4" customWidth="1"/>
    <col min="54" max="54" width="16.140625" style="4" customWidth="1"/>
    <col min="55" max="55" width="13.7109375" style="4" customWidth="1"/>
    <col min="56" max="56" width="17" style="4" customWidth="1"/>
    <col min="57" max="57" width="11.85546875" style="4" customWidth="1"/>
    <col min="58" max="58" width="15.28515625" style="4" customWidth="1"/>
    <col min="59" max="59" width="13.85546875" style="4" customWidth="1"/>
    <col min="60" max="60" width="14.42578125" style="4" customWidth="1"/>
    <col min="61" max="61" width="12.7109375" style="4" customWidth="1"/>
    <col min="62" max="62" width="15.5703125" style="4" customWidth="1"/>
    <col min="63" max="63" width="14.85546875" style="4" customWidth="1"/>
    <col min="64" max="64" width="14.5703125" style="4" customWidth="1"/>
    <col min="65" max="65" width="12.7109375" style="4" customWidth="1"/>
    <col min="66" max="66" width="17.5703125" style="4" customWidth="1"/>
    <col min="67" max="67" width="13.42578125" style="4" customWidth="1"/>
    <col min="68" max="68" width="17.7109375" style="4" customWidth="1"/>
    <col min="69" max="69" width="14.5703125" style="4" customWidth="1"/>
    <col min="70" max="70" width="18.28515625" style="4" customWidth="1"/>
    <col min="71" max="71" width="12.28515625" style="4" customWidth="1"/>
    <col min="72" max="73" width="15.28515625" style="4" customWidth="1"/>
    <col min="74" max="74" width="15.7109375" style="4" customWidth="1"/>
    <col min="75" max="75" width="12.7109375" style="4" customWidth="1"/>
    <col min="76" max="76" width="15.140625" style="4" customWidth="1"/>
    <col min="77" max="77" width="12.85546875" style="4" customWidth="1"/>
    <col min="78" max="78" width="15.5703125" style="4" customWidth="1"/>
    <col min="79" max="79" width="12.85546875" style="4" customWidth="1"/>
    <col min="80" max="80" width="14.7109375" style="4" customWidth="1"/>
    <col min="81" max="81" width="15" style="4" customWidth="1"/>
    <col min="82" max="82" width="15.42578125" style="4" customWidth="1"/>
    <col min="83" max="83" width="12.5703125" style="4" customWidth="1"/>
    <col min="84" max="84" width="14.28515625" style="4" customWidth="1"/>
    <col min="85" max="85" width="12.140625" style="4" customWidth="1"/>
    <col min="86" max="86" width="13.140625" style="4" customWidth="1"/>
    <col min="87" max="87" width="14.140625" style="4" customWidth="1"/>
    <col min="88" max="88" width="15.85546875" style="4" customWidth="1"/>
    <col min="89" max="89" width="14.7109375" style="4" customWidth="1"/>
    <col min="90" max="90" width="15.140625" style="4" customWidth="1"/>
    <col min="91" max="91" width="12.42578125" style="4" hidden="1" customWidth="1"/>
    <col min="92" max="92" width="14.7109375" style="4" hidden="1" customWidth="1"/>
    <col min="93" max="93" width="11.140625" style="4" customWidth="1"/>
    <col min="94" max="94" width="16" style="4" customWidth="1"/>
    <col min="95" max="95" width="14.5703125" style="4" customWidth="1"/>
    <col min="96" max="96" width="15.7109375" style="4" customWidth="1"/>
    <col min="97" max="97" width="11.28515625" style="4" customWidth="1"/>
    <col min="98" max="98" width="16.28515625" style="4" customWidth="1"/>
    <col min="99" max="99" width="12" style="4" customWidth="1"/>
    <col min="100" max="100" width="19.28515625" style="4" customWidth="1"/>
    <col min="101" max="101" width="16" style="4" customWidth="1"/>
    <col min="102" max="102" width="16.85546875" style="4" customWidth="1"/>
    <col min="103" max="103" width="13" style="4" customWidth="1"/>
    <col min="104" max="104" width="15" style="4" customWidth="1"/>
    <col min="105" max="105" width="17.85546875" style="4" customWidth="1"/>
    <col min="106" max="106" width="15.42578125" style="4" customWidth="1"/>
    <col min="107" max="107" width="12.42578125" style="4" customWidth="1"/>
    <col min="108" max="108" width="17.7109375" style="4" customWidth="1"/>
    <col min="109" max="109" width="14.5703125" style="4" customWidth="1"/>
    <col min="110" max="110" width="15.5703125" style="4" customWidth="1"/>
    <col min="111" max="112" width="15.5703125" style="4" hidden="1" customWidth="1"/>
    <col min="113" max="113" width="12.28515625" style="4" customWidth="1"/>
    <col min="114" max="117" width="15.5703125" style="4" customWidth="1"/>
    <col min="118" max="118" width="18.7109375" style="4" customWidth="1"/>
    <col min="119" max="119" width="10.7109375" style="4" customWidth="1"/>
    <col min="120" max="120" width="18.42578125" style="4" customWidth="1"/>
    <col min="121" max="122" width="15" style="4" hidden="1" customWidth="1"/>
    <col min="123" max="123" width="12.42578125" style="4" customWidth="1"/>
    <col min="124" max="124" width="15" style="4" customWidth="1"/>
    <col min="125" max="125" width="12.28515625" style="4" customWidth="1"/>
    <col min="126" max="126" width="14.7109375" style="4" customWidth="1"/>
    <col min="127" max="127" width="13" style="4" customWidth="1"/>
    <col min="128" max="128" width="16.140625" style="4" customWidth="1"/>
    <col min="129" max="130" width="16.85546875" style="4" hidden="1" customWidth="1"/>
    <col min="131" max="131" width="11.28515625" style="4" customWidth="1"/>
    <col min="132" max="132" width="15.85546875" style="4" customWidth="1"/>
    <col min="133" max="133" width="12.7109375" style="4" customWidth="1"/>
    <col min="134" max="134" width="16.42578125" style="4" customWidth="1"/>
    <col min="135" max="135" width="12.140625" style="4" customWidth="1"/>
    <col min="136" max="136" width="15.28515625" style="4" customWidth="1"/>
    <col min="137" max="137" width="17" style="4" hidden="1" customWidth="1"/>
    <col min="138" max="138" width="17.140625" style="4" hidden="1" customWidth="1"/>
    <col min="139" max="139" width="13.28515625" style="4" customWidth="1"/>
    <col min="140" max="140" width="14.85546875" style="4" customWidth="1"/>
    <col min="141" max="141" width="17" style="4" customWidth="1"/>
    <col min="142" max="142" width="16" style="4" customWidth="1"/>
    <col min="143" max="143" width="13.28515625" style="4" customWidth="1"/>
    <col min="144" max="144" width="14.5703125" style="4" customWidth="1"/>
    <col min="145" max="146" width="14.28515625" style="4" hidden="1" customWidth="1"/>
    <col min="147" max="151" width="14.28515625" style="4" customWidth="1"/>
    <col min="152" max="152" width="14.5703125" style="4" customWidth="1"/>
    <col min="153" max="153" width="15.5703125" style="4" hidden="1" customWidth="1"/>
    <col min="154" max="154" width="14.85546875" style="4" hidden="1" customWidth="1"/>
    <col min="155" max="155" width="14.85546875" style="4" customWidth="1"/>
    <col min="156" max="156" width="15.28515625" style="4" customWidth="1"/>
    <col min="157" max="157" width="14.85546875" style="4" customWidth="1"/>
    <col min="158" max="158" width="14.140625" style="4" customWidth="1"/>
    <col min="159" max="159" width="11.42578125" style="4" customWidth="1"/>
    <col min="160" max="160" width="15.5703125" style="4" customWidth="1"/>
    <col min="161" max="161" width="17.42578125" style="4" hidden="1" customWidth="1"/>
    <col min="162" max="162" width="15.85546875" style="4" hidden="1" customWidth="1"/>
    <col min="163" max="163" width="13.85546875" style="4" customWidth="1"/>
    <col min="164" max="164" width="14.140625" style="4" customWidth="1"/>
    <col min="165" max="165" width="13" style="4" customWidth="1"/>
    <col min="166" max="166" width="14.7109375" style="4" customWidth="1"/>
    <col min="167" max="167" width="13.140625" style="4" customWidth="1"/>
    <col min="168" max="168" width="18" style="4" customWidth="1"/>
    <col min="169" max="170" width="15.28515625" style="4" hidden="1" customWidth="1"/>
    <col min="171" max="176" width="15.28515625" style="4" customWidth="1"/>
    <col min="177" max="177" width="15.28515625" style="4" hidden="1" customWidth="1"/>
    <col min="178" max="178" width="18.7109375" style="4" hidden="1" customWidth="1"/>
    <col min="179" max="179" width="13.28515625" style="4" customWidth="1"/>
    <col min="180" max="180" width="15" style="4" customWidth="1"/>
    <col min="181" max="181" width="13.7109375" style="4" customWidth="1"/>
    <col min="182" max="182" width="16.7109375" style="4" customWidth="1"/>
    <col min="183" max="183" width="17.42578125" style="4" customWidth="1"/>
    <col min="184" max="184" width="14.28515625" style="4" customWidth="1"/>
    <col min="185" max="185" width="12.7109375" style="4" hidden="1" customWidth="1"/>
    <col min="186" max="186" width="17" style="4" hidden="1" customWidth="1"/>
    <col min="187" max="187" width="12.7109375" style="4" customWidth="1"/>
    <col min="188" max="188" width="17" style="4" customWidth="1"/>
    <col min="189" max="189" width="12.5703125" style="4" customWidth="1"/>
    <col min="190" max="190" width="15.85546875" style="4" customWidth="1"/>
    <col min="191" max="191" width="13.42578125" style="4" customWidth="1"/>
    <col min="192" max="192" width="14.5703125" style="5" customWidth="1"/>
    <col min="193" max="193" width="15.28515625" style="6" customWidth="1"/>
    <col min="194" max="194" width="19" style="6" customWidth="1"/>
    <col min="195" max="16384" width="9.140625" style="6"/>
  </cols>
  <sheetData>
    <row r="1" spans="1:194" ht="15.75" customHeight="1" x14ac:dyDescent="0.25">
      <c r="M1" s="3"/>
      <c r="N1" s="3"/>
      <c r="O1" s="3"/>
      <c r="P1" s="126" t="s">
        <v>499</v>
      </c>
      <c r="Q1" s="126"/>
      <c r="R1" s="126"/>
      <c r="AF1" s="3"/>
      <c r="AG1" s="3"/>
      <c r="AH1" s="3"/>
      <c r="AI1" s="3"/>
      <c r="AL1" s="3"/>
      <c r="AM1" s="3"/>
    </row>
    <row r="2" spans="1:194" ht="48.75" customHeight="1" x14ac:dyDescent="0.25">
      <c r="M2" s="7"/>
      <c r="N2" s="7"/>
      <c r="O2" s="7"/>
      <c r="P2" s="126"/>
      <c r="Q2" s="126"/>
      <c r="R2" s="126"/>
      <c r="AF2" s="3"/>
      <c r="AG2" s="3"/>
      <c r="AH2" s="3"/>
      <c r="AI2" s="3"/>
      <c r="AL2" s="3"/>
      <c r="AM2" s="3"/>
    </row>
    <row r="3" spans="1:194" ht="21.75" customHeight="1" x14ac:dyDescent="0.25">
      <c r="A3" s="80"/>
      <c r="B3" s="81"/>
      <c r="C3" s="8" t="s">
        <v>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0"/>
      <c r="S3" s="10"/>
      <c r="T3" s="10"/>
      <c r="U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1"/>
      <c r="AK3" s="11"/>
      <c r="AL3" s="10"/>
      <c r="AM3" s="10"/>
      <c r="AN3" s="10"/>
      <c r="AO3" s="10"/>
      <c r="AP3" s="11"/>
      <c r="AQ3" s="11"/>
      <c r="AR3" s="11"/>
      <c r="AS3" s="11"/>
      <c r="AT3" s="11"/>
      <c r="AU3" s="11"/>
      <c r="AV3" s="11"/>
      <c r="AW3" s="11"/>
      <c r="BB3" s="11"/>
      <c r="BC3" s="11"/>
      <c r="BD3" s="10"/>
      <c r="BE3" s="10"/>
      <c r="BF3" s="10"/>
      <c r="BG3" s="10"/>
      <c r="BH3" s="10"/>
      <c r="BI3" s="10"/>
      <c r="BJ3" s="11"/>
      <c r="BK3" s="11"/>
      <c r="BL3" s="10"/>
      <c r="BM3" s="10"/>
      <c r="BN3" s="10"/>
      <c r="BO3" s="10"/>
      <c r="BP3" s="11"/>
      <c r="BQ3" s="11"/>
      <c r="BR3" s="11"/>
      <c r="BS3" s="11"/>
      <c r="BT3" s="11"/>
      <c r="BU3" s="11"/>
      <c r="BV3" s="10"/>
      <c r="BW3" s="10"/>
      <c r="BX3" s="10"/>
      <c r="BY3" s="10"/>
      <c r="BZ3" s="10"/>
      <c r="CA3" s="10"/>
      <c r="CB3" s="11"/>
      <c r="CC3" s="11"/>
      <c r="CD3" s="11"/>
      <c r="CE3" s="11"/>
      <c r="CJ3" s="10"/>
      <c r="CK3" s="10"/>
      <c r="CL3" s="10"/>
      <c r="CM3" s="10"/>
      <c r="CN3" s="105" t="s">
        <v>1</v>
      </c>
      <c r="CO3" s="105"/>
      <c r="CP3" s="105"/>
      <c r="CQ3" s="105"/>
      <c r="CR3" s="105"/>
      <c r="CS3" s="105"/>
      <c r="CT3" s="11"/>
      <c r="CU3" s="11"/>
      <c r="CV3" s="11"/>
      <c r="CW3" s="11"/>
      <c r="CX3" s="10"/>
      <c r="CY3" s="10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0"/>
      <c r="DO3" s="10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86"/>
      <c r="GC3" s="87"/>
      <c r="GD3" s="87"/>
      <c r="GE3" s="87"/>
      <c r="GF3" s="87"/>
      <c r="GG3" s="87"/>
      <c r="GH3" s="87"/>
      <c r="GI3" s="87"/>
      <c r="GJ3" s="88"/>
      <c r="GK3" s="89"/>
      <c r="GL3" s="89"/>
    </row>
    <row r="4" spans="1:194" s="90" customFormat="1" ht="116.25" customHeight="1" x14ac:dyDescent="0.25">
      <c r="A4" s="106" t="s">
        <v>2</v>
      </c>
      <c r="B4" s="107" t="s">
        <v>3</v>
      </c>
      <c r="C4" s="108" t="s">
        <v>4</v>
      </c>
      <c r="D4" s="111" t="s">
        <v>5</v>
      </c>
      <c r="E4" s="111" t="s">
        <v>6</v>
      </c>
      <c r="F4" s="111" t="s">
        <v>7</v>
      </c>
      <c r="G4" s="114" t="s">
        <v>8</v>
      </c>
      <c r="H4" s="114" t="s">
        <v>9</v>
      </c>
      <c r="I4" s="114" t="s">
        <v>10</v>
      </c>
      <c r="J4" s="114" t="s">
        <v>11</v>
      </c>
      <c r="K4" s="114" t="s">
        <v>496</v>
      </c>
      <c r="L4" s="117" t="s">
        <v>12</v>
      </c>
      <c r="M4" s="118"/>
      <c r="N4" s="118"/>
      <c r="O4" s="118"/>
      <c r="P4" s="119"/>
      <c r="Q4" s="99" t="s">
        <v>13</v>
      </c>
      <c r="R4" s="101"/>
      <c r="S4" s="99" t="s">
        <v>14</v>
      </c>
      <c r="T4" s="101"/>
      <c r="U4" s="99" t="s">
        <v>15</v>
      </c>
      <c r="V4" s="101"/>
      <c r="W4" s="102" t="s">
        <v>16</v>
      </c>
      <c r="X4" s="102"/>
      <c r="Y4" s="99" t="s">
        <v>17</v>
      </c>
      <c r="Z4" s="101"/>
      <c r="AA4" s="99" t="s">
        <v>18</v>
      </c>
      <c r="AB4" s="101"/>
      <c r="AC4" s="99" t="s">
        <v>19</v>
      </c>
      <c r="AD4" s="101"/>
      <c r="AE4" s="99" t="s">
        <v>20</v>
      </c>
      <c r="AF4" s="101"/>
      <c r="AG4" s="99" t="s">
        <v>21</v>
      </c>
      <c r="AH4" s="101"/>
      <c r="AI4" s="99" t="s">
        <v>22</v>
      </c>
      <c r="AJ4" s="101"/>
      <c r="AK4" s="99" t="s">
        <v>23</v>
      </c>
      <c r="AL4" s="101"/>
      <c r="AM4" s="99" t="s">
        <v>24</v>
      </c>
      <c r="AN4" s="101"/>
      <c r="AO4" s="99" t="s">
        <v>25</v>
      </c>
      <c r="AP4" s="101"/>
      <c r="AQ4" s="99" t="s">
        <v>26</v>
      </c>
      <c r="AR4" s="101"/>
      <c r="AS4" s="99" t="s">
        <v>27</v>
      </c>
      <c r="AT4" s="101"/>
      <c r="AU4" s="99" t="s">
        <v>500</v>
      </c>
      <c r="AV4" s="101"/>
      <c r="AW4" s="99" t="s">
        <v>501</v>
      </c>
      <c r="AX4" s="101"/>
      <c r="AY4" s="102" t="s">
        <v>28</v>
      </c>
      <c r="AZ4" s="102"/>
      <c r="BA4" s="102" t="s">
        <v>29</v>
      </c>
      <c r="BB4" s="102"/>
      <c r="BC4" s="99" t="s">
        <v>30</v>
      </c>
      <c r="BD4" s="101"/>
      <c r="BE4" s="99" t="s">
        <v>31</v>
      </c>
      <c r="BF4" s="101"/>
      <c r="BG4" s="99" t="s">
        <v>32</v>
      </c>
      <c r="BH4" s="101"/>
      <c r="BI4" s="99" t="s">
        <v>33</v>
      </c>
      <c r="BJ4" s="101"/>
      <c r="BK4" s="99" t="s">
        <v>34</v>
      </c>
      <c r="BL4" s="101"/>
      <c r="BM4" s="99" t="s">
        <v>35</v>
      </c>
      <c r="BN4" s="101"/>
      <c r="BO4" s="99" t="s">
        <v>36</v>
      </c>
      <c r="BP4" s="101"/>
      <c r="BQ4" s="99" t="s">
        <v>37</v>
      </c>
      <c r="BR4" s="101"/>
      <c r="BS4" s="99" t="s">
        <v>38</v>
      </c>
      <c r="BT4" s="101"/>
      <c r="BU4" s="99" t="s">
        <v>39</v>
      </c>
      <c r="BV4" s="101"/>
      <c r="BW4" s="99" t="s">
        <v>40</v>
      </c>
      <c r="BX4" s="101"/>
      <c r="BY4" s="99" t="s">
        <v>41</v>
      </c>
      <c r="BZ4" s="101"/>
      <c r="CA4" s="99" t="s">
        <v>42</v>
      </c>
      <c r="CB4" s="101"/>
      <c r="CC4" s="99" t="s">
        <v>43</v>
      </c>
      <c r="CD4" s="101"/>
      <c r="CE4" s="99" t="s">
        <v>44</v>
      </c>
      <c r="CF4" s="101"/>
      <c r="CG4" s="102" t="s">
        <v>45</v>
      </c>
      <c r="CH4" s="102"/>
      <c r="CI4" s="102" t="s">
        <v>46</v>
      </c>
      <c r="CJ4" s="102"/>
      <c r="CK4" s="99" t="s">
        <v>47</v>
      </c>
      <c r="CL4" s="101"/>
      <c r="CM4" s="99" t="s">
        <v>502</v>
      </c>
      <c r="CN4" s="101"/>
      <c r="CO4" s="99" t="s">
        <v>48</v>
      </c>
      <c r="CP4" s="100"/>
      <c r="CQ4" s="100"/>
      <c r="CR4" s="100"/>
      <c r="CS4" s="100"/>
      <c r="CT4" s="100"/>
      <c r="CU4" s="99" t="s">
        <v>49</v>
      </c>
      <c r="CV4" s="101"/>
      <c r="CW4" s="99" t="s">
        <v>50</v>
      </c>
      <c r="CX4" s="101"/>
      <c r="CY4" s="99" t="s">
        <v>51</v>
      </c>
      <c r="CZ4" s="101"/>
      <c r="DA4" s="99" t="s">
        <v>52</v>
      </c>
      <c r="DB4" s="101"/>
      <c r="DC4" s="99" t="s">
        <v>53</v>
      </c>
      <c r="DD4" s="101"/>
      <c r="DE4" s="99" t="s">
        <v>54</v>
      </c>
      <c r="DF4" s="101"/>
      <c r="DG4" s="99" t="s">
        <v>503</v>
      </c>
      <c r="DH4" s="101"/>
      <c r="DI4" s="99" t="s">
        <v>55</v>
      </c>
      <c r="DJ4" s="100"/>
      <c r="DK4" s="100"/>
      <c r="DL4" s="100"/>
      <c r="DM4" s="100"/>
      <c r="DN4" s="100"/>
      <c r="DO4" s="99" t="s">
        <v>56</v>
      </c>
      <c r="DP4" s="101"/>
      <c r="DQ4" s="99" t="s">
        <v>504</v>
      </c>
      <c r="DR4" s="101"/>
      <c r="DS4" s="99" t="s">
        <v>57</v>
      </c>
      <c r="DT4" s="100"/>
      <c r="DU4" s="100"/>
      <c r="DV4" s="100"/>
      <c r="DW4" s="100"/>
      <c r="DX4" s="100"/>
      <c r="DY4" s="99" t="s">
        <v>505</v>
      </c>
      <c r="DZ4" s="101"/>
      <c r="EA4" s="99" t="s">
        <v>58</v>
      </c>
      <c r="EB4" s="100"/>
      <c r="EC4" s="100"/>
      <c r="ED4" s="100"/>
      <c r="EE4" s="100"/>
      <c r="EF4" s="100"/>
      <c r="EG4" s="99" t="s">
        <v>506</v>
      </c>
      <c r="EH4" s="101"/>
      <c r="EI4" s="99" t="s">
        <v>59</v>
      </c>
      <c r="EJ4" s="100"/>
      <c r="EK4" s="100"/>
      <c r="EL4" s="100"/>
      <c r="EM4" s="100"/>
      <c r="EN4" s="100"/>
      <c r="EO4" s="99" t="s">
        <v>507</v>
      </c>
      <c r="EP4" s="101"/>
      <c r="EQ4" s="99" t="s">
        <v>60</v>
      </c>
      <c r="ER4" s="100"/>
      <c r="ES4" s="100"/>
      <c r="ET4" s="100"/>
      <c r="EU4" s="100"/>
      <c r="EV4" s="100"/>
      <c r="EW4" s="99" t="s">
        <v>508</v>
      </c>
      <c r="EX4" s="101"/>
      <c r="EY4" s="99" t="s">
        <v>61</v>
      </c>
      <c r="EZ4" s="100"/>
      <c r="FA4" s="100"/>
      <c r="FB4" s="100"/>
      <c r="FC4" s="100"/>
      <c r="FD4" s="100"/>
      <c r="FE4" s="99" t="s">
        <v>509</v>
      </c>
      <c r="FF4" s="101"/>
      <c r="FG4" s="99" t="s">
        <v>62</v>
      </c>
      <c r="FH4" s="100"/>
      <c r="FI4" s="100"/>
      <c r="FJ4" s="100"/>
      <c r="FK4" s="100"/>
      <c r="FL4" s="100"/>
      <c r="FM4" s="99" t="s">
        <v>510</v>
      </c>
      <c r="FN4" s="101"/>
      <c r="FO4" s="99" t="s">
        <v>63</v>
      </c>
      <c r="FP4" s="100"/>
      <c r="FQ4" s="100"/>
      <c r="FR4" s="100"/>
      <c r="FS4" s="100"/>
      <c r="FT4" s="100"/>
      <c r="FU4" s="100" t="s">
        <v>64</v>
      </c>
      <c r="FV4" s="101"/>
      <c r="FW4" s="99" t="s">
        <v>65</v>
      </c>
      <c r="FX4" s="100"/>
      <c r="FY4" s="100"/>
      <c r="FZ4" s="100"/>
      <c r="GA4" s="100"/>
      <c r="GB4" s="101"/>
      <c r="GC4" s="99" t="s">
        <v>511</v>
      </c>
      <c r="GD4" s="101"/>
      <c r="GE4" s="99" t="s">
        <v>66</v>
      </c>
      <c r="GF4" s="100"/>
      <c r="GG4" s="100"/>
      <c r="GH4" s="100"/>
      <c r="GI4" s="100"/>
      <c r="GJ4" s="100"/>
      <c r="GK4" s="102" t="s">
        <v>67</v>
      </c>
      <c r="GL4" s="102"/>
    </row>
    <row r="5" spans="1:194" s="12" customFormat="1" ht="29.25" customHeight="1" x14ac:dyDescent="0.25">
      <c r="A5" s="106"/>
      <c r="B5" s="107"/>
      <c r="C5" s="109"/>
      <c r="D5" s="112"/>
      <c r="E5" s="112"/>
      <c r="F5" s="112"/>
      <c r="G5" s="115"/>
      <c r="H5" s="115"/>
      <c r="I5" s="115"/>
      <c r="J5" s="115"/>
      <c r="K5" s="115"/>
      <c r="L5" s="103" t="s">
        <v>68</v>
      </c>
      <c r="M5" s="104"/>
      <c r="N5" s="104"/>
      <c r="O5" s="104"/>
      <c r="P5" s="13" t="s">
        <v>69</v>
      </c>
      <c r="Q5" s="97" t="s">
        <v>70</v>
      </c>
      <c r="R5" s="98"/>
      <c r="S5" s="97" t="s">
        <v>71</v>
      </c>
      <c r="T5" s="98"/>
      <c r="U5" s="97" t="s">
        <v>72</v>
      </c>
      <c r="V5" s="98"/>
      <c r="W5" s="97" t="s">
        <v>73</v>
      </c>
      <c r="X5" s="98"/>
      <c r="Y5" s="97" t="s">
        <v>74</v>
      </c>
      <c r="Z5" s="98"/>
      <c r="AA5" s="97" t="s">
        <v>75</v>
      </c>
      <c r="AB5" s="98"/>
      <c r="AC5" s="97" t="s">
        <v>76</v>
      </c>
      <c r="AD5" s="98"/>
      <c r="AE5" s="97" t="s">
        <v>77</v>
      </c>
      <c r="AF5" s="98"/>
      <c r="AG5" s="97" t="s">
        <v>78</v>
      </c>
      <c r="AH5" s="98"/>
      <c r="AI5" s="97" t="s">
        <v>79</v>
      </c>
      <c r="AJ5" s="98"/>
      <c r="AK5" s="97" t="s">
        <v>80</v>
      </c>
      <c r="AL5" s="98"/>
      <c r="AM5" s="97" t="s">
        <v>81</v>
      </c>
      <c r="AN5" s="98"/>
      <c r="AO5" s="97" t="s">
        <v>82</v>
      </c>
      <c r="AP5" s="98"/>
      <c r="AQ5" s="97" t="s">
        <v>83</v>
      </c>
      <c r="AR5" s="98"/>
      <c r="AS5" s="97" t="s">
        <v>84</v>
      </c>
      <c r="AT5" s="98"/>
      <c r="AU5" s="97" t="s">
        <v>85</v>
      </c>
      <c r="AV5" s="98"/>
      <c r="AW5" s="97" t="s">
        <v>86</v>
      </c>
      <c r="AX5" s="98"/>
      <c r="AY5" s="97" t="s">
        <v>87</v>
      </c>
      <c r="AZ5" s="98"/>
      <c r="BA5" s="97" t="s">
        <v>88</v>
      </c>
      <c r="BB5" s="98"/>
      <c r="BC5" s="97" t="s">
        <v>89</v>
      </c>
      <c r="BD5" s="98"/>
      <c r="BE5" s="97" t="s">
        <v>90</v>
      </c>
      <c r="BF5" s="98"/>
      <c r="BG5" s="97" t="s">
        <v>91</v>
      </c>
      <c r="BH5" s="98"/>
      <c r="BI5" s="97" t="s">
        <v>92</v>
      </c>
      <c r="BJ5" s="98"/>
      <c r="BK5" s="97" t="s">
        <v>93</v>
      </c>
      <c r="BL5" s="98"/>
      <c r="BM5" s="97" t="s">
        <v>94</v>
      </c>
      <c r="BN5" s="98"/>
      <c r="BO5" s="97" t="s">
        <v>95</v>
      </c>
      <c r="BP5" s="98"/>
      <c r="BQ5" s="97" t="s">
        <v>96</v>
      </c>
      <c r="BR5" s="98"/>
      <c r="BS5" s="97" t="s">
        <v>97</v>
      </c>
      <c r="BT5" s="98"/>
      <c r="BU5" s="97" t="s">
        <v>98</v>
      </c>
      <c r="BV5" s="98"/>
      <c r="BW5" s="97" t="s">
        <v>99</v>
      </c>
      <c r="BX5" s="98"/>
      <c r="BY5" s="97" t="s">
        <v>100</v>
      </c>
      <c r="BZ5" s="98"/>
      <c r="CA5" s="97" t="s">
        <v>101</v>
      </c>
      <c r="CB5" s="98"/>
      <c r="CC5" s="97" t="s">
        <v>102</v>
      </c>
      <c r="CD5" s="98"/>
      <c r="CE5" s="97" t="s">
        <v>103</v>
      </c>
      <c r="CF5" s="98"/>
      <c r="CG5" s="97" t="s">
        <v>104</v>
      </c>
      <c r="CH5" s="98"/>
      <c r="CI5" s="97" t="s">
        <v>105</v>
      </c>
      <c r="CJ5" s="98"/>
      <c r="CK5" s="97" t="s">
        <v>106</v>
      </c>
      <c r="CL5" s="98"/>
      <c r="CM5" s="97" t="s">
        <v>107</v>
      </c>
      <c r="CN5" s="98"/>
      <c r="CO5" s="97" t="s">
        <v>107</v>
      </c>
      <c r="CP5" s="123"/>
      <c r="CQ5" s="123"/>
      <c r="CR5" s="123"/>
      <c r="CS5" s="123"/>
      <c r="CT5" s="123"/>
      <c r="CU5" s="97" t="s">
        <v>108</v>
      </c>
      <c r="CV5" s="98"/>
      <c r="CW5" s="97" t="s">
        <v>109</v>
      </c>
      <c r="CX5" s="98"/>
      <c r="CY5" s="97" t="s">
        <v>110</v>
      </c>
      <c r="CZ5" s="98"/>
      <c r="DA5" s="97" t="s">
        <v>111</v>
      </c>
      <c r="DB5" s="98"/>
      <c r="DC5" s="97" t="s">
        <v>112</v>
      </c>
      <c r="DD5" s="98"/>
      <c r="DE5" s="97" t="s">
        <v>113</v>
      </c>
      <c r="DF5" s="98"/>
      <c r="DG5" s="97" t="s">
        <v>114</v>
      </c>
      <c r="DH5" s="98"/>
      <c r="DI5" s="91" t="s">
        <v>114</v>
      </c>
      <c r="DJ5" s="96"/>
      <c r="DK5" s="96"/>
      <c r="DL5" s="96"/>
      <c r="DM5" s="96"/>
      <c r="DN5" s="96"/>
      <c r="DO5" s="97" t="s">
        <v>115</v>
      </c>
      <c r="DP5" s="98"/>
      <c r="DQ5" s="97" t="s">
        <v>116</v>
      </c>
      <c r="DR5" s="98"/>
      <c r="DS5" s="91" t="s">
        <v>116</v>
      </c>
      <c r="DT5" s="96"/>
      <c r="DU5" s="96"/>
      <c r="DV5" s="96"/>
      <c r="DW5" s="96"/>
      <c r="DX5" s="96"/>
      <c r="DY5" s="97" t="s">
        <v>117</v>
      </c>
      <c r="DZ5" s="98"/>
      <c r="EA5" s="91" t="s">
        <v>117</v>
      </c>
      <c r="EB5" s="96"/>
      <c r="EC5" s="96"/>
      <c r="ED5" s="96"/>
      <c r="EE5" s="96"/>
      <c r="EF5" s="96"/>
      <c r="EG5" s="97" t="s">
        <v>118</v>
      </c>
      <c r="EH5" s="98"/>
      <c r="EI5" s="91" t="s">
        <v>118</v>
      </c>
      <c r="EJ5" s="96"/>
      <c r="EK5" s="96"/>
      <c r="EL5" s="96"/>
      <c r="EM5" s="96"/>
      <c r="EN5" s="96"/>
      <c r="EO5" s="97" t="s">
        <v>119</v>
      </c>
      <c r="EP5" s="98"/>
      <c r="EQ5" s="91" t="s">
        <v>119</v>
      </c>
      <c r="ER5" s="96"/>
      <c r="ES5" s="96"/>
      <c r="ET5" s="96"/>
      <c r="EU5" s="96"/>
      <c r="EV5" s="96"/>
      <c r="EW5" s="97" t="s">
        <v>120</v>
      </c>
      <c r="EX5" s="98"/>
      <c r="EY5" s="91" t="s">
        <v>120</v>
      </c>
      <c r="EZ5" s="96"/>
      <c r="FA5" s="96"/>
      <c r="FB5" s="96"/>
      <c r="FC5" s="96"/>
      <c r="FD5" s="96"/>
      <c r="FE5" s="97" t="s">
        <v>121</v>
      </c>
      <c r="FF5" s="98"/>
      <c r="FG5" s="91" t="s">
        <v>121</v>
      </c>
      <c r="FH5" s="96"/>
      <c r="FI5" s="96"/>
      <c r="FJ5" s="96"/>
      <c r="FK5" s="96"/>
      <c r="FL5" s="96"/>
      <c r="FM5" s="97" t="s">
        <v>122</v>
      </c>
      <c r="FN5" s="98"/>
      <c r="FO5" s="91" t="s">
        <v>122</v>
      </c>
      <c r="FP5" s="96"/>
      <c r="FQ5" s="96"/>
      <c r="FR5" s="96"/>
      <c r="FS5" s="96"/>
      <c r="FT5" s="96"/>
      <c r="FU5" s="97" t="s">
        <v>123</v>
      </c>
      <c r="FV5" s="98"/>
      <c r="FW5" s="97" t="s">
        <v>123</v>
      </c>
      <c r="FX5" s="123"/>
      <c r="FY5" s="123"/>
      <c r="FZ5" s="123"/>
      <c r="GA5" s="123"/>
      <c r="GB5" s="98"/>
      <c r="GC5" s="97" t="s">
        <v>124</v>
      </c>
      <c r="GD5" s="98"/>
      <c r="GE5" s="91" t="s">
        <v>124</v>
      </c>
      <c r="GF5" s="96"/>
      <c r="GG5" s="96"/>
      <c r="GH5" s="96"/>
      <c r="GI5" s="96"/>
      <c r="GJ5" s="96"/>
      <c r="GK5" s="60"/>
      <c r="GL5" s="61"/>
    </row>
    <row r="6" spans="1:194" s="12" customFormat="1" ht="24.75" customHeight="1" x14ac:dyDescent="0.25">
      <c r="A6" s="106"/>
      <c r="B6" s="107"/>
      <c r="C6" s="109"/>
      <c r="D6" s="112"/>
      <c r="E6" s="112"/>
      <c r="F6" s="112"/>
      <c r="G6" s="115"/>
      <c r="H6" s="115"/>
      <c r="I6" s="115"/>
      <c r="J6" s="115"/>
      <c r="K6" s="115"/>
      <c r="L6" s="120" t="s">
        <v>125</v>
      </c>
      <c r="M6" s="120" t="s">
        <v>126</v>
      </c>
      <c r="N6" s="120" t="s">
        <v>127</v>
      </c>
      <c r="O6" s="120" t="s">
        <v>128</v>
      </c>
      <c r="P6" s="120" t="s">
        <v>129</v>
      </c>
      <c r="Q6" s="91" t="s">
        <v>130</v>
      </c>
      <c r="R6" s="92"/>
      <c r="S6" s="91" t="s">
        <v>130</v>
      </c>
      <c r="T6" s="92"/>
      <c r="U6" s="91" t="s">
        <v>130</v>
      </c>
      <c r="V6" s="92"/>
      <c r="W6" s="91" t="s">
        <v>131</v>
      </c>
      <c r="X6" s="92"/>
      <c r="Y6" s="91" t="s">
        <v>131</v>
      </c>
      <c r="Z6" s="92"/>
      <c r="AA6" s="91" t="s">
        <v>131</v>
      </c>
      <c r="AB6" s="92"/>
      <c r="AC6" s="91" t="s">
        <v>132</v>
      </c>
      <c r="AD6" s="92"/>
      <c r="AE6" s="91" t="s">
        <v>132</v>
      </c>
      <c r="AF6" s="92"/>
      <c r="AG6" s="91" t="s">
        <v>132</v>
      </c>
      <c r="AH6" s="92"/>
      <c r="AI6" s="91" t="s">
        <v>132</v>
      </c>
      <c r="AJ6" s="92"/>
      <c r="AK6" s="91" t="s">
        <v>133</v>
      </c>
      <c r="AL6" s="92"/>
      <c r="AM6" s="91" t="s">
        <v>133</v>
      </c>
      <c r="AN6" s="92"/>
      <c r="AO6" s="91" t="s">
        <v>133</v>
      </c>
      <c r="AP6" s="92"/>
      <c r="AQ6" s="91" t="s">
        <v>133</v>
      </c>
      <c r="AR6" s="92"/>
      <c r="AS6" s="91" t="s">
        <v>133</v>
      </c>
      <c r="AT6" s="92"/>
      <c r="AU6" s="91" t="s">
        <v>133</v>
      </c>
      <c r="AV6" s="92"/>
      <c r="AW6" s="91" t="s">
        <v>133</v>
      </c>
      <c r="AX6" s="92"/>
      <c r="AY6" s="91" t="s">
        <v>133</v>
      </c>
      <c r="AZ6" s="92"/>
      <c r="BA6" s="91" t="s">
        <v>133</v>
      </c>
      <c r="BB6" s="92"/>
      <c r="BC6" s="91" t="s">
        <v>133</v>
      </c>
      <c r="BD6" s="92"/>
      <c r="BE6" s="91" t="s">
        <v>133</v>
      </c>
      <c r="BF6" s="92"/>
      <c r="BG6" s="91" t="s">
        <v>133</v>
      </c>
      <c r="BH6" s="92"/>
      <c r="BI6" s="91" t="s">
        <v>133</v>
      </c>
      <c r="BJ6" s="92"/>
      <c r="BK6" s="91" t="s">
        <v>133</v>
      </c>
      <c r="BL6" s="92"/>
      <c r="BM6" s="91" t="s">
        <v>134</v>
      </c>
      <c r="BN6" s="92"/>
      <c r="BO6" s="91" t="s">
        <v>134</v>
      </c>
      <c r="BP6" s="92"/>
      <c r="BQ6" s="91" t="s">
        <v>134</v>
      </c>
      <c r="BR6" s="92"/>
      <c r="BS6" s="91" t="s">
        <v>135</v>
      </c>
      <c r="BT6" s="92"/>
      <c r="BU6" s="91" t="s">
        <v>135</v>
      </c>
      <c r="BV6" s="92"/>
      <c r="BW6" s="91" t="s">
        <v>136</v>
      </c>
      <c r="BX6" s="92"/>
      <c r="BY6" s="91" t="s">
        <v>136</v>
      </c>
      <c r="BZ6" s="92"/>
      <c r="CA6" s="91" t="s">
        <v>136</v>
      </c>
      <c r="CB6" s="92"/>
      <c r="CC6" s="91" t="s">
        <v>137</v>
      </c>
      <c r="CD6" s="92"/>
      <c r="CE6" s="91" t="s">
        <v>137</v>
      </c>
      <c r="CF6" s="92"/>
      <c r="CG6" s="91" t="s">
        <v>137</v>
      </c>
      <c r="CH6" s="92"/>
      <c r="CI6" s="91" t="s">
        <v>138</v>
      </c>
      <c r="CJ6" s="92"/>
      <c r="CK6" s="91" t="s">
        <v>138</v>
      </c>
      <c r="CL6" s="92"/>
      <c r="CM6" s="91" t="s">
        <v>138</v>
      </c>
      <c r="CN6" s="92"/>
      <c r="CO6" s="97" t="s">
        <v>138</v>
      </c>
      <c r="CP6" s="123"/>
      <c r="CQ6" s="123"/>
      <c r="CR6" s="123"/>
      <c r="CS6" s="123"/>
      <c r="CT6" s="123"/>
      <c r="CU6" s="91" t="s">
        <v>138</v>
      </c>
      <c r="CV6" s="92"/>
      <c r="CW6" s="91" t="s">
        <v>138</v>
      </c>
      <c r="CX6" s="92"/>
      <c r="CY6" s="91" t="s">
        <v>138</v>
      </c>
      <c r="CZ6" s="92"/>
      <c r="DA6" s="91" t="s">
        <v>138</v>
      </c>
      <c r="DB6" s="92"/>
      <c r="DC6" s="91" t="s">
        <v>139</v>
      </c>
      <c r="DD6" s="92"/>
      <c r="DE6" s="91" t="s">
        <v>139</v>
      </c>
      <c r="DF6" s="92"/>
      <c r="DG6" s="91" t="s">
        <v>139</v>
      </c>
      <c r="DH6" s="92"/>
      <c r="DI6" s="91" t="s">
        <v>139</v>
      </c>
      <c r="DJ6" s="96"/>
      <c r="DK6" s="96"/>
      <c r="DL6" s="96"/>
      <c r="DM6" s="96"/>
      <c r="DN6" s="96"/>
      <c r="DO6" s="91" t="s">
        <v>139</v>
      </c>
      <c r="DP6" s="92"/>
      <c r="DQ6" s="91" t="s">
        <v>139</v>
      </c>
      <c r="DR6" s="92"/>
      <c r="DS6" s="91" t="s">
        <v>139</v>
      </c>
      <c r="DT6" s="96"/>
      <c r="DU6" s="96"/>
      <c r="DV6" s="96"/>
      <c r="DW6" s="96"/>
      <c r="DX6" s="96"/>
      <c r="DY6" s="91" t="s">
        <v>139</v>
      </c>
      <c r="DZ6" s="92"/>
      <c r="EA6" s="91" t="s">
        <v>139</v>
      </c>
      <c r="EB6" s="96"/>
      <c r="EC6" s="96"/>
      <c r="ED6" s="96"/>
      <c r="EE6" s="96"/>
      <c r="EF6" s="96"/>
      <c r="EG6" s="91" t="s">
        <v>139</v>
      </c>
      <c r="EH6" s="92"/>
      <c r="EI6" s="91" t="s">
        <v>139</v>
      </c>
      <c r="EJ6" s="96"/>
      <c r="EK6" s="96"/>
      <c r="EL6" s="96"/>
      <c r="EM6" s="96"/>
      <c r="EN6" s="96"/>
      <c r="EO6" s="91" t="s">
        <v>139</v>
      </c>
      <c r="EP6" s="92"/>
      <c r="EQ6" s="91" t="s">
        <v>139</v>
      </c>
      <c r="ER6" s="96"/>
      <c r="ES6" s="96"/>
      <c r="ET6" s="96"/>
      <c r="EU6" s="96"/>
      <c r="EV6" s="96"/>
      <c r="EW6" s="91" t="s">
        <v>140</v>
      </c>
      <c r="EX6" s="92"/>
      <c r="EY6" s="91" t="s">
        <v>140</v>
      </c>
      <c r="EZ6" s="96"/>
      <c r="FA6" s="96"/>
      <c r="FB6" s="96"/>
      <c r="FC6" s="96"/>
      <c r="FD6" s="96"/>
      <c r="FE6" s="91" t="s">
        <v>140</v>
      </c>
      <c r="FF6" s="92"/>
      <c r="FG6" s="91" t="s">
        <v>140</v>
      </c>
      <c r="FH6" s="96"/>
      <c r="FI6" s="96"/>
      <c r="FJ6" s="96"/>
      <c r="FK6" s="96"/>
      <c r="FL6" s="96"/>
      <c r="FM6" s="91" t="s">
        <v>140</v>
      </c>
      <c r="FN6" s="92"/>
      <c r="FO6" s="91" t="s">
        <v>140</v>
      </c>
      <c r="FP6" s="96"/>
      <c r="FQ6" s="96"/>
      <c r="FR6" s="96"/>
      <c r="FS6" s="96"/>
      <c r="FT6" s="96"/>
      <c r="FU6" s="91" t="s">
        <v>140</v>
      </c>
      <c r="FV6" s="92"/>
      <c r="FW6" s="91" t="s">
        <v>140</v>
      </c>
      <c r="FX6" s="96"/>
      <c r="FY6" s="96"/>
      <c r="FZ6" s="96"/>
      <c r="GA6" s="96"/>
      <c r="GB6" s="92"/>
      <c r="GC6" s="91" t="s">
        <v>140</v>
      </c>
      <c r="GD6" s="92"/>
      <c r="GE6" s="91" t="s">
        <v>140</v>
      </c>
      <c r="GF6" s="96"/>
      <c r="GG6" s="96"/>
      <c r="GH6" s="96"/>
      <c r="GI6" s="96"/>
      <c r="GJ6" s="96"/>
      <c r="GK6" s="59"/>
      <c r="GL6" s="59"/>
    </row>
    <row r="7" spans="1:194" s="12" customFormat="1" ht="21.75" customHeight="1" x14ac:dyDescent="0.25">
      <c r="A7" s="106"/>
      <c r="B7" s="107"/>
      <c r="C7" s="109"/>
      <c r="D7" s="112"/>
      <c r="E7" s="112"/>
      <c r="F7" s="112"/>
      <c r="G7" s="115"/>
      <c r="H7" s="115"/>
      <c r="I7" s="115"/>
      <c r="J7" s="115"/>
      <c r="K7" s="115"/>
      <c r="L7" s="121"/>
      <c r="M7" s="121"/>
      <c r="N7" s="121"/>
      <c r="O7" s="121"/>
      <c r="P7" s="121"/>
      <c r="Q7" s="91">
        <v>2016</v>
      </c>
      <c r="R7" s="92"/>
      <c r="S7" s="91">
        <v>2016</v>
      </c>
      <c r="T7" s="92"/>
      <c r="U7" s="91">
        <v>2016</v>
      </c>
      <c r="V7" s="92"/>
      <c r="W7" s="91">
        <v>2016</v>
      </c>
      <c r="X7" s="92"/>
      <c r="Y7" s="91">
        <v>2016</v>
      </c>
      <c r="Z7" s="92"/>
      <c r="AA7" s="91">
        <v>2016</v>
      </c>
      <c r="AB7" s="92"/>
      <c r="AC7" s="91">
        <v>2016</v>
      </c>
      <c r="AD7" s="92"/>
      <c r="AE7" s="91">
        <v>2016</v>
      </c>
      <c r="AF7" s="92"/>
      <c r="AG7" s="91">
        <v>2016</v>
      </c>
      <c r="AH7" s="92"/>
      <c r="AI7" s="91">
        <v>2016</v>
      </c>
      <c r="AJ7" s="92"/>
      <c r="AK7" s="91">
        <v>2016</v>
      </c>
      <c r="AL7" s="92"/>
      <c r="AM7" s="91">
        <v>2016</v>
      </c>
      <c r="AN7" s="92"/>
      <c r="AO7" s="91">
        <v>2016</v>
      </c>
      <c r="AP7" s="92"/>
      <c r="AQ7" s="91">
        <v>2016</v>
      </c>
      <c r="AR7" s="92"/>
      <c r="AS7" s="91">
        <v>2016</v>
      </c>
      <c r="AT7" s="92"/>
      <c r="AU7" s="91">
        <v>2016</v>
      </c>
      <c r="AV7" s="92"/>
      <c r="AW7" s="91">
        <v>2016</v>
      </c>
      <c r="AX7" s="92"/>
      <c r="AY7" s="91">
        <v>2016</v>
      </c>
      <c r="AZ7" s="92"/>
      <c r="BA7" s="91">
        <v>2016</v>
      </c>
      <c r="BB7" s="92"/>
      <c r="BC7" s="91">
        <v>2016</v>
      </c>
      <c r="BD7" s="92"/>
      <c r="BE7" s="91">
        <v>2016</v>
      </c>
      <c r="BF7" s="92"/>
      <c r="BG7" s="91">
        <v>2016</v>
      </c>
      <c r="BH7" s="92"/>
      <c r="BI7" s="91">
        <v>2016</v>
      </c>
      <c r="BJ7" s="92"/>
      <c r="BK7" s="91">
        <v>2016</v>
      </c>
      <c r="BL7" s="92"/>
      <c r="BM7" s="91">
        <v>2016</v>
      </c>
      <c r="BN7" s="92"/>
      <c r="BO7" s="91">
        <v>2016</v>
      </c>
      <c r="BP7" s="92"/>
      <c r="BQ7" s="91">
        <v>2016</v>
      </c>
      <c r="BR7" s="92"/>
      <c r="BS7" s="91">
        <v>2016</v>
      </c>
      <c r="BT7" s="92"/>
      <c r="BU7" s="91">
        <v>2016</v>
      </c>
      <c r="BV7" s="92"/>
      <c r="BW7" s="91">
        <v>2016</v>
      </c>
      <c r="BX7" s="92"/>
      <c r="BY7" s="91">
        <v>2016</v>
      </c>
      <c r="BZ7" s="92"/>
      <c r="CA7" s="91">
        <v>2016</v>
      </c>
      <c r="CB7" s="92"/>
      <c r="CC7" s="91">
        <v>2016</v>
      </c>
      <c r="CD7" s="92"/>
      <c r="CE7" s="91">
        <v>2016</v>
      </c>
      <c r="CF7" s="92"/>
      <c r="CG7" s="91">
        <v>2016</v>
      </c>
      <c r="CH7" s="92"/>
      <c r="CI7" s="91">
        <v>2016</v>
      </c>
      <c r="CJ7" s="92"/>
      <c r="CK7" s="91">
        <v>2016</v>
      </c>
      <c r="CL7" s="92"/>
      <c r="CM7" s="91">
        <v>2016</v>
      </c>
      <c r="CN7" s="92"/>
      <c r="CO7" s="93" t="s">
        <v>141</v>
      </c>
      <c r="CP7" s="94"/>
      <c r="CQ7" s="93" t="s">
        <v>142</v>
      </c>
      <c r="CR7" s="94"/>
      <c r="CS7" s="93" t="s">
        <v>143</v>
      </c>
      <c r="CT7" s="94"/>
      <c r="CU7" s="91">
        <v>2016</v>
      </c>
      <c r="CV7" s="92"/>
      <c r="CW7" s="91">
        <v>2016</v>
      </c>
      <c r="CX7" s="92"/>
      <c r="CY7" s="91">
        <v>2016</v>
      </c>
      <c r="CZ7" s="92"/>
      <c r="DA7" s="91">
        <v>2016</v>
      </c>
      <c r="DB7" s="92"/>
      <c r="DC7" s="91">
        <v>2016</v>
      </c>
      <c r="DD7" s="92"/>
      <c r="DE7" s="91">
        <v>2016</v>
      </c>
      <c r="DF7" s="92"/>
      <c r="DG7" s="91">
        <v>2016</v>
      </c>
      <c r="DH7" s="92"/>
      <c r="DI7" s="93" t="s">
        <v>144</v>
      </c>
      <c r="DJ7" s="94"/>
      <c r="DK7" s="93" t="s">
        <v>142</v>
      </c>
      <c r="DL7" s="94"/>
      <c r="DM7" s="93" t="s">
        <v>143</v>
      </c>
      <c r="DN7" s="94"/>
      <c r="DO7" s="91">
        <v>2016</v>
      </c>
      <c r="DP7" s="92"/>
      <c r="DQ7" s="91">
        <v>2016</v>
      </c>
      <c r="DR7" s="92"/>
      <c r="DS7" s="93" t="s">
        <v>141</v>
      </c>
      <c r="DT7" s="94"/>
      <c r="DU7" s="93" t="s">
        <v>142</v>
      </c>
      <c r="DV7" s="94"/>
      <c r="DW7" s="93" t="s">
        <v>143</v>
      </c>
      <c r="DX7" s="94"/>
      <c r="DY7" s="91">
        <v>2016</v>
      </c>
      <c r="DZ7" s="92"/>
      <c r="EA7" s="93" t="s">
        <v>144</v>
      </c>
      <c r="EB7" s="94"/>
      <c r="EC7" s="93" t="s">
        <v>142</v>
      </c>
      <c r="ED7" s="94"/>
      <c r="EE7" s="93" t="s">
        <v>143</v>
      </c>
      <c r="EF7" s="94"/>
      <c r="EG7" s="91">
        <v>2016</v>
      </c>
      <c r="EH7" s="92"/>
      <c r="EI7" s="93" t="s">
        <v>144</v>
      </c>
      <c r="EJ7" s="94"/>
      <c r="EK7" s="93" t="s">
        <v>142</v>
      </c>
      <c r="EL7" s="94"/>
      <c r="EM7" s="93" t="s">
        <v>143</v>
      </c>
      <c r="EN7" s="94"/>
      <c r="EO7" s="91">
        <v>2016</v>
      </c>
      <c r="EP7" s="92"/>
      <c r="EQ7" s="93" t="s">
        <v>144</v>
      </c>
      <c r="ER7" s="94"/>
      <c r="ES7" s="93" t="s">
        <v>142</v>
      </c>
      <c r="ET7" s="94"/>
      <c r="EU7" s="93" t="s">
        <v>143</v>
      </c>
      <c r="EV7" s="94"/>
      <c r="EW7" s="91">
        <v>2016</v>
      </c>
      <c r="EX7" s="92"/>
      <c r="EY7" s="93" t="s">
        <v>144</v>
      </c>
      <c r="EZ7" s="94"/>
      <c r="FA7" s="93" t="s">
        <v>142</v>
      </c>
      <c r="FB7" s="94"/>
      <c r="FC7" s="93" t="s">
        <v>143</v>
      </c>
      <c r="FD7" s="94"/>
      <c r="FE7" s="91">
        <v>2016</v>
      </c>
      <c r="FF7" s="92"/>
      <c r="FG7" s="93" t="s">
        <v>144</v>
      </c>
      <c r="FH7" s="94"/>
      <c r="FI7" s="93" t="s">
        <v>142</v>
      </c>
      <c r="FJ7" s="94"/>
      <c r="FK7" s="93" t="s">
        <v>143</v>
      </c>
      <c r="FL7" s="94"/>
      <c r="FM7" s="91">
        <v>2016</v>
      </c>
      <c r="FN7" s="92"/>
      <c r="FO7" s="93" t="s">
        <v>144</v>
      </c>
      <c r="FP7" s="94"/>
      <c r="FQ7" s="93" t="s">
        <v>142</v>
      </c>
      <c r="FR7" s="94"/>
      <c r="FS7" s="93" t="s">
        <v>143</v>
      </c>
      <c r="FT7" s="94"/>
      <c r="FU7" s="91">
        <v>2016</v>
      </c>
      <c r="FV7" s="92"/>
      <c r="FW7" s="93" t="s">
        <v>145</v>
      </c>
      <c r="FX7" s="94"/>
      <c r="FY7" s="93" t="s">
        <v>146</v>
      </c>
      <c r="FZ7" s="94"/>
      <c r="GA7" s="93" t="s">
        <v>143</v>
      </c>
      <c r="GB7" s="94"/>
      <c r="GC7" s="91">
        <v>2016</v>
      </c>
      <c r="GD7" s="92"/>
      <c r="GE7" s="93" t="s">
        <v>144</v>
      </c>
      <c r="GF7" s="94"/>
      <c r="GG7" s="93" t="s">
        <v>142</v>
      </c>
      <c r="GH7" s="94"/>
      <c r="GI7" s="93" t="s">
        <v>143</v>
      </c>
      <c r="GJ7" s="94"/>
      <c r="GK7" s="95">
        <v>2016</v>
      </c>
      <c r="GL7" s="95"/>
    </row>
    <row r="8" spans="1:194" s="16" customFormat="1" ht="43.5" customHeight="1" x14ac:dyDescent="0.2">
      <c r="A8" s="106"/>
      <c r="B8" s="94"/>
      <c r="C8" s="110"/>
      <c r="D8" s="113"/>
      <c r="E8" s="113"/>
      <c r="F8" s="113"/>
      <c r="G8" s="116"/>
      <c r="H8" s="116"/>
      <c r="I8" s="116"/>
      <c r="J8" s="116"/>
      <c r="K8" s="116"/>
      <c r="L8" s="122"/>
      <c r="M8" s="122"/>
      <c r="N8" s="122"/>
      <c r="O8" s="122"/>
      <c r="P8" s="122"/>
      <c r="Q8" s="14" t="s">
        <v>147</v>
      </c>
      <c r="R8" s="14" t="s">
        <v>148</v>
      </c>
      <c r="S8" s="14" t="s">
        <v>147</v>
      </c>
      <c r="T8" s="14" t="s">
        <v>148</v>
      </c>
      <c r="U8" s="14" t="s">
        <v>147</v>
      </c>
      <c r="V8" s="14" t="s">
        <v>148</v>
      </c>
      <c r="W8" s="15" t="s">
        <v>147</v>
      </c>
      <c r="X8" s="15" t="s">
        <v>148</v>
      </c>
      <c r="Y8" s="14" t="s">
        <v>147</v>
      </c>
      <c r="Z8" s="14" t="s">
        <v>148</v>
      </c>
      <c r="AA8" s="14" t="s">
        <v>147</v>
      </c>
      <c r="AB8" s="14" t="s">
        <v>148</v>
      </c>
      <c r="AC8" s="14" t="s">
        <v>147</v>
      </c>
      <c r="AD8" s="14" t="s">
        <v>148</v>
      </c>
      <c r="AE8" s="14" t="s">
        <v>147</v>
      </c>
      <c r="AF8" s="14" t="s">
        <v>148</v>
      </c>
      <c r="AG8" s="14" t="s">
        <v>147</v>
      </c>
      <c r="AH8" s="14" t="s">
        <v>148</v>
      </c>
      <c r="AI8" s="14" t="s">
        <v>147</v>
      </c>
      <c r="AJ8" s="14" t="s">
        <v>148</v>
      </c>
      <c r="AK8" s="14" t="s">
        <v>147</v>
      </c>
      <c r="AL8" s="14" t="s">
        <v>148</v>
      </c>
      <c r="AM8" s="14" t="s">
        <v>147</v>
      </c>
      <c r="AN8" s="14" t="s">
        <v>148</v>
      </c>
      <c r="AO8" s="14" t="s">
        <v>147</v>
      </c>
      <c r="AP8" s="14" t="s">
        <v>148</v>
      </c>
      <c r="AQ8" s="14" t="s">
        <v>147</v>
      </c>
      <c r="AR8" s="14" t="s">
        <v>148</v>
      </c>
      <c r="AS8" s="14" t="s">
        <v>147</v>
      </c>
      <c r="AT8" s="14" t="s">
        <v>148</v>
      </c>
      <c r="AU8" s="14" t="s">
        <v>147</v>
      </c>
      <c r="AV8" s="14" t="s">
        <v>148</v>
      </c>
      <c r="AW8" s="14" t="s">
        <v>147</v>
      </c>
      <c r="AX8" s="14" t="s">
        <v>148</v>
      </c>
      <c r="AY8" s="15" t="s">
        <v>147</v>
      </c>
      <c r="AZ8" s="15" t="s">
        <v>148</v>
      </c>
      <c r="BA8" s="15" t="s">
        <v>147</v>
      </c>
      <c r="BB8" s="15" t="s">
        <v>148</v>
      </c>
      <c r="BC8" s="14" t="s">
        <v>147</v>
      </c>
      <c r="BD8" s="14" t="s">
        <v>148</v>
      </c>
      <c r="BE8" s="14" t="s">
        <v>147</v>
      </c>
      <c r="BF8" s="14" t="s">
        <v>148</v>
      </c>
      <c r="BG8" s="14" t="s">
        <v>147</v>
      </c>
      <c r="BH8" s="14" t="s">
        <v>148</v>
      </c>
      <c r="BI8" s="14" t="s">
        <v>147</v>
      </c>
      <c r="BJ8" s="14" t="s">
        <v>148</v>
      </c>
      <c r="BK8" s="14" t="s">
        <v>147</v>
      </c>
      <c r="BL8" s="14" t="s">
        <v>148</v>
      </c>
      <c r="BM8" s="14" t="s">
        <v>147</v>
      </c>
      <c r="BN8" s="14" t="s">
        <v>148</v>
      </c>
      <c r="BO8" s="14" t="s">
        <v>147</v>
      </c>
      <c r="BP8" s="14" t="s">
        <v>148</v>
      </c>
      <c r="BQ8" s="14" t="s">
        <v>147</v>
      </c>
      <c r="BR8" s="14" t="s">
        <v>148</v>
      </c>
      <c r="BS8" s="14" t="s">
        <v>147</v>
      </c>
      <c r="BT8" s="14" t="s">
        <v>148</v>
      </c>
      <c r="BU8" s="14" t="s">
        <v>147</v>
      </c>
      <c r="BV8" s="14" t="s">
        <v>148</v>
      </c>
      <c r="BW8" s="14" t="s">
        <v>147</v>
      </c>
      <c r="BX8" s="14" t="s">
        <v>148</v>
      </c>
      <c r="BY8" s="14" t="s">
        <v>147</v>
      </c>
      <c r="BZ8" s="14" t="s">
        <v>148</v>
      </c>
      <c r="CA8" s="14" t="s">
        <v>147</v>
      </c>
      <c r="CB8" s="14" t="s">
        <v>148</v>
      </c>
      <c r="CC8" s="14" t="s">
        <v>147</v>
      </c>
      <c r="CD8" s="14" t="s">
        <v>148</v>
      </c>
      <c r="CE8" s="14" t="s">
        <v>147</v>
      </c>
      <c r="CF8" s="14" t="s">
        <v>148</v>
      </c>
      <c r="CG8" s="15" t="s">
        <v>147</v>
      </c>
      <c r="CH8" s="15" t="s">
        <v>148</v>
      </c>
      <c r="CI8" s="15" t="s">
        <v>147</v>
      </c>
      <c r="CJ8" s="15" t="s">
        <v>148</v>
      </c>
      <c r="CK8" s="14" t="s">
        <v>147</v>
      </c>
      <c r="CL8" s="14" t="s">
        <v>148</v>
      </c>
      <c r="CM8" s="14" t="s">
        <v>147</v>
      </c>
      <c r="CN8" s="14" t="s">
        <v>148</v>
      </c>
      <c r="CO8" s="14" t="s">
        <v>147</v>
      </c>
      <c r="CP8" s="14" t="s">
        <v>148</v>
      </c>
      <c r="CQ8" s="14" t="s">
        <v>147</v>
      </c>
      <c r="CR8" s="14" t="s">
        <v>148</v>
      </c>
      <c r="CS8" s="14" t="s">
        <v>147</v>
      </c>
      <c r="CT8" s="14" t="s">
        <v>148</v>
      </c>
      <c r="CU8" s="14" t="s">
        <v>147</v>
      </c>
      <c r="CV8" s="14" t="s">
        <v>148</v>
      </c>
      <c r="CW8" s="14" t="s">
        <v>147</v>
      </c>
      <c r="CX8" s="14" t="s">
        <v>148</v>
      </c>
      <c r="CY8" s="14" t="s">
        <v>147</v>
      </c>
      <c r="CZ8" s="14" t="s">
        <v>148</v>
      </c>
      <c r="DA8" s="14" t="s">
        <v>147</v>
      </c>
      <c r="DB8" s="14" t="s">
        <v>148</v>
      </c>
      <c r="DC8" s="14" t="s">
        <v>147</v>
      </c>
      <c r="DD8" s="14" t="s">
        <v>148</v>
      </c>
      <c r="DE8" s="14" t="s">
        <v>147</v>
      </c>
      <c r="DF8" s="14" t="s">
        <v>148</v>
      </c>
      <c r="DG8" s="14" t="s">
        <v>147</v>
      </c>
      <c r="DH8" s="14" t="s">
        <v>148</v>
      </c>
      <c r="DI8" s="14" t="s">
        <v>147</v>
      </c>
      <c r="DJ8" s="14" t="s">
        <v>148</v>
      </c>
      <c r="DK8" s="14" t="s">
        <v>147</v>
      </c>
      <c r="DL8" s="14" t="s">
        <v>148</v>
      </c>
      <c r="DM8" s="14" t="s">
        <v>147</v>
      </c>
      <c r="DN8" s="14" t="s">
        <v>148</v>
      </c>
      <c r="DO8" s="14" t="s">
        <v>147</v>
      </c>
      <c r="DP8" s="14" t="s">
        <v>148</v>
      </c>
      <c r="DQ8" s="14" t="s">
        <v>147</v>
      </c>
      <c r="DR8" s="14" t="s">
        <v>148</v>
      </c>
      <c r="DS8" s="14" t="s">
        <v>147</v>
      </c>
      <c r="DT8" s="14" t="s">
        <v>148</v>
      </c>
      <c r="DU8" s="14" t="s">
        <v>147</v>
      </c>
      <c r="DV8" s="14" t="s">
        <v>148</v>
      </c>
      <c r="DW8" s="14" t="s">
        <v>147</v>
      </c>
      <c r="DX8" s="14" t="s">
        <v>148</v>
      </c>
      <c r="DY8" s="14" t="s">
        <v>147</v>
      </c>
      <c r="DZ8" s="14" t="s">
        <v>148</v>
      </c>
      <c r="EA8" s="14" t="s">
        <v>147</v>
      </c>
      <c r="EB8" s="14" t="s">
        <v>148</v>
      </c>
      <c r="EC8" s="14" t="s">
        <v>147</v>
      </c>
      <c r="ED8" s="14" t="s">
        <v>148</v>
      </c>
      <c r="EE8" s="14" t="s">
        <v>147</v>
      </c>
      <c r="EF8" s="14" t="s">
        <v>148</v>
      </c>
      <c r="EG8" s="14" t="s">
        <v>147</v>
      </c>
      <c r="EH8" s="14" t="s">
        <v>148</v>
      </c>
      <c r="EI8" s="14" t="s">
        <v>147</v>
      </c>
      <c r="EJ8" s="14" t="s">
        <v>148</v>
      </c>
      <c r="EK8" s="14" t="s">
        <v>147</v>
      </c>
      <c r="EL8" s="14" t="s">
        <v>148</v>
      </c>
      <c r="EM8" s="14" t="s">
        <v>147</v>
      </c>
      <c r="EN8" s="14" t="s">
        <v>148</v>
      </c>
      <c r="EO8" s="14" t="s">
        <v>147</v>
      </c>
      <c r="EP8" s="14" t="s">
        <v>148</v>
      </c>
      <c r="EQ8" s="14" t="s">
        <v>147</v>
      </c>
      <c r="ER8" s="14" t="s">
        <v>148</v>
      </c>
      <c r="ES8" s="14" t="s">
        <v>147</v>
      </c>
      <c r="ET8" s="14" t="s">
        <v>148</v>
      </c>
      <c r="EU8" s="14" t="s">
        <v>147</v>
      </c>
      <c r="EV8" s="14" t="s">
        <v>148</v>
      </c>
      <c r="EW8" s="14" t="s">
        <v>147</v>
      </c>
      <c r="EX8" s="14" t="s">
        <v>148</v>
      </c>
      <c r="EY8" s="14" t="s">
        <v>147</v>
      </c>
      <c r="EZ8" s="14" t="s">
        <v>148</v>
      </c>
      <c r="FA8" s="14" t="s">
        <v>147</v>
      </c>
      <c r="FB8" s="14" t="s">
        <v>148</v>
      </c>
      <c r="FC8" s="14" t="s">
        <v>147</v>
      </c>
      <c r="FD8" s="14" t="s">
        <v>148</v>
      </c>
      <c r="FE8" s="14" t="s">
        <v>147</v>
      </c>
      <c r="FF8" s="14" t="s">
        <v>148</v>
      </c>
      <c r="FG8" s="14" t="s">
        <v>147</v>
      </c>
      <c r="FH8" s="14" t="s">
        <v>148</v>
      </c>
      <c r="FI8" s="14" t="s">
        <v>147</v>
      </c>
      <c r="FJ8" s="14" t="s">
        <v>148</v>
      </c>
      <c r="FK8" s="14" t="s">
        <v>147</v>
      </c>
      <c r="FL8" s="14" t="s">
        <v>148</v>
      </c>
      <c r="FM8" s="14" t="s">
        <v>147</v>
      </c>
      <c r="FN8" s="14" t="s">
        <v>148</v>
      </c>
      <c r="FO8" s="14" t="s">
        <v>147</v>
      </c>
      <c r="FP8" s="14" t="s">
        <v>148</v>
      </c>
      <c r="FQ8" s="14" t="s">
        <v>147</v>
      </c>
      <c r="FR8" s="14" t="s">
        <v>148</v>
      </c>
      <c r="FS8" s="14" t="s">
        <v>147</v>
      </c>
      <c r="FT8" s="14" t="s">
        <v>148</v>
      </c>
      <c r="FU8" s="14" t="s">
        <v>147</v>
      </c>
      <c r="FV8" s="14" t="s">
        <v>148</v>
      </c>
      <c r="FW8" s="14" t="s">
        <v>147</v>
      </c>
      <c r="FX8" s="14" t="s">
        <v>148</v>
      </c>
      <c r="FY8" s="14" t="s">
        <v>147</v>
      </c>
      <c r="FZ8" s="14" t="s">
        <v>148</v>
      </c>
      <c r="GA8" s="14" t="s">
        <v>147</v>
      </c>
      <c r="GB8" s="14" t="s">
        <v>148</v>
      </c>
      <c r="GC8" s="14" t="s">
        <v>147</v>
      </c>
      <c r="GD8" s="14" t="s">
        <v>148</v>
      </c>
      <c r="GE8" s="14" t="s">
        <v>147</v>
      </c>
      <c r="GF8" s="14" t="s">
        <v>148</v>
      </c>
      <c r="GG8" s="14" t="s">
        <v>147</v>
      </c>
      <c r="GH8" s="14" t="s">
        <v>148</v>
      </c>
      <c r="GI8" s="14" t="s">
        <v>147</v>
      </c>
      <c r="GJ8" s="14" t="s">
        <v>148</v>
      </c>
      <c r="GK8" s="15" t="s">
        <v>147</v>
      </c>
      <c r="GL8" s="15" t="s">
        <v>148</v>
      </c>
    </row>
    <row r="9" spans="1:194" s="12" customFormat="1" ht="20.25" customHeight="1" x14ac:dyDescent="0.25">
      <c r="A9" s="17"/>
      <c r="B9" s="82"/>
      <c r="C9" s="18" t="s">
        <v>149</v>
      </c>
      <c r="D9" s="19"/>
      <c r="E9" s="20"/>
      <c r="F9" s="20"/>
      <c r="G9" s="62"/>
      <c r="H9" s="62"/>
      <c r="I9" s="21"/>
      <c r="J9" s="21"/>
      <c r="K9" s="21"/>
      <c r="L9" s="64"/>
      <c r="M9" s="64"/>
      <c r="N9" s="64"/>
      <c r="O9" s="64"/>
      <c r="P9" s="63"/>
      <c r="Q9" s="60"/>
      <c r="R9" s="22">
        <v>1.1000000000000001</v>
      </c>
      <c r="S9" s="57"/>
      <c r="T9" s="22">
        <v>1.1000000000000001</v>
      </c>
      <c r="U9" s="22"/>
      <c r="V9" s="23">
        <v>1.3</v>
      </c>
      <c r="W9" s="23"/>
      <c r="X9" s="23">
        <v>1.1000000000000001</v>
      </c>
      <c r="Y9" s="57"/>
      <c r="Z9" s="22">
        <v>1.1000000000000001</v>
      </c>
      <c r="AA9" s="22"/>
      <c r="AB9" s="23">
        <v>1.1000000000000001</v>
      </c>
      <c r="AC9" s="22"/>
      <c r="AD9" s="22">
        <v>1.3</v>
      </c>
      <c r="AE9" s="22"/>
      <c r="AF9" s="22">
        <v>1.3</v>
      </c>
      <c r="AG9" s="57"/>
      <c r="AH9" s="22">
        <v>1.3</v>
      </c>
      <c r="AI9" s="57"/>
      <c r="AJ9" s="22">
        <v>1.3</v>
      </c>
      <c r="AK9" s="22"/>
      <c r="AL9" s="22">
        <v>1.04</v>
      </c>
      <c r="AM9" s="57"/>
      <c r="AN9" s="22">
        <v>1.04</v>
      </c>
      <c r="AO9" s="22"/>
      <c r="AP9" s="22">
        <v>1.04</v>
      </c>
      <c r="AQ9" s="22"/>
      <c r="AR9" s="22">
        <v>1.04</v>
      </c>
      <c r="AS9" s="22"/>
      <c r="AT9" s="22">
        <v>1.04</v>
      </c>
      <c r="AU9" s="22"/>
      <c r="AV9" s="22">
        <v>1.04</v>
      </c>
      <c r="AW9" s="22"/>
      <c r="AX9" s="22">
        <v>1.04</v>
      </c>
      <c r="AY9" s="22"/>
      <c r="AZ9" s="22">
        <v>1.04</v>
      </c>
      <c r="BA9" s="22"/>
      <c r="BB9" s="22">
        <v>1.04</v>
      </c>
      <c r="BC9" s="22"/>
      <c r="BD9" s="22">
        <v>1.04</v>
      </c>
      <c r="BE9" s="22"/>
      <c r="BF9" s="22">
        <v>1.04</v>
      </c>
      <c r="BG9" s="22"/>
      <c r="BH9" s="22">
        <v>1.04</v>
      </c>
      <c r="BI9" s="22"/>
      <c r="BJ9" s="22">
        <v>1.04</v>
      </c>
      <c r="BK9" s="22"/>
      <c r="BL9" s="22">
        <v>1.04</v>
      </c>
      <c r="BM9" s="22"/>
      <c r="BN9" s="22">
        <v>1.1000000000000001</v>
      </c>
      <c r="BO9" s="22"/>
      <c r="BP9" s="22">
        <v>1.04</v>
      </c>
      <c r="BQ9" s="22"/>
      <c r="BR9" s="22">
        <v>1.04</v>
      </c>
      <c r="BS9" s="22"/>
      <c r="BT9" s="22">
        <v>1.2</v>
      </c>
      <c r="BU9" s="22"/>
      <c r="BV9" s="22">
        <v>1.2</v>
      </c>
      <c r="BW9" s="22"/>
      <c r="BX9" s="22">
        <v>0.96</v>
      </c>
      <c r="BY9" s="22"/>
      <c r="BZ9" s="22">
        <v>0.96</v>
      </c>
      <c r="CA9" s="22"/>
      <c r="CB9" s="22">
        <v>0.91</v>
      </c>
      <c r="CC9" s="22"/>
      <c r="CD9" s="22">
        <v>0.91</v>
      </c>
      <c r="CE9" s="22"/>
      <c r="CF9" s="22">
        <v>0.91</v>
      </c>
      <c r="CG9" s="23"/>
      <c r="CH9" s="23">
        <v>0.91</v>
      </c>
      <c r="CI9" s="23"/>
      <c r="CJ9" s="23">
        <v>1.4</v>
      </c>
      <c r="CK9" s="22"/>
      <c r="CL9" s="22">
        <v>0.91</v>
      </c>
      <c r="CM9" s="22"/>
      <c r="CN9" s="22">
        <v>1.02</v>
      </c>
      <c r="CO9" s="22"/>
      <c r="CP9" s="22">
        <v>1.02</v>
      </c>
      <c r="CQ9" s="22"/>
      <c r="CR9" s="22">
        <v>1.02</v>
      </c>
      <c r="CS9" s="22"/>
      <c r="CT9" s="22"/>
      <c r="CU9" s="22"/>
      <c r="CV9" s="22">
        <v>0.96</v>
      </c>
      <c r="CW9" s="22"/>
      <c r="CX9" s="22">
        <v>0.96</v>
      </c>
      <c r="CY9" s="22"/>
      <c r="CZ9" s="22">
        <v>1.0149999999999999</v>
      </c>
      <c r="DA9" s="22"/>
      <c r="DB9" s="22">
        <v>1.0149999999999999</v>
      </c>
      <c r="DC9" s="22"/>
      <c r="DD9" s="22">
        <v>1.0149999999999999</v>
      </c>
      <c r="DE9" s="22"/>
      <c r="DF9" s="22">
        <v>1.0149999999999999</v>
      </c>
      <c r="DG9" s="22"/>
      <c r="DH9" s="22">
        <v>1.0149999999999999</v>
      </c>
      <c r="DI9" s="22"/>
      <c r="DJ9" s="22">
        <v>1.0149999999999999</v>
      </c>
      <c r="DK9" s="22"/>
      <c r="DL9" s="22">
        <v>1.0149999999999999</v>
      </c>
      <c r="DM9" s="22"/>
      <c r="DN9" s="22">
        <v>1.0149999999999999</v>
      </c>
      <c r="DO9" s="22"/>
      <c r="DP9" s="22">
        <v>0.91</v>
      </c>
      <c r="DQ9" s="22"/>
      <c r="DR9" s="22">
        <v>1.0149999999999999</v>
      </c>
      <c r="DS9" s="22"/>
      <c r="DT9" s="22">
        <v>1.0149999999999999</v>
      </c>
      <c r="DU9" s="22"/>
      <c r="DV9" s="22">
        <v>1.0149999999999999</v>
      </c>
      <c r="DW9" s="22"/>
      <c r="DX9" s="22"/>
      <c r="DY9" s="22"/>
      <c r="DZ9" s="22">
        <v>0.96</v>
      </c>
      <c r="EA9" s="22"/>
      <c r="EB9" s="22">
        <v>0.96</v>
      </c>
      <c r="EC9" s="22"/>
      <c r="ED9" s="22">
        <v>0.96</v>
      </c>
      <c r="EE9" s="22"/>
      <c r="EF9" s="22"/>
      <c r="EG9" s="22"/>
      <c r="EH9" s="22">
        <v>1.02</v>
      </c>
      <c r="EI9" s="22"/>
      <c r="EJ9" s="22">
        <v>1.02</v>
      </c>
      <c r="EK9" s="22"/>
      <c r="EL9" s="22">
        <v>1.02</v>
      </c>
      <c r="EM9" s="22"/>
      <c r="EN9" s="22"/>
      <c r="EO9" s="22"/>
      <c r="EP9" s="22">
        <v>1.02</v>
      </c>
      <c r="EQ9" s="22"/>
      <c r="ER9" s="22">
        <v>1.02</v>
      </c>
      <c r="ES9" s="22"/>
      <c r="ET9" s="22">
        <v>1.02</v>
      </c>
      <c r="EU9" s="22"/>
      <c r="EV9" s="22"/>
      <c r="EW9" s="22"/>
      <c r="EX9" s="22">
        <v>1.5</v>
      </c>
      <c r="EY9" s="22"/>
      <c r="EZ9" s="22">
        <v>1.5</v>
      </c>
      <c r="FA9" s="22"/>
      <c r="FB9" s="22">
        <v>1.5</v>
      </c>
      <c r="FC9" s="22"/>
      <c r="FD9" s="22"/>
      <c r="FE9" s="22"/>
      <c r="FF9" s="22">
        <v>1.4</v>
      </c>
      <c r="FG9" s="22"/>
      <c r="FH9" s="22">
        <v>1.4</v>
      </c>
      <c r="FI9" s="22"/>
      <c r="FJ9" s="22">
        <v>1.4</v>
      </c>
      <c r="FK9" s="22"/>
      <c r="FL9" s="22"/>
      <c r="FM9" s="22"/>
      <c r="FN9" s="22">
        <v>1.4</v>
      </c>
      <c r="FO9" s="22"/>
      <c r="FP9" s="22">
        <v>1.4</v>
      </c>
      <c r="FQ9" s="22"/>
      <c r="FR9" s="22">
        <v>1.4</v>
      </c>
      <c r="FS9" s="22"/>
      <c r="FT9" s="22"/>
      <c r="FU9" s="22"/>
      <c r="FV9" s="22">
        <v>1.5</v>
      </c>
      <c r="FW9" s="22"/>
      <c r="FX9" s="58">
        <v>1.5</v>
      </c>
      <c r="FY9" s="58"/>
      <c r="FZ9" s="58">
        <v>1.5</v>
      </c>
      <c r="GA9" s="22"/>
      <c r="GB9" s="22"/>
      <c r="GC9" s="22"/>
      <c r="GD9" s="23">
        <v>1.4</v>
      </c>
      <c r="GE9" s="23"/>
      <c r="GF9" s="23">
        <v>1.4</v>
      </c>
      <c r="GG9" s="23"/>
      <c r="GH9" s="23">
        <v>1.4</v>
      </c>
      <c r="GI9" s="23"/>
      <c r="GJ9" s="23"/>
      <c r="GK9" s="24"/>
      <c r="GL9" s="17"/>
    </row>
    <row r="10" spans="1:194" s="12" customFormat="1" ht="20.25" customHeight="1" x14ac:dyDescent="0.25">
      <c r="A10" s="17"/>
      <c r="B10" s="82"/>
      <c r="C10" s="18" t="s">
        <v>150</v>
      </c>
      <c r="D10" s="19"/>
      <c r="E10" s="20"/>
      <c r="F10" s="20"/>
      <c r="G10" s="62"/>
      <c r="H10" s="62"/>
      <c r="I10" s="21"/>
      <c r="J10" s="21"/>
      <c r="K10" s="21"/>
      <c r="L10" s="64"/>
      <c r="M10" s="64"/>
      <c r="N10" s="64"/>
      <c r="O10" s="64"/>
      <c r="P10" s="63"/>
      <c r="Q10" s="60"/>
      <c r="R10" s="22">
        <v>1.01</v>
      </c>
      <c r="S10" s="57"/>
      <c r="T10" s="22">
        <v>1.01</v>
      </c>
      <c r="U10" s="22"/>
      <c r="V10" s="23">
        <v>1.01</v>
      </c>
      <c r="W10" s="23"/>
      <c r="X10" s="23">
        <v>1.02</v>
      </c>
      <c r="Y10" s="57"/>
      <c r="Z10" s="22">
        <v>1.02</v>
      </c>
      <c r="AA10" s="22"/>
      <c r="AB10" s="22">
        <v>1.02</v>
      </c>
      <c r="AC10" s="22"/>
      <c r="AD10" s="23">
        <v>1.25</v>
      </c>
      <c r="AE10" s="22"/>
      <c r="AF10" s="23">
        <v>1.25</v>
      </c>
      <c r="AG10" s="57"/>
      <c r="AH10" s="23">
        <v>1.25</v>
      </c>
      <c r="AI10" s="57"/>
      <c r="AJ10" s="23">
        <v>1.25</v>
      </c>
      <c r="AK10" s="22"/>
      <c r="AL10" s="22">
        <v>1</v>
      </c>
      <c r="AM10" s="57"/>
      <c r="AN10" s="22">
        <v>1</v>
      </c>
      <c r="AO10" s="22"/>
      <c r="AP10" s="22">
        <v>1</v>
      </c>
      <c r="AQ10" s="22"/>
      <c r="AR10" s="22">
        <v>1</v>
      </c>
      <c r="AS10" s="22"/>
      <c r="AT10" s="22">
        <v>1</v>
      </c>
      <c r="AU10" s="22"/>
      <c r="AV10" s="22">
        <v>1</v>
      </c>
      <c r="AW10" s="22"/>
      <c r="AX10" s="22">
        <v>1</v>
      </c>
      <c r="AY10" s="22"/>
      <c r="AZ10" s="22">
        <v>1</v>
      </c>
      <c r="BA10" s="22"/>
      <c r="BB10" s="22">
        <v>1</v>
      </c>
      <c r="BC10" s="22"/>
      <c r="BD10" s="22">
        <v>1</v>
      </c>
      <c r="BE10" s="22"/>
      <c r="BF10" s="22">
        <v>1</v>
      </c>
      <c r="BG10" s="22"/>
      <c r="BH10" s="22">
        <v>1</v>
      </c>
      <c r="BI10" s="22"/>
      <c r="BJ10" s="22">
        <v>1</v>
      </c>
      <c r="BK10" s="22"/>
      <c r="BL10" s="22">
        <v>1</v>
      </c>
      <c r="BM10" s="22"/>
      <c r="BN10" s="22">
        <v>1.05</v>
      </c>
      <c r="BO10" s="22"/>
      <c r="BP10" s="22">
        <v>1.05</v>
      </c>
      <c r="BQ10" s="22"/>
      <c r="BR10" s="22">
        <v>1.05</v>
      </c>
      <c r="BS10" s="22"/>
      <c r="BT10" s="22">
        <v>1.1000000000000001</v>
      </c>
      <c r="BU10" s="22"/>
      <c r="BV10" s="22">
        <v>1.1000000000000001</v>
      </c>
      <c r="BW10" s="22"/>
      <c r="BX10" s="22">
        <v>0.754</v>
      </c>
      <c r="BY10" s="22"/>
      <c r="BZ10" s="22">
        <v>0.754</v>
      </c>
      <c r="CA10" s="22"/>
      <c r="CB10" s="22">
        <v>0.754</v>
      </c>
      <c r="CC10" s="22"/>
      <c r="CD10" s="22">
        <v>0.85399999999999998</v>
      </c>
      <c r="CE10" s="22"/>
      <c r="CF10" s="22">
        <v>0.85399999999999998</v>
      </c>
      <c r="CG10" s="23"/>
      <c r="CH10" s="23">
        <v>0.85399999999999998</v>
      </c>
      <c r="CI10" s="23"/>
      <c r="CJ10" s="23">
        <v>0.95399999999999996</v>
      </c>
      <c r="CK10" s="22"/>
      <c r="CL10" s="22">
        <v>0.95399999999999996</v>
      </c>
      <c r="CM10" s="22"/>
      <c r="CN10" s="22">
        <v>0.95399999999999996</v>
      </c>
      <c r="CO10" s="22"/>
      <c r="CP10" s="22">
        <v>0.95399999999999996</v>
      </c>
      <c r="CQ10" s="22"/>
      <c r="CR10" s="22">
        <v>0.95399999999999996</v>
      </c>
      <c r="CS10" s="22"/>
      <c r="CT10" s="22"/>
      <c r="CU10" s="22"/>
      <c r="CV10" s="22">
        <v>0.95399999999999996</v>
      </c>
      <c r="CW10" s="22"/>
      <c r="CX10" s="22">
        <v>0.95399999999999996</v>
      </c>
      <c r="CY10" s="22"/>
      <c r="CZ10" s="22">
        <v>0.95399999999999996</v>
      </c>
      <c r="DA10" s="22"/>
      <c r="DB10" s="22">
        <v>0.95399999999999996</v>
      </c>
      <c r="DC10" s="22"/>
      <c r="DD10" s="22">
        <v>1.054</v>
      </c>
      <c r="DE10" s="22"/>
      <c r="DF10" s="22">
        <v>1.054</v>
      </c>
      <c r="DG10" s="22"/>
      <c r="DH10" s="22">
        <v>1.054</v>
      </c>
      <c r="DI10" s="22"/>
      <c r="DJ10" s="22">
        <v>1.054</v>
      </c>
      <c r="DK10" s="22"/>
      <c r="DL10" s="22">
        <v>1.054</v>
      </c>
      <c r="DM10" s="22"/>
      <c r="DN10" s="22">
        <v>1.054</v>
      </c>
      <c r="DO10" s="22"/>
      <c r="DP10" s="22">
        <v>1.054</v>
      </c>
      <c r="DQ10" s="22"/>
      <c r="DR10" s="22">
        <v>1.054</v>
      </c>
      <c r="DS10" s="22"/>
      <c r="DT10" s="22">
        <v>1.054</v>
      </c>
      <c r="DU10" s="22"/>
      <c r="DV10" s="22">
        <v>1.054</v>
      </c>
      <c r="DW10" s="22"/>
      <c r="DX10" s="22"/>
      <c r="DY10" s="22"/>
      <c r="DZ10" s="22">
        <v>1.054</v>
      </c>
      <c r="EA10" s="22"/>
      <c r="EB10" s="22">
        <v>1.054</v>
      </c>
      <c r="EC10" s="22"/>
      <c r="ED10" s="22">
        <v>1.054</v>
      </c>
      <c r="EE10" s="22"/>
      <c r="EF10" s="22"/>
      <c r="EG10" s="22"/>
      <c r="EH10" s="22">
        <v>1.054</v>
      </c>
      <c r="EI10" s="22"/>
      <c r="EJ10" s="22">
        <v>1.054</v>
      </c>
      <c r="EK10" s="22"/>
      <c r="EL10" s="22">
        <v>1.054</v>
      </c>
      <c r="EM10" s="22"/>
      <c r="EN10" s="22"/>
      <c r="EO10" s="22"/>
      <c r="EP10" s="22">
        <v>1.054</v>
      </c>
      <c r="EQ10" s="22"/>
      <c r="ER10" s="22">
        <v>1.054</v>
      </c>
      <c r="ES10" s="22"/>
      <c r="ET10" s="22">
        <v>1.054</v>
      </c>
      <c r="EU10" s="22"/>
      <c r="EV10" s="22"/>
      <c r="EW10" s="22"/>
      <c r="EX10" s="22">
        <v>1.3540000000000001</v>
      </c>
      <c r="EY10" s="22"/>
      <c r="EZ10" s="22">
        <v>1.3540000000000001</v>
      </c>
      <c r="FA10" s="22"/>
      <c r="FB10" s="22">
        <v>1.3540000000000001</v>
      </c>
      <c r="FC10" s="22"/>
      <c r="FD10" s="22"/>
      <c r="FE10" s="22"/>
      <c r="FF10" s="22">
        <v>1.3540000000000001</v>
      </c>
      <c r="FG10" s="22"/>
      <c r="FH10" s="22">
        <v>1.3540000000000001</v>
      </c>
      <c r="FI10" s="22"/>
      <c r="FJ10" s="22">
        <v>1.3540000000000001</v>
      </c>
      <c r="FK10" s="22"/>
      <c r="FL10" s="22"/>
      <c r="FM10" s="22"/>
      <c r="FN10" s="22">
        <v>1.3540000000000001</v>
      </c>
      <c r="FO10" s="22"/>
      <c r="FP10" s="22">
        <v>1.3540000000000001</v>
      </c>
      <c r="FQ10" s="22"/>
      <c r="FR10" s="22">
        <v>1.3540000000000001</v>
      </c>
      <c r="FS10" s="22"/>
      <c r="FT10" s="22"/>
      <c r="FU10" s="22"/>
      <c r="FV10" s="22">
        <v>1.3540000000000001</v>
      </c>
      <c r="FW10" s="22"/>
      <c r="FX10" s="58">
        <v>1.3540000000000001</v>
      </c>
      <c r="FY10" s="58"/>
      <c r="FZ10" s="58">
        <v>1.3540000000000001</v>
      </c>
      <c r="GA10" s="22"/>
      <c r="GB10" s="22"/>
      <c r="GC10" s="22"/>
      <c r="GD10" s="23">
        <v>1.3540000000000001</v>
      </c>
      <c r="GE10" s="23"/>
      <c r="GF10" s="23">
        <v>1.3540000000000001</v>
      </c>
      <c r="GG10" s="23"/>
      <c r="GH10" s="23">
        <v>1.3540000000000001</v>
      </c>
      <c r="GI10" s="23"/>
      <c r="GJ10" s="23"/>
      <c r="GK10" s="24"/>
      <c r="GL10" s="17"/>
    </row>
    <row r="11" spans="1:194" s="12" customFormat="1" ht="20.25" customHeight="1" x14ac:dyDescent="0.25">
      <c r="A11" s="17"/>
      <c r="B11" s="82"/>
      <c r="C11" s="18" t="s">
        <v>151</v>
      </c>
      <c r="D11" s="19"/>
      <c r="E11" s="20"/>
      <c r="F11" s="20"/>
      <c r="G11" s="62"/>
      <c r="H11" s="62"/>
      <c r="I11" s="21"/>
      <c r="J11" s="21"/>
      <c r="K11" s="21"/>
      <c r="L11" s="64"/>
      <c r="M11" s="64"/>
      <c r="N11" s="64"/>
      <c r="O11" s="64"/>
      <c r="P11" s="63"/>
      <c r="Q11" s="60"/>
      <c r="R11" s="22"/>
      <c r="S11" s="57"/>
      <c r="T11" s="22"/>
      <c r="U11" s="22"/>
      <c r="V11" s="23"/>
      <c r="W11" s="23"/>
      <c r="X11" s="23"/>
      <c r="Y11" s="57"/>
      <c r="Z11" s="22"/>
      <c r="AA11" s="22"/>
      <c r="AB11" s="22"/>
      <c r="AC11" s="22"/>
      <c r="AD11" s="23"/>
      <c r="AE11" s="22"/>
      <c r="AF11" s="23"/>
      <c r="AG11" s="57"/>
      <c r="AH11" s="23"/>
      <c r="AI11" s="57"/>
      <c r="AJ11" s="23">
        <v>1.02</v>
      </c>
      <c r="AK11" s="22"/>
      <c r="AL11" s="22"/>
      <c r="AM11" s="57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>
        <v>1.05</v>
      </c>
      <c r="BQ11" s="22"/>
      <c r="BR11" s="22"/>
      <c r="BS11" s="22"/>
      <c r="BT11" s="25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3"/>
      <c r="CH11" s="23"/>
      <c r="CI11" s="23"/>
      <c r="CJ11" s="23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3"/>
      <c r="GE11" s="23"/>
      <c r="GF11" s="23"/>
      <c r="GG11" s="23"/>
      <c r="GH11" s="23"/>
      <c r="GI11" s="23"/>
      <c r="GJ11" s="23"/>
      <c r="GK11" s="24"/>
      <c r="GL11" s="17"/>
    </row>
    <row r="12" spans="1:194" s="12" customFormat="1" ht="20.25" customHeight="1" x14ac:dyDescent="0.25">
      <c r="A12" s="17"/>
      <c r="B12" s="82"/>
      <c r="C12" s="18" t="s">
        <v>152</v>
      </c>
      <c r="D12" s="19"/>
      <c r="E12" s="20"/>
      <c r="F12" s="20"/>
      <c r="G12" s="62"/>
      <c r="H12" s="62"/>
      <c r="I12" s="21"/>
      <c r="J12" s="21"/>
      <c r="K12" s="21"/>
      <c r="L12" s="64"/>
      <c r="M12" s="64"/>
      <c r="N12" s="64"/>
      <c r="O12" s="64"/>
      <c r="P12" s="63"/>
      <c r="Q12" s="60"/>
      <c r="R12" s="22"/>
      <c r="S12" s="57"/>
      <c r="T12" s="22"/>
      <c r="U12" s="22"/>
      <c r="V12" s="23"/>
      <c r="W12" s="23"/>
      <c r="X12" s="23"/>
      <c r="Y12" s="57"/>
      <c r="Z12" s="22"/>
      <c r="AA12" s="22"/>
      <c r="AB12" s="22"/>
      <c r="AC12" s="22"/>
      <c r="AD12" s="23"/>
      <c r="AE12" s="22"/>
      <c r="AF12" s="23"/>
      <c r="AG12" s="57"/>
      <c r="AH12" s="23"/>
      <c r="AI12" s="57"/>
      <c r="AJ12" s="23"/>
      <c r="AK12" s="22"/>
      <c r="AL12" s="22"/>
      <c r="AM12" s="57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6"/>
      <c r="BQ12" s="22"/>
      <c r="BR12" s="22"/>
      <c r="BS12" s="22"/>
      <c r="BT12" s="22">
        <v>1</v>
      </c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3"/>
      <c r="CH12" s="23"/>
      <c r="CI12" s="23"/>
      <c r="CJ12" s="23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3"/>
      <c r="GE12" s="23"/>
      <c r="GF12" s="23"/>
      <c r="GG12" s="23"/>
      <c r="GH12" s="23"/>
      <c r="GI12" s="23"/>
      <c r="GJ12" s="23"/>
      <c r="GK12" s="24"/>
      <c r="GL12" s="17"/>
    </row>
    <row r="13" spans="1:194" ht="31.5" customHeight="1" x14ac:dyDescent="0.25">
      <c r="A13" s="41">
        <v>1</v>
      </c>
      <c r="B13" s="72"/>
      <c r="C13" s="44" t="s">
        <v>153</v>
      </c>
      <c r="D13" s="44"/>
      <c r="E13" s="65"/>
      <c r="F13" s="65"/>
      <c r="G13" s="66"/>
      <c r="H13" s="66"/>
      <c r="I13" s="67"/>
      <c r="J13" s="67"/>
      <c r="K13" s="67"/>
      <c r="L13" s="68"/>
      <c r="M13" s="68"/>
      <c r="N13" s="68"/>
      <c r="O13" s="68"/>
      <c r="P13" s="68"/>
      <c r="Q13" s="27">
        <f>Q14</f>
        <v>0</v>
      </c>
      <c r="R13" s="27">
        <f t="shared" ref="R13:CF13" si="0">R14</f>
        <v>0</v>
      </c>
      <c r="S13" s="27">
        <f t="shared" si="0"/>
        <v>0</v>
      </c>
      <c r="T13" s="27">
        <f t="shared" si="0"/>
        <v>0</v>
      </c>
      <c r="U13" s="27">
        <f t="shared" si="0"/>
        <v>0</v>
      </c>
      <c r="V13" s="27">
        <f t="shared" si="0"/>
        <v>0</v>
      </c>
      <c r="W13" s="27">
        <f t="shared" si="0"/>
        <v>0</v>
      </c>
      <c r="X13" s="27">
        <f t="shared" si="0"/>
        <v>0</v>
      </c>
      <c r="Y13" s="27">
        <f t="shared" si="0"/>
        <v>0</v>
      </c>
      <c r="Z13" s="27">
        <f t="shared" si="0"/>
        <v>0</v>
      </c>
      <c r="AA13" s="27">
        <f t="shared" si="0"/>
        <v>0</v>
      </c>
      <c r="AB13" s="27">
        <f t="shared" si="0"/>
        <v>0</v>
      </c>
      <c r="AC13" s="27">
        <f t="shared" si="0"/>
        <v>0</v>
      </c>
      <c r="AD13" s="27">
        <f t="shared" si="0"/>
        <v>0</v>
      </c>
      <c r="AE13" s="27">
        <f t="shared" si="0"/>
        <v>0</v>
      </c>
      <c r="AF13" s="27">
        <f t="shared" si="0"/>
        <v>0</v>
      </c>
      <c r="AG13" s="27">
        <f t="shared" si="0"/>
        <v>200</v>
      </c>
      <c r="AH13" s="27">
        <f t="shared" si="0"/>
        <v>3264835.2333333334</v>
      </c>
      <c r="AI13" s="27">
        <f t="shared" si="0"/>
        <v>0</v>
      </c>
      <c r="AJ13" s="27">
        <f t="shared" si="0"/>
        <v>0</v>
      </c>
      <c r="AK13" s="27">
        <f t="shared" si="0"/>
        <v>0</v>
      </c>
      <c r="AL13" s="27">
        <f t="shared" si="0"/>
        <v>0</v>
      </c>
      <c r="AM13" s="27">
        <f t="shared" si="0"/>
        <v>0</v>
      </c>
      <c r="AN13" s="27">
        <f t="shared" si="0"/>
        <v>0</v>
      </c>
      <c r="AO13" s="27">
        <f t="shared" si="0"/>
        <v>0</v>
      </c>
      <c r="AP13" s="27">
        <f t="shared" si="0"/>
        <v>0</v>
      </c>
      <c r="AQ13" s="27">
        <f t="shared" si="0"/>
        <v>0</v>
      </c>
      <c r="AR13" s="27">
        <f t="shared" si="0"/>
        <v>0</v>
      </c>
      <c r="AS13" s="27">
        <f t="shared" si="0"/>
        <v>0</v>
      </c>
      <c r="AT13" s="27">
        <f t="shared" si="0"/>
        <v>0</v>
      </c>
      <c r="AU13" s="27">
        <f t="shared" si="0"/>
        <v>0</v>
      </c>
      <c r="AV13" s="27">
        <f t="shared" si="0"/>
        <v>0</v>
      </c>
      <c r="AW13" s="27">
        <f t="shared" si="0"/>
        <v>0</v>
      </c>
      <c r="AX13" s="27">
        <f t="shared" si="0"/>
        <v>0</v>
      </c>
      <c r="AY13" s="27">
        <f t="shared" si="0"/>
        <v>0</v>
      </c>
      <c r="AZ13" s="27">
        <f t="shared" si="0"/>
        <v>0</v>
      </c>
      <c r="BA13" s="27">
        <f t="shared" si="0"/>
        <v>0</v>
      </c>
      <c r="BB13" s="27">
        <f t="shared" si="0"/>
        <v>0</v>
      </c>
      <c r="BC13" s="27">
        <f t="shared" si="0"/>
        <v>0</v>
      </c>
      <c r="BD13" s="27">
        <f t="shared" si="0"/>
        <v>0</v>
      </c>
      <c r="BE13" s="27">
        <f t="shared" si="0"/>
        <v>0</v>
      </c>
      <c r="BF13" s="27">
        <f t="shared" si="0"/>
        <v>0</v>
      </c>
      <c r="BG13" s="27">
        <f t="shared" si="0"/>
        <v>0</v>
      </c>
      <c r="BH13" s="27">
        <f t="shared" si="0"/>
        <v>0</v>
      </c>
      <c r="BI13" s="27">
        <v>0</v>
      </c>
      <c r="BJ13" s="27">
        <f t="shared" si="0"/>
        <v>0</v>
      </c>
      <c r="BK13" s="27">
        <f t="shared" si="0"/>
        <v>0</v>
      </c>
      <c r="BL13" s="27">
        <f t="shared" si="0"/>
        <v>0</v>
      </c>
      <c r="BM13" s="27">
        <f>BM14</f>
        <v>0</v>
      </c>
      <c r="BN13" s="27">
        <f t="shared" si="0"/>
        <v>0</v>
      </c>
      <c r="BO13" s="27">
        <f t="shared" si="0"/>
        <v>200</v>
      </c>
      <c r="BP13" s="27">
        <f t="shared" si="0"/>
        <v>2731450.3533333335</v>
      </c>
      <c r="BQ13" s="27">
        <v>0</v>
      </c>
      <c r="BR13" s="27">
        <f t="shared" si="0"/>
        <v>0</v>
      </c>
      <c r="BS13" s="27">
        <f t="shared" si="0"/>
        <v>0</v>
      </c>
      <c r="BT13" s="27">
        <f t="shared" si="0"/>
        <v>0</v>
      </c>
      <c r="BU13" s="27">
        <f t="shared" si="0"/>
        <v>0</v>
      </c>
      <c r="BV13" s="27">
        <f t="shared" si="0"/>
        <v>0</v>
      </c>
      <c r="BW13" s="27">
        <f t="shared" si="0"/>
        <v>0</v>
      </c>
      <c r="BX13" s="27">
        <f t="shared" si="0"/>
        <v>0</v>
      </c>
      <c r="BY13" s="27">
        <f t="shared" si="0"/>
        <v>0</v>
      </c>
      <c r="BZ13" s="27">
        <f t="shared" si="0"/>
        <v>0</v>
      </c>
      <c r="CA13" s="27">
        <f t="shared" si="0"/>
        <v>0</v>
      </c>
      <c r="CB13" s="27">
        <f t="shared" si="0"/>
        <v>0</v>
      </c>
      <c r="CC13" s="27">
        <f t="shared" si="0"/>
        <v>0</v>
      </c>
      <c r="CD13" s="27">
        <f t="shared" si="0"/>
        <v>0</v>
      </c>
      <c r="CE13" s="27">
        <f t="shared" si="0"/>
        <v>0</v>
      </c>
      <c r="CF13" s="27">
        <f t="shared" si="0"/>
        <v>0</v>
      </c>
      <c r="CG13" s="27">
        <f t="shared" ref="CG13:GD13" si="1">CG14</f>
        <v>0</v>
      </c>
      <c r="CH13" s="27">
        <f t="shared" si="1"/>
        <v>0</v>
      </c>
      <c r="CI13" s="27">
        <f t="shared" si="1"/>
        <v>0</v>
      </c>
      <c r="CJ13" s="27">
        <f t="shared" si="1"/>
        <v>0</v>
      </c>
      <c r="CK13" s="27">
        <f t="shared" si="1"/>
        <v>0</v>
      </c>
      <c r="CL13" s="27">
        <f t="shared" si="1"/>
        <v>0</v>
      </c>
      <c r="CM13" s="27">
        <f t="shared" si="1"/>
        <v>0</v>
      </c>
      <c r="CN13" s="27">
        <f t="shared" si="1"/>
        <v>0</v>
      </c>
      <c r="CO13" s="27"/>
      <c r="CP13" s="27"/>
      <c r="CQ13" s="27"/>
      <c r="CR13" s="27"/>
      <c r="CS13" s="27"/>
      <c r="CT13" s="27"/>
      <c r="CU13" s="27">
        <f t="shared" si="1"/>
        <v>0</v>
      </c>
      <c r="CV13" s="27">
        <f t="shared" si="1"/>
        <v>0</v>
      </c>
      <c r="CW13" s="27">
        <f t="shared" si="1"/>
        <v>0</v>
      </c>
      <c r="CX13" s="27">
        <f t="shared" si="1"/>
        <v>0</v>
      </c>
      <c r="CY13" s="27">
        <f t="shared" si="1"/>
        <v>0</v>
      </c>
      <c r="CZ13" s="27">
        <f t="shared" si="1"/>
        <v>0</v>
      </c>
      <c r="DA13" s="27">
        <f t="shared" si="1"/>
        <v>0</v>
      </c>
      <c r="DB13" s="27">
        <f t="shared" si="1"/>
        <v>0</v>
      </c>
      <c r="DC13" s="27">
        <f t="shared" si="1"/>
        <v>0</v>
      </c>
      <c r="DD13" s="27">
        <f t="shared" si="1"/>
        <v>0</v>
      </c>
      <c r="DE13" s="27">
        <f t="shared" si="1"/>
        <v>0</v>
      </c>
      <c r="DF13" s="27">
        <f t="shared" si="1"/>
        <v>0</v>
      </c>
      <c r="DG13" s="27">
        <f t="shared" si="1"/>
        <v>0</v>
      </c>
      <c r="DH13" s="27">
        <f t="shared" si="1"/>
        <v>0</v>
      </c>
      <c r="DI13" s="27"/>
      <c r="DJ13" s="27"/>
      <c r="DK13" s="27"/>
      <c r="DL13" s="27"/>
      <c r="DM13" s="27"/>
      <c r="DN13" s="27"/>
      <c r="DO13" s="27">
        <f t="shared" si="1"/>
        <v>0</v>
      </c>
      <c r="DP13" s="27">
        <f t="shared" si="1"/>
        <v>0</v>
      </c>
      <c r="DQ13" s="27">
        <f t="shared" si="1"/>
        <v>0</v>
      </c>
      <c r="DR13" s="27">
        <f t="shared" si="1"/>
        <v>0</v>
      </c>
      <c r="DS13" s="27"/>
      <c r="DT13" s="27"/>
      <c r="DU13" s="27"/>
      <c r="DV13" s="27"/>
      <c r="DW13" s="27"/>
      <c r="DX13" s="27"/>
      <c r="DY13" s="27">
        <f t="shared" si="1"/>
        <v>0</v>
      </c>
      <c r="DZ13" s="27">
        <f t="shared" si="1"/>
        <v>0</v>
      </c>
      <c r="EA13" s="27"/>
      <c r="EB13" s="27"/>
      <c r="EC13" s="27"/>
      <c r="ED13" s="27"/>
      <c r="EE13" s="27"/>
      <c r="EF13" s="27"/>
      <c r="EG13" s="27">
        <f t="shared" si="1"/>
        <v>0</v>
      </c>
      <c r="EH13" s="27">
        <f t="shared" si="1"/>
        <v>0</v>
      </c>
      <c r="EI13" s="27"/>
      <c r="EJ13" s="27"/>
      <c r="EK13" s="27"/>
      <c r="EL13" s="27"/>
      <c r="EM13" s="27"/>
      <c r="EN13" s="27"/>
      <c r="EO13" s="27">
        <f t="shared" si="1"/>
        <v>0</v>
      </c>
      <c r="EP13" s="27">
        <f t="shared" si="1"/>
        <v>0</v>
      </c>
      <c r="EQ13" s="27"/>
      <c r="ER13" s="27"/>
      <c r="ES13" s="27"/>
      <c r="ET13" s="27"/>
      <c r="EU13" s="27"/>
      <c r="EV13" s="27"/>
      <c r="EW13" s="27">
        <f t="shared" si="1"/>
        <v>0</v>
      </c>
      <c r="EX13" s="27">
        <f t="shared" si="1"/>
        <v>0</v>
      </c>
      <c r="EY13" s="27"/>
      <c r="EZ13" s="27"/>
      <c r="FA13" s="27"/>
      <c r="FB13" s="27"/>
      <c r="FC13" s="27"/>
      <c r="FD13" s="27"/>
      <c r="FE13" s="27">
        <f t="shared" si="1"/>
        <v>0</v>
      </c>
      <c r="FF13" s="27">
        <f t="shared" si="1"/>
        <v>0</v>
      </c>
      <c r="FG13" s="27"/>
      <c r="FH13" s="27"/>
      <c r="FI13" s="27"/>
      <c r="FJ13" s="27"/>
      <c r="FK13" s="27"/>
      <c r="FL13" s="27"/>
      <c r="FM13" s="27">
        <f t="shared" si="1"/>
        <v>0</v>
      </c>
      <c r="FN13" s="27">
        <f t="shared" si="1"/>
        <v>0</v>
      </c>
      <c r="FO13" s="27"/>
      <c r="FP13" s="27"/>
      <c r="FQ13" s="27"/>
      <c r="FR13" s="27"/>
      <c r="FS13" s="27"/>
      <c r="FT13" s="27"/>
      <c r="FU13" s="27">
        <f t="shared" ref="FU13:FV13" si="2">FU14</f>
        <v>0</v>
      </c>
      <c r="FV13" s="27">
        <f t="shared" si="2"/>
        <v>0</v>
      </c>
      <c r="FW13" s="27">
        <f t="shared" si="1"/>
        <v>0</v>
      </c>
      <c r="FX13" s="27">
        <f t="shared" si="1"/>
        <v>0</v>
      </c>
      <c r="FY13" s="27"/>
      <c r="FZ13" s="27"/>
      <c r="GA13" s="27"/>
      <c r="GB13" s="27"/>
      <c r="GC13" s="27">
        <f t="shared" si="1"/>
        <v>0</v>
      </c>
      <c r="GD13" s="27">
        <f t="shared" si="1"/>
        <v>0</v>
      </c>
      <c r="GE13" s="27"/>
      <c r="GF13" s="27"/>
      <c r="GG13" s="27"/>
      <c r="GH13" s="27"/>
      <c r="GI13" s="27"/>
      <c r="GJ13" s="27"/>
      <c r="GK13" s="27">
        <f>SUM(Q13,S13,U13,W13,Y13,AA13,AC13,AE13,AG13,AI13,AK13,AM13,AO13,AQ13,AS13,AU13,AW13,AY13,BA13,BC13,BE13,BG13,BI13,BK13,BM13,BO13,BQ13,BS13,BU13,BW13,BY13,CA13,CC13,CE13,CG13,CI13,CK13,CS13,CU13,CW13,CY13,DA13,DC13,DE13,DM13,DO13,DW13,EE13,EM13,EU13,FC13,FK13,FS13,GA13,GI13)</f>
        <v>400</v>
      </c>
      <c r="GL13" s="27">
        <f>SUM(R13,T13,V13,X13,Z13,AB13,AD13,AF13,AH13,AJ13,AL13,AN13,AP13,AR13,AT13,AV13,AX13,AZ13,BB13,BD13,BF13,BH13,BJ13,BL13,BN13,BP13,BR13,BT13,BV13,BX13,BZ13,CB13,CD13,CF13,CH13,CJ13,CL13,CT13,CV13,CX13,CZ13,DB13,DD13,DF13,DN13,DP13,DX13,EF13,EN13,EV13,FD13,FL13,FT13,GB13,GJ13)</f>
        <v>5996285.5866666669</v>
      </c>
    </row>
    <row r="14" spans="1:194" s="12" customFormat="1" ht="38.25" customHeight="1" x14ac:dyDescent="0.25">
      <c r="A14" s="17"/>
      <c r="B14" s="82">
        <v>1</v>
      </c>
      <c r="C14" s="28" t="s">
        <v>154</v>
      </c>
      <c r="D14" s="29">
        <v>18150.400000000001</v>
      </c>
      <c r="E14" s="29">
        <v>18790</v>
      </c>
      <c r="F14" s="30">
        <v>18508</v>
      </c>
      <c r="G14" s="62">
        <v>0.5</v>
      </c>
      <c r="H14" s="31">
        <v>1</v>
      </c>
      <c r="I14" s="32"/>
      <c r="J14" s="32"/>
      <c r="K14" s="32"/>
      <c r="L14" s="29">
        <v>1.4</v>
      </c>
      <c r="M14" s="29">
        <v>1.68</v>
      </c>
      <c r="N14" s="29">
        <v>2.23</v>
      </c>
      <c r="O14" s="29">
        <v>2.39</v>
      </c>
      <c r="P14" s="33">
        <v>2.57</v>
      </c>
      <c r="Q14" s="60"/>
      <c r="R14" s="34">
        <f>(Q14/12*1*$D14*$G14*$H14*$L14*R$9)+(Q14/12*5*$E14*$G14*$H14*$L14*R$10)+(Q14/12*6*$F14*$G14*$H14*$L14*R$10)</f>
        <v>0</v>
      </c>
      <c r="S14" s="60"/>
      <c r="T14" s="34">
        <f>(S14/12*1*$D14*$G14*$H14*$L14*T$9)+(S14/12*5*$E14*$G14*$H14*$L14*T$10)+(S14/12*6*$F14*$G14*$H14*$L14*T$10)</f>
        <v>0</v>
      </c>
      <c r="U14" s="58"/>
      <c r="V14" s="34">
        <f>(U14/12*1*$D14*$G14*$H14*$L14*V$9)+(U14/12*5*$E14*$G14*$H14*$L14*V$10)+(U14/12*6*$F14*$G14*$H14*$L14*V$10)</f>
        <v>0</v>
      </c>
      <c r="W14" s="35"/>
      <c r="X14" s="34">
        <f>(W14/12*1*$D14*$G14*$H14*$L14*X$9)+(W14/12*5*$E14*$G14*$H14*$L14*X$10)+(W14/12*6*$F14*$G14*$H14*$L14*X$10)</f>
        <v>0</v>
      </c>
      <c r="Y14" s="60"/>
      <c r="Z14" s="34">
        <f>(Y14/12*1*$D14*$G14*$H14*$L14*Z$9)+(Y14/12*5*$E14*$G14*$H14*$L14*Z$10)+(Y14/12*6*$F14*$G14*$H14*$L14*Z$10)</f>
        <v>0</v>
      </c>
      <c r="AA14" s="58"/>
      <c r="AB14" s="34">
        <f>(AA14/12*1*$D14*$G14*$H14*$L14*AB$9)+(AA14/12*5*$E14*$G14*$H14*$L14*AB$10)+(AA14/12*6*$F14*$G14*$H14*$L14*AB$10)</f>
        <v>0</v>
      </c>
      <c r="AC14" s="58"/>
      <c r="AD14" s="34">
        <f>(AC14/12*1*$D14*$G14*$H14*$L14*AD$9)+(AC14/12*5*$E14*$G14*$H14*$L14*AD$10)+(AC14/12*6*$F14*$G14*$H14*$L14*AD$10)</f>
        <v>0</v>
      </c>
      <c r="AE14" s="58"/>
      <c r="AF14" s="34">
        <f>(AE14/12*1*$D14*$G14*$H14*$L14*AF$9)+(AE14/12*5*$E14*$G14*$H14*$L14*AF$10)+(AE14/12*6*$F14*$G14*$H14*$L14*AF$10)</f>
        <v>0</v>
      </c>
      <c r="AG14" s="60">
        <f>100+100</f>
        <v>200</v>
      </c>
      <c r="AH14" s="34">
        <f>(AG14/12*1*$D14*$G14*$H14*$L14*AH$9)+(AG14/12*5*$E14*$G14*$H14*$L14*AH$10)+(AG14/12*6*$F14*$G14*$H14*$L14*AH$10)</f>
        <v>3264835.2333333334</v>
      </c>
      <c r="AI14" s="60"/>
      <c r="AJ14" s="34">
        <f>(AI14/12*1*$D14*$G14*$H14*$L14*AJ$9)+(AI14/12*3*$E14*$G14*$H14*$L14*AJ$10)+(AI14/12*2*$E14*$G14*$H14*$L14*AJ$11)+(AI14/12*6*$F14*$G14*$H14*$L14*AJ$11)</f>
        <v>0</v>
      </c>
      <c r="AK14" s="58"/>
      <c r="AL14" s="34">
        <f>(AK14/12*1*$D14*$G14*$H14*$L14*AL$9)+(AK14/12*5*$E14*$G14*$H14*$L14*AL$10)+(AK14/12*6*$F14*$G14*$H14*$L14*AL$10)</f>
        <v>0</v>
      </c>
      <c r="AM14" s="60"/>
      <c r="AN14" s="34">
        <f>(AM14/12*1*$D14*$G14*$H14*$L14*AN$9)+(AM14/12*5*$E14*$G14*$H14*$L14*AN$10)+(AM14/12*6*$F14*$G14*$H14*$L14*AN$10)</f>
        <v>0</v>
      </c>
      <c r="AO14" s="58"/>
      <c r="AP14" s="34">
        <f>(AO14/12*1*$D14*$G14*$H14*$L14*AP$9)+(AO14/12*5*$E14*$G14*$H14*$L14*AP$10)+(AO14/12*6*$F14*$G14*$H14*$L14*AP$10)</f>
        <v>0</v>
      </c>
      <c r="AQ14" s="58"/>
      <c r="AR14" s="34">
        <f>(AQ14/12*1*$D14*$G14*$H14*$M14*AR$9)+(AQ14/12*5*$E14*$G14*$H14*$M14*AR$10)+(AQ14/12*6*$F14*$G14*$H14*$M14*AR$10)</f>
        <v>0</v>
      </c>
      <c r="AS14" s="58"/>
      <c r="AT14" s="34">
        <f>(AS14/12*1*$D14*$G14*$H14*$M14*AT$9)+(AS14/12*5*$E14*$G14*$H14*$M14*AT$10)+(AS14/12*6*$F14*$G14*$H14*$M14*AT$10)</f>
        <v>0</v>
      </c>
      <c r="AU14" s="58"/>
      <c r="AV14" s="34">
        <f>(AU14/12*1*$D14*$G14*$H14*$M14*AV$9)+(AU14/12*5*$E14*$G14*$H14*$M14*AV$10)+(AU14/12*6*$F14*$G14*$H14*$M14*AV$10)</f>
        <v>0</v>
      </c>
      <c r="AW14" s="58"/>
      <c r="AX14" s="34">
        <f>(AW14/12*1*$D14*$G14*$H14*$M14*AX$9)+(AW14/12*5*$E14*$G14*$H14*$M14*AX$10)+(AW14/12*6*$F14*$G14*$H14*$M14*AX$10)</f>
        <v>0</v>
      </c>
      <c r="AY14" s="35"/>
      <c r="AZ14" s="34">
        <f>(AY14/12*1*$D14*$G14*$H14*$L14*AZ$9)+(AY14/12*5*$E14*$G14*$H14*$L14*AZ$10)+(AY14/12*6*$F14*$G14*$H14*$L14*AZ$10)</f>
        <v>0</v>
      </c>
      <c r="BA14" s="35"/>
      <c r="BB14" s="34">
        <f>(BA14/12*1*$D14*$G14*$H14*$L14*BB$9)+(BA14/12*5*$E14*$G14*$H14*$L14*BB$10)+(BA14/12*6*$F14*$G14*$H14*$L14*BB$10)</f>
        <v>0</v>
      </c>
      <c r="BC14" s="58"/>
      <c r="BD14" s="34">
        <f>(BC14/12*1*$D14*$G14*$H14*$M14*BD$9)+(BC14/12*5*$E14*$G14*$H14*$M14*BD$10)+(BC14/12*6*$F14*$G14*$H14*$M14*BD$10)</f>
        <v>0</v>
      </c>
      <c r="BE14" s="58"/>
      <c r="BF14" s="34">
        <f>(BE14/12*1*$D14*$G14*$H14*$L14*BF$9)+(BE14/12*5*$E14*$G14*$H14*$L14*BF$10)+(BE14/12*6*$F14*$G14*$H14*$L14*BF$10)</f>
        <v>0</v>
      </c>
      <c r="BG14" s="58"/>
      <c r="BH14" s="34">
        <f>(BG14/12*1*$D14*$G14*$H14*$L14*BH$9)+(BG14/12*5*$E14*$G14*$H14*$L14*BH$10)+(BG14/12*6*$F14*$G14*$H14*$L14*BH$10)</f>
        <v>0</v>
      </c>
      <c r="BI14" s="58"/>
      <c r="BJ14" s="34">
        <f>(BI14/12*1*$D14*$G14*$H14*$L14*BJ$9)+(BI14/12*5*$E14*$G14*$H14*$L14*BJ$10)+(BI14/12*6*$F14*$G14*$H14*$L14*BJ$10)</f>
        <v>0</v>
      </c>
      <c r="BK14" s="58"/>
      <c r="BL14" s="34">
        <f>(BK14/12*1*$D14*$G14*$H14*$M14*BL$9)+(BK14/12*5*$E14*$G14*$H14*$M14*BL$10)+(BK14/12*6*$F14*$G14*$H14*$M14*BL$10)</f>
        <v>0</v>
      </c>
      <c r="BM14" s="58"/>
      <c r="BN14" s="34">
        <f>(BM14/12*1*$D14*$G14*$H14*$L14*BN$9)+(BM14/12*5*$E14*$G14*$H14*$L14*BN$10)+(BM14/12*6*$F14*$G14*$H14*$L14*BN$10)</f>
        <v>0</v>
      </c>
      <c r="BO14" s="69">
        <v>200</v>
      </c>
      <c r="BP14" s="34">
        <f>(BO14/12*1*$D14*$G14*$H14*$L14*BP$9)+(BO14/12*3*$E14*$G14*$H14*$L14*BP$10)+(BO14/12*2*$E14*$G14*$H14*$L14*BP$11)+(BO14/12*6*$F14*$G14*$H14*$L14*BP$11)</f>
        <v>2731450.3533333335</v>
      </c>
      <c r="BQ14" s="58"/>
      <c r="BR14" s="34">
        <f>(BQ14/12*1*$D14*$G14*$H14*$M14*BR$9)+(BQ14/12*5*$E14*$G14*$H14*$M14*BR$10)+(BQ14/12*6*$F14*$G14*$H14*$M14*BR$10)</f>
        <v>0</v>
      </c>
      <c r="BS14" s="58"/>
      <c r="BT14" s="34">
        <f>(BS14/12*1*$D14*$G14*$H14*$M14*BT$9)+(BS14/12*4*$E14*$G14*$H14*$M14*BT$10)+(BS14/12*1*$E14*$G14*$H14*$M14*BT$12)+(BS14/12*6*$F14*$G14*$H14*$M14*BT$12)</f>
        <v>0</v>
      </c>
      <c r="BU14" s="58"/>
      <c r="BV14" s="34">
        <f>(BU14/12*1*$D14*$F14*$G14*$L14*BV$9)+(BU14/12*11*$E14*$F14*$G14*$L14*BV$10)</f>
        <v>0</v>
      </c>
      <c r="BW14" s="58"/>
      <c r="BX14" s="34">
        <f>(BW14/12*1*$D14*$G14*$H14*$L14*BX$9)+(BW14/12*5*$E14*$G14*$H14*$L14*BX$10)+(BW14/12*6*$F14*$G14*$H14*$L14*BX$10)</f>
        <v>0</v>
      </c>
      <c r="BY14" s="58"/>
      <c r="BZ14" s="34">
        <f>(BY14/12*1*$D14*$G14*$H14*$L14*BZ$9)+(BY14/12*5*$E14*$G14*$H14*$L14*BZ$10)+(BY14/12*6*$F14*$G14*$H14*$L14*BZ$10)</f>
        <v>0</v>
      </c>
      <c r="CA14" s="58"/>
      <c r="CB14" s="34">
        <f>(CA14/12*1*$D14*$G14*$H14*$L14*CB$9)+(CA14/12*5*$E14*$G14*$H14*$L14*CB$10)+(CA14/12*6*$F14*$G14*$H14*$L14*CB$10)</f>
        <v>0</v>
      </c>
      <c r="CC14" s="58"/>
      <c r="CD14" s="34">
        <f>(CC14/12*1*$D14*$G14*$H14*$L14*CD$9)+(CC14/12*5*$E14*$G14*$H14*$L14*CD$10)+(CC14/12*6*$F14*$G14*$H14*$L14*CD$10)</f>
        <v>0</v>
      </c>
      <c r="CE14" s="58"/>
      <c r="CF14" s="34">
        <f>(CE14/12*1*$D14*$G14*$H14*$M14*CF$9)+(CE14/12*5*$E14*$G14*$H14*$M14*CF$10)+(CE14/12*6*$F14*$G14*$H14*$M14*CF$10)</f>
        <v>0</v>
      </c>
      <c r="CG14" s="35"/>
      <c r="CH14" s="34">
        <f>(CG14/12*1*$D14*$G14*$H14*$L14*CH$9)+(CG14/12*5*$E14*$G14*$H14*$L14*CH$10)+(CG14/12*6*$F14*$G14*$H14*$L14*CH$10)</f>
        <v>0</v>
      </c>
      <c r="CI14" s="35"/>
      <c r="CJ14" s="34">
        <f>(CI14/12*1*$D14*$G14*$H14*$M14*CJ$9)+(CI14/12*5*$E14*$G14*$H14*$M14*CJ$10)+(CI14/12*6*$F14*$G14*$H14*$M14*CJ$10)</f>
        <v>0</v>
      </c>
      <c r="CK14" s="58"/>
      <c r="CL14" s="34">
        <f>(CK14/12*1*$D14*$G14*$H14*$L14*CL$9)+(CK14/12*5*$E14*$G14*$H14*$L14*CL$10)+(CK14/12*6*$F14*$G14*$H14*$L14*CL$10)</f>
        <v>0</v>
      </c>
      <c r="CM14" s="58"/>
      <c r="CN14" s="34">
        <f>(CM14/12*1*$D14*$G14*$H14*$L14*CN$9)+(CM14/12*11*$E14*$G14*$H14*$L14*CN$10)</f>
        <v>0</v>
      </c>
      <c r="CO14" s="34"/>
      <c r="CP14" s="36"/>
      <c r="CQ14" s="36"/>
      <c r="CR14" s="36"/>
      <c r="CS14" s="36"/>
      <c r="CT14" s="36"/>
      <c r="CU14" s="58"/>
      <c r="CV14" s="34">
        <f>(CU14/12*1*$D14*$G14*$H14*$M14*CV$9)+(CU14/12*5*$E14*$G14*$H14*$M14*CV$10)+(CU14/12*6*$F14*$G14*$H14*$M14*CV$10)</f>
        <v>0</v>
      </c>
      <c r="CW14" s="58"/>
      <c r="CX14" s="34">
        <f>(CW14/12*1*$D14*$G14*$H14*$M14*CX$9)+(CW14/12*5*$E14*$G14*$H14*$M14*CX$10)+(CW14/12*6*$F14*$G14*$H14*$M14*CX$10)</f>
        <v>0</v>
      </c>
      <c r="CY14" s="58"/>
      <c r="CZ14" s="34">
        <f>(CY14/12*1*$D14*$G14*$H14*$L14*CZ$9)+(CY14/12*5*$E14*$G14*$H14*$L14*CZ$10)+(CY14/12*6*$F14*$G14*$H14*$L14*CZ$10)</f>
        <v>0</v>
      </c>
      <c r="DA14" s="58"/>
      <c r="DB14" s="34">
        <f>(DA14/12*1*$D14*$G14*$H14*$M14*DB$9)+(DA14/12*5*$E14*$G14*$H14*$M14*DB$10)+(DA14/12*6*$F14*$G14*$H14*$M14*DB$10)</f>
        <v>0</v>
      </c>
      <c r="DC14" s="58"/>
      <c r="DD14" s="34">
        <f>(DC14/12*1*$D14*$G14*$H14*$M14*DD$9)+(DC14/12*5*$E14*$G14*$H14*$M14*DD$10)+(DC14/12*6*$F14*$G14*$H14*$M14*DD$10)</f>
        <v>0</v>
      </c>
      <c r="DE14" s="58"/>
      <c r="DF14" s="34">
        <f>(DE14/12*1*$D14*$G14*$H14*$M14*DF$9)+(DE14/12*5*$E14*$G14*$H14*$M14*DF$10)+(DE14/12*6*$F14*$G14*$H14*$M14*DF$10)</f>
        <v>0</v>
      </c>
      <c r="DG14" s="58"/>
      <c r="DH14" s="34">
        <f>(DG14/12*1*$D14*$G14*$H14*$M14*DH$9)+(DG14/12*11*$E14*$G14*$H14*$M14*DH$10)</f>
        <v>0</v>
      </c>
      <c r="DI14" s="36"/>
      <c r="DJ14" s="36"/>
      <c r="DK14" s="36"/>
      <c r="DL14" s="36"/>
      <c r="DM14" s="36"/>
      <c r="DN14" s="36"/>
      <c r="DO14" s="58"/>
      <c r="DP14" s="34">
        <f>(DO14/12*1*$D14*$G14*$H14*$L14*DP$9)+(DO14/12*5*$E14*$G14*$H14*$L14*DP$10)+(DO14/12*6*$F14*$G14*$H14*$L14*DP$10)</f>
        <v>0</v>
      </c>
      <c r="DQ14" s="58"/>
      <c r="DR14" s="34">
        <f>(DQ14/12*1*$D14*$G14*$H14*$M14*DR$9)+(DQ14/12*11*$E14*$G14*$H14*$M14*DR$10)</f>
        <v>0</v>
      </c>
      <c r="DS14" s="36"/>
      <c r="DT14" s="36"/>
      <c r="DU14" s="36"/>
      <c r="DV14" s="36"/>
      <c r="DW14" s="36"/>
      <c r="DX14" s="36"/>
      <c r="DY14" s="58"/>
      <c r="DZ14" s="34">
        <f>(DY14/12*1*$D14*$G14*$H14*$M14*DZ$9)+(DY14/12*11*$E14*$G14*$H14*$M14*DZ$10)</f>
        <v>0</v>
      </c>
      <c r="EA14" s="36"/>
      <c r="EB14" s="36"/>
      <c r="EC14" s="36"/>
      <c r="ED14" s="36"/>
      <c r="EE14" s="36"/>
      <c r="EF14" s="36"/>
      <c r="EG14" s="58"/>
      <c r="EH14" s="34">
        <f>(EG14/12*1*$D14*$G14*$H14*$L14*EH$9)+(EG14/12*11*$E14*$G14*$H14*$L14*EH$10)</f>
        <v>0</v>
      </c>
      <c r="EI14" s="36"/>
      <c r="EJ14" s="36"/>
      <c r="EK14" s="36"/>
      <c r="EL14" s="36"/>
      <c r="EM14" s="36"/>
      <c r="EN14" s="36"/>
      <c r="EO14" s="58"/>
      <c r="EP14" s="34">
        <f>(EO14/12*1*$D14*$G14*$H14*$L14*EP$9)+(EO14/12*11*$E14*$G14*$H14*$L14*EP$10)</f>
        <v>0</v>
      </c>
      <c r="EQ14" s="36"/>
      <c r="ER14" s="36"/>
      <c r="ES14" s="36"/>
      <c r="ET14" s="36"/>
      <c r="EU14" s="36"/>
      <c r="EV14" s="36"/>
      <c r="EW14" s="58"/>
      <c r="EX14" s="34">
        <f>(EW14/12*1*$D14*$G14*$H14*$M14*EX$9)+(EW14/12*11*$E14*$G14*$H14*$M14*EX$10)</f>
        <v>0</v>
      </c>
      <c r="EY14" s="36"/>
      <c r="EZ14" s="36"/>
      <c r="FA14" s="36"/>
      <c r="FB14" s="36"/>
      <c r="FC14" s="36"/>
      <c r="FD14" s="36"/>
      <c r="FE14" s="58"/>
      <c r="FF14" s="34">
        <f>(FE14/12*1*$D14*$G14*$H14*$M14*FF$9)+(FE14/12*11*$E14*$G14*$H14*$M14*FF$10)</f>
        <v>0</v>
      </c>
      <c r="FG14" s="36"/>
      <c r="FH14" s="36"/>
      <c r="FI14" s="36"/>
      <c r="FJ14" s="36"/>
      <c r="FK14" s="36"/>
      <c r="FL14" s="36"/>
      <c r="FM14" s="58"/>
      <c r="FN14" s="34">
        <f>(FM14/12*1*$D14*$G14*$H14*$M14*FN$9)+(FM14/12*11*$E14*$G14*$H14*$M14*FN$10)</f>
        <v>0</v>
      </c>
      <c r="FO14" s="36"/>
      <c r="FP14" s="36"/>
      <c r="FQ14" s="36"/>
      <c r="FR14" s="36"/>
      <c r="FS14" s="36"/>
      <c r="FT14" s="36"/>
      <c r="FU14" s="58"/>
      <c r="FV14" s="34">
        <f>(FU14/12*1*$D14*$G14*$H14*$N14*FV$9)+(FU14/12*11*$E14*$G14*$H14*$N14*FV$10)</f>
        <v>0</v>
      </c>
      <c r="FW14" s="58"/>
      <c r="FX14" s="34">
        <f>(FW14/12*1*$D14*$G14*$H14*$N14*FX$9)+(FW14/12*5*$E14*$G14*$H14*$N14*FX$10)+(FW14/12*6*$F14*$G14*$H14*$N14*FX$10)</f>
        <v>0</v>
      </c>
      <c r="FY14" s="36"/>
      <c r="FZ14" s="36"/>
      <c r="GA14" s="36"/>
      <c r="GB14" s="36"/>
      <c r="GC14" s="58"/>
      <c r="GD14" s="34">
        <f>(GC14/12*1*$D14*$G14*$H14*$O14*GD$9)+(GC14/12*11*$E14*$G14*$H14*$P14*GD$10)</f>
        <v>0</v>
      </c>
      <c r="GE14" s="34"/>
      <c r="GF14" s="34"/>
      <c r="GG14" s="34"/>
      <c r="GH14" s="34"/>
      <c r="GI14" s="34"/>
      <c r="GJ14" s="34"/>
      <c r="GK14" s="37"/>
      <c r="GL14" s="38"/>
    </row>
    <row r="15" spans="1:194" ht="31.5" customHeight="1" x14ac:dyDescent="0.25">
      <c r="A15" s="41">
        <v>2</v>
      </c>
      <c r="B15" s="72"/>
      <c r="C15" s="44" t="s">
        <v>155</v>
      </c>
      <c r="D15" s="29">
        <f>D14</f>
        <v>18150.400000000001</v>
      </c>
      <c r="E15" s="29">
        <f>E14</f>
        <v>18790</v>
      </c>
      <c r="F15" s="30">
        <v>18508</v>
      </c>
      <c r="G15" s="66">
        <v>0.8</v>
      </c>
      <c r="H15" s="66">
        <v>1</v>
      </c>
      <c r="I15" s="67"/>
      <c r="J15" s="67"/>
      <c r="K15" s="67"/>
      <c r="L15" s="29">
        <v>1.4</v>
      </c>
      <c r="M15" s="29">
        <v>1.68</v>
      </c>
      <c r="N15" s="29">
        <v>2.23</v>
      </c>
      <c r="O15" s="29">
        <v>2.39</v>
      </c>
      <c r="P15" s="33">
        <v>2.57</v>
      </c>
      <c r="Q15" s="27">
        <f>SUM(Q16:Q28)</f>
        <v>2605</v>
      </c>
      <c r="R15" s="27">
        <f t="shared" ref="R15:CC15" si="3">SUM(R16:R28)</f>
        <v>47405055.87111</v>
      </c>
      <c r="S15" s="27">
        <f t="shared" si="3"/>
        <v>0</v>
      </c>
      <c r="T15" s="27">
        <f t="shared" si="3"/>
        <v>0</v>
      </c>
      <c r="U15" s="27">
        <f t="shared" si="3"/>
        <v>0</v>
      </c>
      <c r="V15" s="27">
        <f t="shared" si="3"/>
        <v>0</v>
      </c>
      <c r="W15" s="27">
        <f t="shared" si="3"/>
        <v>0</v>
      </c>
      <c r="X15" s="27">
        <f t="shared" si="3"/>
        <v>0</v>
      </c>
      <c r="Y15" s="27">
        <f t="shared" si="3"/>
        <v>25</v>
      </c>
      <c r="Z15" s="27">
        <f t="shared" si="3"/>
        <v>781678.85250000004</v>
      </c>
      <c r="AA15" s="27">
        <f t="shared" si="3"/>
        <v>80</v>
      </c>
      <c r="AB15" s="27">
        <f t="shared" si="3"/>
        <v>1726374.4913333333</v>
      </c>
      <c r="AC15" s="27">
        <f t="shared" si="3"/>
        <v>0</v>
      </c>
      <c r="AD15" s="27">
        <f t="shared" si="3"/>
        <v>0</v>
      </c>
      <c r="AE15" s="27">
        <f t="shared" si="3"/>
        <v>0</v>
      </c>
      <c r="AF15" s="27">
        <f t="shared" si="3"/>
        <v>0</v>
      </c>
      <c r="AG15" s="27">
        <f t="shared" si="3"/>
        <v>5125</v>
      </c>
      <c r="AH15" s="27">
        <f t="shared" si="3"/>
        <v>157885146.49933666</v>
      </c>
      <c r="AI15" s="27">
        <f>SUM(AI16:AI28)</f>
        <v>2</v>
      </c>
      <c r="AJ15" s="27">
        <f t="shared" ref="AJ15" si="4">SUM(AJ16:AJ28)</f>
        <v>33245.794493333335</v>
      </c>
      <c r="AK15" s="27">
        <f t="shared" si="3"/>
        <v>40</v>
      </c>
      <c r="AL15" s="27">
        <f t="shared" si="3"/>
        <v>2029421.5810400001</v>
      </c>
      <c r="AM15" s="27">
        <f t="shared" si="3"/>
        <v>0</v>
      </c>
      <c r="AN15" s="27">
        <f t="shared" si="3"/>
        <v>0</v>
      </c>
      <c r="AO15" s="27">
        <f t="shared" si="3"/>
        <v>0</v>
      </c>
      <c r="AP15" s="27">
        <f t="shared" si="3"/>
        <v>0</v>
      </c>
      <c r="AQ15" s="27">
        <f t="shared" si="3"/>
        <v>0</v>
      </c>
      <c r="AR15" s="27">
        <f t="shared" si="3"/>
        <v>0</v>
      </c>
      <c r="AS15" s="27">
        <f t="shared" si="3"/>
        <v>0</v>
      </c>
      <c r="AT15" s="27">
        <f t="shared" si="3"/>
        <v>0</v>
      </c>
      <c r="AU15" s="27">
        <f t="shared" si="3"/>
        <v>3784</v>
      </c>
      <c r="AV15" s="27">
        <f t="shared" si="3"/>
        <v>114477555.77323522</v>
      </c>
      <c r="AW15" s="27">
        <f t="shared" si="3"/>
        <v>11</v>
      </c>
      <c r="AX15" s="27">
        <f t="shared" si="3"/>
        <v>403376.9227487999</v>
      </c>
      <c r="AY15" s="27">
        <f t="shared" si="3"/>
        <v>0</v>
      </c>
      <c r="AZ15" s="27">
        <f t="shared" si="3"/>
        <v>0</v>
      </c>
      <c r="BA15" s="27">
        <f t="shared" si="3"/>
        <v>0</v>
      </c>
      <c r="BB15" s="27">
        <f t="shared" si="3"/>
        <v>0</v>
      </c>
      <c r="BC15" s="27">
        <f t="shared" si="3"/>
        <v>144</v>
      </c>
      <c r="BD15" s="27">
        <f t="shared" si="3"/>
        <v>3234537.5623679999</v>
      </c>
      <c r="BE15" s="27">
        <f t="shared" si="3"/>
        <v>3452</v>
      </c>
      <c r="BF15" s="27">
        <f t="shared" si="3"/>
        <v>87842612.040791988</v>
      </c>
      <c r="BG15" s="27">
        <f t="shared" si="3"/>
        <v>1925</v>
      </c>
      <c r="BH15" s="27">
        <f t="shared" si="3"/>
        <v>49373450.266653337</v>
      </c>
      <c r="BI15" s="27">
        <v>2098</v>
      </c>
      <c r="BJ15" s="27">
        <f t="shared" ref="BJ15" si="5">SUM(BJ16:BJ28)</f>
        <v>53369347.405434661</v>
      </c>
      <c r="BK15" s="27">
        <f t="shared" si="3"/>
        <v>8780</v>
      </c>
      <c r="BL15" s="27">
        <f t="shared" si="3"/>
        <v>199522700.27401602</v>
      </c>
      <c r="BM15" s="27">
        <f>SUM(BM16:BM28)</f>
        <v>2689</v>
      </c>
      <c r="BN15" s="27">
        <f t="shared" ref="BN15" si="6">SUM(BN16:BN28)</f>
        <v>47978268.262073331</v>
      </c>
      <c r="BO15" s="27">
        <f t="shared" si="3"/>
        <v>4450</v>
      </c>
      <c r="BP15" s="27">
        <f t="shared" si="3"/>
        <v>105431525.33334866</v>
      </c>
      <c r="BQ15" s="27">
        <v>0</v>
      </c>
      <c r="BR15" s="27">
        <f t="shared" ref="BR15" si="7">SUM(BR16:BR28)</f>
        <v>0</v>
      </c>
      <c r="BS15" s="27">
        <f t="shared" si="3"/>
        <v>0</v>
      </c>
      <c r="BT15" s="27">
        <f t="shared" si="3"/>
        <v>0</v>
      </c>
      <c r="BU15" s="27">
        <f t="shared" si="3"/>
        <v>0</v>
      </c>
      <c r="BV15" s="27">
        <f t="shared" si="3"/>
        <v>0</v>
      </c>
      <c r="BW15" s="27">
        <f t="shared" si="3"/>
        <v>480</v>
      </c>
      <c r="BX15" s="27">
        <f t="shared" si="3"/>
        <v>7230523.1760813333</v>
      </c>
      <c r="BY15" s="27">
        <f t="shared" si="3"/>
        <v>205</v>
      </c>
      <c r="BZ15" s="27">
        <f t="shared" si="3"/>
        <v>2676581.8017913336</v>
      </c>
      <c r="CA15" s="27">
        <f t="shared" si="3"/>
        <v>0</v>
      </c>
      <c r="CB15" s="27">
        <f t="shared" si="3"/>
        <v>0</v>
      </c>
      <c r="CC15" s="27">
        <f t="shared" si="3"/>
        <v>0</v>
      </c>
      <c r="CD15" s="27">
        <f t="shared" ref="CD15:EO15" si="8">SUM(CD16:CD28)</f>
        <v>0</v>
      </c>
      <c r="CE15" s="27">
        <f t="shared" si="8"/>
        <v>0</v>
      </c>
      <c r="CF15" s="27">
        <f t="shared" si="8"/>
        <v>0</v>
      </c>
      <c r="CG15" s="27">
        <f t="shared" si="8"/>
        <v>0</v>
      </c>
      <c r="CH15" s="27">
        <f t="shared" si="8"/>
        <v>0</v>
      </c>
      <c r="CI15" s="27">
        <f t="shared" si="8"/>
        <v>0</v>
      </c>
      <c r="CJ15" s="27">
        <f t="shared" si="8"/>
        <v>0</v>
      </c>
      <c r="CK15" s="27">
        <f t="shared" si="8"/>
        <v>0</v>
      </c>
      <c r="CL15" s="27">
        <f t="shared" si="8"/>
        <v>0</v>
      </c>
      <c r="CM15" s="27">
        <f t="shared" si="8"/>
        <v>519</v>
      </c>
      <c r="CN15" s="27">
        <f t="shared" si="8"/>
        <v>9870521.3619040009</v>
      </c>
      <c r="CO15" s="27">
        <f t="shared" si="8"/>
        <v>127</v>
      </c>
      <c r="CP15" s="27">
        <f t="shared" si="8"/>
        <v>2265455.89</v>
      </c>
      <c r="CQ15" s="27">
        <f>CM15-CO15</f>
        <v>392</v>
      </c>
      <c r="CR15" s="27">
        <f>($CQ15/9*3* $E15*$G15*$H15*$L15*CR$10)+($CQ15/9*6* $F15*$G15*$H15*$L15*CR$10)</f>
        <v>7791339.0643199999</v>
      </c>
      <c r="CS15" s="27">
        <f>CO15+CQ15</f>
        <v>519</v>
      </c>
      <c r="CT15" s="34">
        <f>CP15+CR15</f>
        <v>10056794.95432</v>
      </c>
      <c r="CU15" s="27">
        <f t="shared" si="8"/>
        <v>2199</v>
      </c>
      <c r="CV15" s="27">
        <f t="shared" ref="CV15" si="9">SUM(CV16:CV28)</f>
        <v>47033722.724738404</v>
      </c>
      <c r="CW15" s="27">
        <f t="shared" ref="CW15:CY15" si="10">SUM(CW16:CW28)</f>
        <v>1220</v>
      </c>
      <c r="CX15" s="27">
        <f t="shared" si="10"/>
        <v>27230065.692715198</v>
      </c>
      <c r="CY15" s="27">
        <f t="shared" si="10"/>
        <v>536</v>
      </c>
      <c r="CZ15" s="27">
        <f t="shared" si="8"/>
        <v>9265478.4022779986</v>
      </c>
      <c r="DA15" s="27">
        <f t="shared" si="8"/>
        <v>1174</v>
      </c>
      <c r="DB15" s="27">
        <f t="shared" si="8"/>
        <v>30060264.729000796</v>
      </c>
      <c r="DC15" s="27">
        <f t="shared" si="8"/>
        <v>0</v>
      </c>
      <c r="DD15" s="27">
        <f t="shared" si="8"/>
        <v>0</v>
      </c>
      <c r="DE15" s="27">
        <f t="shared" si="8"/>
        <v>0</v>
      </c>
      <c r="DF15" s="27">
        <f t="shared" si="8"/>
        <v>0</v>
      </c>
      <c r="DG15" s="27">
        <f t="shared" si="8"/>
        <v>960</v>
      </c>
      <c r="DH15" s="27">
        <f t="shared" si="8"/>
        <v>21343142.634895202</v>
      </c>
      <c r="DI15" s="27">
        <f t="shared" si="8"/>
        <v>245</v>
      </c>
      <c r="DJ15" s="27">
        <f t="shared" si="8"/>
        <v>5001839.8600000003</v>
      </c>
      <c r="DK15" s="27">
        <f>DG15-DI15+2</f>
        <v>717</v>
      </c>
      <c r="DL15" s="27">
        <f>(DK15/9*3*$E15*$G15*$H15*$M15*DL$10)+(DK15/9*6*$F15*$G15*$H15*$M15*DL$10)</f>
        <v>18893772.221184</v>
      </c>
      <c r="DM15" s="27">
        <f t="shared" ref="DM15:DM73" si="11">DI15+DK15</f>
        <v>962</v>
      </c>
      <c r="DN15" s="27">
        <f>DJ15+DL15</f>
        <v>23895612.081184</v>
      </c>
      <c r="DO15" s="27">
        <f t="shared" si="8"/>
        <v>282</v>
      </c>
      <c r="DP15" s="27">
        <f t="shared" ref="DP15" si="12">SUM(DP16:DP28)</f>
        <v>7234161.1941200001</v>
      </c>
      <c r="DQ15" s="27">
        <f t="shared" si="8"/>
        <v>695</v>
      </c>
      <c r="DR15" s="27">
        <f t="shared" si="8"/>
        <v>18649572.737712</v>
      </c>
      <c r="DS15" s="27">
        <f t="shared" si="8"/>
        <v>153</v>
      </c>
      <c r="DT15" s="27">
        <f t="shared" si="8"/>
        <v>3833244.4800000018</v>
      </c>
      <c r="DU15" s="27">
        <f>DQ15-DS15</f>
        <v>542</v>
      </c>
      <c r="DV15" s="27">
        <f>(DU15/9*3*$E15*$G15*$H15*$M15*DV$10)+(DU15/9*6*$F15*$G15*$H15*$M15*DV$10)</f>
        <v>14282321.539584</v>
      </c>
      <c r="DW15" s="34">
        <f t="shared" ref="DW15:DX78" si="13">DS15+DU15</f>
        <v>695</v>
      </c>
      <c r="DX15" s="34">
        <f>DT15+DV15</f>
        <v>18115566.019584</v>
      </c>
      <c r="DY15" s="27">
        <f t="shared" si="8"/>
        <v>1060</v>
      </c>
      <c r="DZ15" s="27">
        <f t="shared" si="8"/>
        <v>26798178.182372801</v>
      </c>
      <c r="EA15" s="27">
        <f t="shared" si="8"/>
        <v>241</v>
      </c>
      <c r="EB15" s="27">
        <f t="shared" si="8"/>
        <v>5722872.9000000022</v>
      </c>
      <c r="EC15" s="27">
        <f>DY15-EA15</f>
        <v>819</v>
      </c>
      <c r="ED15" s="27">
        <f>(EC15/9*3*$E15*$G15*$H15*$M15*ED$10)+(EC15/9*6*$F15*$G15*$H15*$M15*ED$10)</f>
        <v>21581589.189888</v>
      </c>
      <c r="EE15" s="34">
        <f>EA15+EC15</f>
        <v>1060</v>
      </c>
      <c r="EF15" s="34">
        <f>EB15+ED15</f>
        <v>27304462.089888003</v>
      </c>
      <c r="EG15" s="27">
        <f t="shared" si="8"/>
        <v>1100</v>
      </c>
      <c r="EH15" s="27">
        <f t="shared" si="8"/>
        <v>20418834.574516002</v>
      </c>
      <c r="EI15" s="27">
        <f t="shared" si="8"/>
        <v>259</v>
      </c>
      <c r="EJ15" s="27">
        <f t="shared" si="8"/>
        <v>4523389.1500000004</v>
      </c>
      <c r="EK15" s="27">
        <f>EG15-EI15</f>
        <v>841</v>
      </c>
      <c r="EL15" s="27">
        <f>(EK15/9*3* $E15*$G15*$H15*$L15*EL$10)+(EK15/9*6* $F15*$G15*$H15*$L15*EL$10)</f>
        <v>18467762.015360001</v>
      </c>
      <c r="EM15" s="27">
        <f>EI15+EK15</f>
        <v>1100</v>
      </c>
      <c r="EN15" s="34">
        <f>EJ15+EL15</f>
        <v>22991151.165360004</v>
      </c>
      <c r="EO15" s="27">
        <f t="shared" si="8"/>
        <v>850</v>
      </c>
      <c r="EP15" s="27">
        <f t="shared" ref="EP15:GD15" si="14">SUM(EP16:EP28)</f>
        <v>18212764.339849334</v>
      </c>
      <c r="EQ15" s="27">
        <f t="shared" si="14"/>
        <v>198</v>
      </c>
      <c r="ER15" s="27">
        <f t="shared" si="14"/>
        <v>4320914.74</v>
      </c>
      <c r="ES15" s="27">
        <f>EO15-EQ15</f>
        <v>652</v>
      </c>
      <c r="ET15" s="27">
        <f>(ES15/9*3* $E15*$G15*$H15*$L15*ET$10)+(ES15/9*6* $F15*$G15*$H15*$L15*ET$10)</f>
        <v>14317456.40192</v>
      </c>
      <c r="EU15" s="27">
        <f>EQ15+ES15</f>
        <v>850</v>
      </c>
      <c r="EV15" s="34">
        <f>ER15+ET15</f>
        <v>18638371.14192</v>
      </c>
      <c r="EW15" s="27">
        <f t="shared" si="14"/>
        <v>85</v>
      </c>
      <c r="EX15" s="27">
        <f t="shared" si="14"/>
        <v>3015440.671656</v>
      </c>
      <c r="EY15" s="27">
        <f t="shared" si="14"/>
        <v>12</v>
      </c>
      <c r="EZ15" s="27">
        <f t="shared" si="14"/>
        <v>412751.21</v>
      </c>
      <c r="FA15" s="27">
        <f>EW15-EY15</f>
        <v>73</v>
      </c>
      <c r="FB15" s="27">
        <f>(FA15/9*3*$E15*$G15*$H15*$M15*FB$10)+(FA15/9*6*$F15*$G15*$H15*$M15*FB$10)</f>
        <v>2471157.5400960003</v>
      </c>
      <c r="FC15" s="34">
        <f t="shared" ref="FC15:FD30" si="15">EY15+FA15</f>
        <v>85</v>
      </c>
      <c r="FD15" s="34">
        <f>EZ15+FB15</f>
        <v>2883908.7500960003</v>
      </c>
      <c r="FE15" s="27">
        <f t="shared" si="14"/>
        <v>560</v>
      </c>
      <c r="FF15" s="27">
        <f t="shared" si="14"/>
        <v>15931308.124396</v>
      </c>
      <c r="FG15" s="27">
        <f t="shared" si="14"/>
        <v>143</v>
      </c>
      <c r="FH15" s="27">
        <f t="shared" si="14"/>
        <v>4192321.7300000009</v>
      </c>
      <c r="FI15" s="27">
        <f>FE15-FG15+2+3</f>
        <v>422</v>
      </c>
      <c r="FJ15" s="27">
        <f>(FI15/9*3*$E15*$G15*$H15*$M15*FJ$10)+(FI15/9*6*$F15*$G15*$H15*$M15*FJ$10)</f>
        <v>14285321.670144001</v>
      </c>
      <c r="FK15" s="34">
        <f t="shared" ref="FK15:FL30" si="16">FG15+FI15</f>
        <v>565</v>
      </c>
      <c r="FL15" s="34">
        <f>FH15+FJ15</f>
        <v>18477643.400144003</v>
      </c>
      <c r="FM15" s="27">
        <f t="shared" si="14"/>
        <v>120</v>
      </c>
      <c r="FN15" s="27">
        <f t="shared" si="14"/>
        <v>3208741.620784</v>
      </c>
      <c r="FO15" s="27">
        <f t="shared" si="14"/>
        <v>27</v>
      </c>
      <c r="FP15" s="27">
        <f t="shared" si="14"/>
        <v>672485.97</v>
      </c>
      <c r="FQ15" s="27">
        <f>FM15-FO15-2-2-2-2</f>
        <v>85</v>
      </c>
      <c r="FR15" s="27">
        <f>(FQ15/9*3*$E15*$G15*$H15*$M15*FR$10)+(FQ15/9*6*$F15*$G15*$H15*$M15*FR$10)</f>
        <v>2877375.2179200007</v>
      </c>
      <c r="FS15" s="34">
        <f t="shared" ref="FS15" si="17">FO15+FQ15</f>
        <v>112</v>
      </c>
      <c r="FT15" s="34">
        <f>FP15+FR15</f>
        <v>3549861.1879200004</v>
      </c>
      <c r="FU15" s="27">
        <f t="shared" ref="FU15:FV15" si="18">SUM(FU16:FU28)</f>
        <v>105</v>
      </c>
      <c r="FV15" s="27">
        <f t="shared" si="18"/>
        <v>5043529.9624470007</v>
      </c>
      <c r="FW15" s="27">
        <f t="shared" si="14"/>
        <v>54</v>
      </c>
      <c r="FX15" s="27">
        <f t="shared" si="14"/>
        <v>2314553.36</v>
      </c>
      <c r="FY15" s="27">
        <f>FU15-FW15</f>
        <v>51</v>
      </c>
      <c r="FZ15" s="27">
        <f>SUM($FY15*$F15*$G15*$H15*$N15*$FZ$10)</f>
        <v>2280043.7546880003</v>
      </c>
      <c r="GA15" s="27">
        <f>FW15+FY15</f>
        <v>105</v>
      </c>
      <c r="GB15" s="27">
        <f>FX15+FZ15</f>
        <v>4594597.1146879997</v>
      </c>
      <c r="GC15" s="27">
        <f t="shared" si="14"/>
        <v>120</v>
      </c>
      <c r="GD15" s="27">
        <f t="shared" si="14"/>
        <v>6962505.1218493329</v>
      </c>
      <c r="GE15" s="27">
        <f t="shared" ref="GE15:GF15" si="19">SUM(GE16:GE28)</f>
        <v>75</v>
      </c>
      <c r="GF15" s="27">
        <f t="shared" si="19"/>
        <v>2982933.0099999993</v>
      </c>
      <c r="GG15" s="27">
        <f>GC15-GE15</f>
        <v>45</v>
      </c>
      <c r="GH15" s="27">
        <f>SUM($GG15/9*3*$GH$10*$E15*$G15*$H15*$P15)+($GG15/9*6*$GH$10*$F15*$G15*$H15*$P15)</f>
        <v>2330311.2321600001</v>
      </c>
      <c r="GI15" s="27">
        <f>GE15+GG15</f>
        <v>120</v>
      </c>
      <c r="GJ15" s="27">
        <f>GF15+GH15</f>
        <v>5313244.2421599999</v>
      </c>
      <c r="GK15" s="27">
        <f>SUM(Q15,S15,U15,W15,Y15,AA15,AC15,AE15,AG15,AI15,AK15,AM15,AO15,AQ15,AS15,AU15,AW15,AY15,BA15,BC15,BE15,BG15,BI15,BK15,BM15,BO15,BQ15,BS15,BU15,BW15,BY15,CA15,CC15,CE15,CG15,CI15,CK15,CS15,CU15,CW15,CY15,DA15,DC15,DE15,DM15,DO15,DW15,EE15,EM15,EU15,FC15,FK15,FS15,GA15,GI15)</f>
        <v>47479</v>
      </c>
      <c r="GL15" s="27">
        <f>SUM(R15,T15,V15,X15,Z15,AB15,AD15,AF15,AH15,AJ15,AL15,AN15,AP15,AR15,AT15,AV15,AX15,AZ15,BB15,BD15,BF15,BH15,BJ15,BL15,BN15,BP15,BR15,BT15,BV15,BX15,BZ15,CB15,CD15,CF15,CH15,CJ15,CL15,CT15,CV15,CX15,CZ15,DB15,DD15,DF15,DN15,DP15,DX15,EF15,EN15,EV15,FD15,FL15,FT15,GB15,GJ15)</f>
        <v>1158046306.7984726</v>
      </c>
    </row>
    <row r="16" spans="1:194" ht="36" customHeight="1" x14ac:dyDescent="0.25">
      <c r="A16" s="41"/>
      <c r="B16" s="72">
        <v>2</v>
      </c>
      <c r="C16" s="28" t="s">
        <v>156</v>
      </c>
      <c r="D16" s="29">
        <f>D15</f>
        <v>18150.400000000001</v>
      </c>
      <c r="E16" s="29">
        <f>E15</f>
        <v>18790</v>
      </c>
      <c r="F16" s="30">
        <v>18508</v>
      </c>
      <c r="G16" s="39">
        <v>0.93</v>
      </c>
      <c r="H16" s="31">
        <v>1</v>
      </c>
      <c r="I16" s="32"/>
      <c r="J16" s="32"/>
      <c r="K16" s="32"/>
      <c r="L16" s="29">
        <v>1.4</v>
      </c>
      <c r="M16" s="29">
        <v>1.68</v>
      </c>
      <c r="N16" s="29">
        <v>2.23</v>
      </c>
      <c r="O16" s="29">
        <v>2.39</v>
      </c>
      <c r="P16" s="33">
        <v>2.57</v>
      </c>
      <c r="Q16" s="34">
        <v>100</v>
      </c>
      <c r="R16" s="34">
        <f t="shared" ref="R16:R28" si="20">(Q16/12*1*$D16*$G16*$H16*$L16*R$9)+(Q16/12*5*$E16*$G16*$H16*$L16*R$10)+(Q16/12*6*$F16*$G16*$H16*$L16*R$10)</f>
        <v>2463095.6069999998</v>
      </c>
      <c r="S16" s="34">
        <v>0</v>
      </c>
      <c r="T16" s="34">
        <f t="shared" ref="T16:T28" si="21">(S16/12*1*$D16*$G16*$H16*$L16*T$9)+(S16/12*5*$E16*$G16*$H16*$L16*T$10)+(S16/12*6*$F16*$G16*$H16*$L16*T$10)</f>
        <v>0</v>
      </c>
      <c r="U16" s="34"/>
      <c r="V16" s="34">
        <f t="shared" ref="V16:V28" si="22">(U16/12*1*$D16*$G16*$H16*$L16*V$9)+(U16/12*5*$E16*$G16*$H16*$L16*V$10)+(U16/12*6*$F16*$G16*$H16*$L16*V$10)</f>
        <v>0</v>
      </c>
      <c r="W16" s="34"/>
      <c r="X16" s="34">
        <f t="shared" ref="X16:X28" si="23">(W16/12*1*$D16*$G16*$H16*$L16*X$9)+(W16/12*5*$E16*$G16*$H16*$L16*X$10)+(W16/12*6*$F16*$G16*$H16*$L16*X$10)</f>
        <v>0</v>
      </c>
      <c r="Y16" s="34"/>
      <c r="Z16" s="34">
        <f t="shared" ref="Z16:Z28" si="24">(Y16/12*1*$D16*$G16*$H16*$L16*Z$9)+(Y16/12*5*$E16*$G16*$H16*$L16*Z$10)+(Y16/12*6*$F16*$G16*$H16*$L16*Z$10)</f>
        <v>0</v>
      </c>
      <c r="AA16" s="34">
        <v>6</v>
      </c>
      <c r="AB16" s="34">
        <f t="shared" ref="AB16:AB28" si="25">(AA16/12*1*$D16*$G16*$H16*$L16*AB$9)+(AA16/12*5*$E16*$G16*$H16*$L16*AB$10)+(AA16/12*6*$F16*$G16*$H16*$L16*AB$10)</f>
        <v>149120.27340000001</v>
      </c>
      <c r="AC16" s="34"/>
      <c r="AD16" s="34">
        <f t="shared" ref="AD16:AD28" si="26">(AC16/12*1*$D16*$G16*$H16*$L16*AD$9)+(AC16/12*5*$E16*$G16*$H16*$L16*AD$10)+(AC16/12*6*$F16*$G16*$H16*$L16*AD$10)</f>
        <v>0</v>
      </c>
      <c r="AE16" s="34"/>
      <c r="AF16" s="34">
        <f t="shared" ref="AF16:AF28" si="27">(AE16/12*1*$D16*$G16*$H16*$L16*AF$9)+(AE16/12*5*$E16*$G16*$H16*$L16*AF$10)+(AE16/12*6*$F16*$G16*$H16*$L16*AF$10)</f>
        <v>0</v>
      </c>
      <c r="AG16" s="34">
        <v>1618</v>
      </c>
      <c r="AH16" s="34">
        <f t="shared" ref="AH16:AH28" si="28">(AG16/12*1*$D16*$G16*$H16*$L16*AH$9)+(AG16/12*5*$E16*$G16*$H16*$L16*AH$10)+(AG16/12*6*$F16*$G16*$H16*$L16*AH$10)</f>
        <v>49127281.690060005</v>
      </c>
      <c r="AI16" s="34"/>
      <c r="AJ16" s="34">
        <f t="shared" ref="AJ16:AJ28" si="29">(AI16/12*1*$D16*$G16*$H16*$L16*AJ$9)+(AI16/12*3*$E16*$G16*$H16*$L16*AJ$10)+(AI16/12*2*$E16*$G16*$H16*$L16*AJ$11)+(AI16/12*6*$F16*$G16*$H16*$L16*AJ$11)</f>
        <v>0</v>
      </c>
      <c r="AK16" s="34"/>
      <c r="AL16" s="34">
        <f t="shared" ref="AL16:AL28" si="30">(AK16/12*1*$D16*$G16*$H16*$L16*AL$9)+(AK16/12*5*$E16*$G16*$H16*$L16*AL$10)+(AK16/12*6*$F16*$G16*$H16*$L16*AL$10)</f>
        <v>0</v>
      </c>
      <c r="AM16" s="34"/>
      <c r="AN16" s="34">
        <f t="shared" ref="AN16:AN28" si="31">(AM16/12*1*$D16*$G16*$H16*$L16*AN$9)+(AM16/12*5*$E16*$G16*$H16*$L16*AN$10)+(AM16/12*6*$F16*$G16*$H16*$L16*AN$10)</f>
        <v>0</v>
      </c>
      <c r="AO16" s="34"/>
      <c r="AP16" s="34">
        <f t="shared" ref="AP16:AP28" si="32">(AO16/12*1*$D16*$G16*$H16*$L16*AP$9)+(AO16/12*5*$E16*$G16*$H16*$L16*AP$10)+(AO16/12*6*$F16*$G16*$H16*$L16*AP$10)</f>
        <v>0</v>
      </c>
      <c r="AQ16" s="34"/>
      <c r="AR16" s="34">
        <f t="shared" ref="AR16:AR28" si="33">(AQ16/12*1*$D16*$G16*$H16*$M16*AR$9)+(AQ16/12*5*$E16*$G16*$H16*$M16*AR$10)+(AQ16/12*6*$F16*$G16*$H16*$M16*AR$10)</f>
        <v>0</v>
      </c>
      <c r="AS16" s="34"/>
      <c r="AT16" s="34">
        <f t="shared" ref="AT16:AT28" si="34">(AS16/12*1*$D16*$G16*$H16*$M16*AT$9)+(AS16/12*5*$E16*$G16*$H16*$M16*AT$10)+(AS16/12*6*$F16*$G16*$H16*$M16*AT$10)</f>
        <v>0</v>
      </c>
      <c r="AU16" s="70">
        <v>1512</v>
      </c>
      <c r="AV16" s="34">
        <f>(AU16/12*1*$D16*$G16*$H16*$M16*AV$9)+(AU16/12*5*$E16*$G16*$H16*$M16*AV$10)+(AU16/12*6*$F16*$G16*$H16*$M16*AV$10)</f>
        <v>44072454.832358405</v>
      </c>
      <c r="AW16" s="34"/>
      <c r="AX16" s="34">
        <f t="shared" ref="AX16:AX28" si="35">(AW16/12*1*$D16*$G16*$H16*$M16*AX$9)+(AW16/12*5*$E16*$G16*$H16*$M16*AX$10)+(AW16/12*6*$F16*$G16*$H16*$M16*AX$10)</f>
        <v>0</v>
      </c>
      <c r="AY16" s="34"/>
      <c r="AZ16" s="34">
        <f t="shared" ref="AZ16:AZ28" si="36">(AY16/12*1*$D16*$G16*$H16*$L16*AZ$9)+(AY16/12*5*$E16*$G16*$H16*$L16*AZ$10)+(AY16/12*6*$F16*$G16*$H16*$L16*AZ$10)</f>
        <v>0</v>
      </c>
      <c r="BA16" s="34"/>
      <c r="BB16" s="34">
        <f t="shared" ref="BB16:BB28" si="37">(BA16/12*1*$D16*$G16*$H16*$L16*BB$9)+(BA16/12*5*$E16*$G16*$H16*$L16*BB$10)+(BA16/12*6*$F16*$G16*$H16*$L16*BB$10)</f>
        <v>0</v>
      </c>
      <c r="BC16" s="34">
        <v>27</v>
      </c>
      <c r="BD16" s="34">
        <f t="shared" ref="BD16:BD28" si="38">(BC16/12*1*$D16*$G16*$H16*$M16*BD$9)+(BC16/12*5*$E16*$G16*$H16*$M16*BD$10)+(BC16/12*6*$F16*$G16*$H16*$M16*BD$10)</f>
        <v>787008.12200640002</v>
      </c>
      <c r="BE16" s="34">
        <v>923</v>
      </c>
      <c r="BF16" s="34">
        <f t="shared" ref="BF16:BF28" si="39">(BE16/12*1*$D16*$G16*$H16*$L16*BF$9)+(BE16/12*5*$E16*$G16*$H16*$L16*BF$10)+(BE16/12*6*$F16*$G16*$H16*$L16*BF$10)</f>
        <v>22420015.327528</v>
      </c>
      <c r="BG16" s="34">
        <v>192</v>
      </c>
      <c r="BH16" s="34">
        <f t="shared" ref="BH16:BH28" si="40">(BG16/12*1*$D16*$G16*$H16*$L16*BH$9)+(BG16/12*5*$E16*$G16*$H16*$L16*BH$10)+(BG16/12*6*$F16*$G16*$H16*$L16*BH$10)</f>
        <v>4663751.8341119997</v>
      </c>
      <c r="BI16" s="34">
        <v>482</v>
      </c>
      <c r="BJ16" s="34">
        <f t="shared" ref="BJ16:BJ28" si="41">(BI16/12*1*$D16*$G16*$H16*$L16*BJ$9)+(BI16/12*5*$E16*$G16*$H16*$L16*BJ$10)+(BI16/12*6*$F16*$G16*$H16*$L16*BJ$10)</f>
        <v>11707960.333551999</v>
      </c>
      <c r="BK16" s="27">
        <f>2927-400</f>
        <v>2527</v>
      </c>
      <c r="BL16" s="34">
        <f t="shared" ref="BL16:BL28" si="42">(BK16/12*1*$D16*$G16*$H16*$M16*BL$9)+(BK16/12*5*$E16*$G16*$H16*$M16*BL$10)+(BK16/12*6*$F16*$G16*$H16*$M16*BL$10)</f>
        <v>73658130.530006409</v>
      </c>
      <c r="BM16" s="34">
        <v>488</v>
      </c>
      <c r="BN16" s="34">
        <f>(BM16/12*1*$D16*$G16*$H16*$L16*BN$9)+(BM16/12*5*$E16*$G16*$H16*$L16*BN$10)+(BM16/12*6*$F16*$G16*$H16*$L16*BN$10)</f>
        <v>12454075.92632</v>
      </c>
      <c r="BO16" s="34">
        <f>1097-200</f>
        <v>897</v>
      </c>
      <c r="BP16" s="34">
        <f t="shared" ref="BP16:BP28" si="43">(BO16/12*1*$D16*$G16*$H16*$L16*BP$9)+(BO16/12*3*$E16*$G16*$H16*$L16*BP$10)+(BO16/12*2*$E16*$G16*$H16*$L16*BP$11)+(BO16/12*6*$F16*$G16*$H16*$L16*BP$11)</f>
        <v>22786031.992541999</v>
      </c>
      <c r="BQ16" s="40"/>
      <c r="BR16" s="34">
        <f t="shared" ref="BR16:BR28" si="44">(BQ16/12*1*$D16*$G16*$H16*$M16*BR$9)+(BQ16/12*5*$E16*$G16*$H16*$M16*BR$10)+(BQ16/12*6*$F16*$G16*$H16*$M16*BR$10)</f>
        <v>0</v>
      </c>
      <c r="BS16" s="34"/>
      <c r="BT16" s="34">
        <f t="shared" ref="BT16:BT28" si="45">(BS16/12*1*$D16*$G16*$H16*$M16*BT$9)+(BS16/12*4*$E16*$G16*$H16*$M16*BT$10)+(BS16/12*1*$E16*$G16*$H16*$M16*BT$12)+(BS16/12*6*$F16*$G16*$H16*$M16*BT$12)</f>
        <v>0</v>
      </c>
      <c r="BU16" s="34"/>
      <c r="BV16" s="34">
        <f t="shared" ref="BV16:BV28" si="46">(BU16/12*1*$D16*$F16*$G16*$L16*BV$9)+(BU16/12*11*$E16*$F16*$G16*$L16*BV$10)</f>
        <v>0</v>
      </c>
      <c r="BW16" s="34">
        <v>254</v>
      </c>
      <c r="BX16" s="34">
        <f t="shared" ref="BX16:BX28" si="47">(BW16/12*1*$D16*$G16*$H16*$L16*BX$9)+(BW16/12*5*$E16*$G16*$H16*$L16*BX$10)+(BW16/12*6*$F16*$G16*$H16*$L16*BX$10)</f>
        <v>4739951.6696840003</v>
      </c>
      <c r="BY16" s="34">
        <v>74</v>
      </c>
      <c r="BZ16" s="34">
        <f t="shared" ref="BZ16:BZ28" si="48">(BY16/12*1*$D16*$G16*$H16*$L16*BZ$9)+(BY16/12*5*$E16*$G16*$H16*$L16*BZ$10)+(BY16/12*6*$F16*$G16*$H16*$L16*BZ$10)</f>
        <v>1380930.8014040003</v>
      </c>
      <c r="CA16" s="34"/>
      <c r="CB16" s="34">
        <f t="shared" ref="CB16:CB28" si="49">(CA16/12*1*$D16*$G16*$H16*$L16*CB$9)+(CA16/12*5*$E16*$G16*$H16*$L16*CB$10)+(CA16/12*6*$F16*$G16*$H16*$L16*CB$10)</f>
        <v>0</v>
      </c>
      <c r="CC16" s="34"/>
      <c r="CD16" s="34">
        <f t="shared" ref="CD16:CD28" si="50">(CC16/12*1*$D16*$G16*$H16*$L16*CD$9)+(CC16/12*5*$E16*$G16*$H16*$L16*CD$10)+(CC16/12*6*$F16*$G16*$H16*$L16*CD$10)</f>
        <v>0</v>
      </c>
      <c r="CE16" s="34"/>
      <c r="CF16" s="34">
        <f t="shared" ref="CF16:CF28" si="51">(CE16/12*1*$D16*$G16*$H16*$M16*CF$9)+(CE16/12*5*$E16*$G16*$H16*$M16*CF$10)+(CE16/12*6*$F16*$G16*$H16*$M16*CF$10)</f>
        <v>0</v>
      </c>
      <c r="CG16" s="34"/>
      <c r="CH16" s="34">
        <f>(CG16/12*1*$D16*$G16*$H16*$L16*CH$9)+(CG16/12*5*$E16*$G16*$H16*$L16*CH$10)+(CG16/12*6*$F16*$G16*$H16*$L16*CH$10)</f>
        <v>0</v>
      </c>
      <c r="CI16" s="34"/>
      <c r="CJ16" s="34">
        <f t="shared" ref="CJ16:CJ28" si="52">(CI16/12*1*$D16*$G16*$H16*$M16*CJ$9)+(CI16/12*5*$E16*$G16*$H16*$M16*CJ$10)+(CI16/12*6*$F16*$G16*$H16*$M16*CJ$10)</f>
        <v>0</v>
      </c>
      <c r="CK16" s="34"/>
      <c r="CL16" s="34">
        <f>(CK16/12*1*$D16*$G16*$H16*$L16*CL$9)+(CK16/12*5*$E16*$G16*$H16*$L16*CL$10)+(CK16/12*6*$F16*$G16*$H16*$L16*CL$10)</f>
        <v>0</v>
      </c>
      <c r="CM16" s="34">
        <v>148</v>
      </c>
      <c r="CN16" s="34">
        <f t="shared" ref="CN16:CN28" si="53">(CM16/12*1*$D16*$G16*$H16*$L16*CN$9)+(CM16/12*11*$E16*$G16*$H16*$L16*CN$10)</f>
        <v>3463641.0367439999</v>
      </c>
      <c r="CO16" s="34">
        <v>31</v>
      </c>
      <c r="CP16" s="34">
        <v>733976.30999999994</v>
      </c>
      <c r="CQ16" s="34"/>
      <c r="CR16" s="34"/>
      <c r="CS16" s="34">
        <f t="shared" ref="CS16:CT79" si="54">CO16+CQ16</f>
        <v>31</v>
      </c>
      <c r="CT16" s="34">
        <f t="shared" si="54"/>
        <v>733976.30999999994</v>
      </c>
      <c r="CU16" s="34">
        <v>604</v>
      </c>
      <c r="CV16" s="34">
        <f t="shared" ref="CV16:CV28" si="55">(CU16/12*1*$D16*$G16*$H16*$M16*CV$9)+(CU16/12*5*$E16*$G16*$H16*$M16*CV$10)+(CU16/12*6*$F16*$G16*$H16*$M16*CV$10)</f>
        <v>16749898.706620799</v>
      </c>
      <c r="CW16" s="34">
        <v>300</v>
      </c>
      <c r="CX16" s="34">
        <f t="shared" ref="CX16:CX28" si="56">(CW16/12*1*$D16*$G16*$H16*$M16*CX$9)+(CW16/12*5*$E16*$G16*$H16*$M16*CX$10)+(CW16/12*6*$F16*$G16*$H16*$M16*CX$10)</f>
        <v>8319486.1125600003</v>
      </c>
      <c r="CY16" s="34">
        <v>123</v>
      </c>
      <c r="CZ16" s="34">
        <f>(CY16/12*1*$D16*$G16*$H16*$L16*CZ$9)+(CY16/12*5*$E16*$G16*$H16*$L16*CZ$10)+(CY16/12*6*$F16*$G16*$H16*$L16*CZ$10)</f>
        <v>2855813.5274339998</v>
      </c>
      <c r="DA16" s="34">
        <v>430</v>
      </c>
      <c r="DB16" s="34">
        <f t="shared" ref="DB16:DB28" si="57">(DA16/12*1*$D16*$G16*$H16*$M16*DB$9)+(DA16/12*5*$E16*$G16*$H16*$M16*DB$10)+(DA16/12*6*$F16*$G16*$H16*$M16*DB$10)</f>
        <v>11980486.017527999</v>
      </c>
      <c r="DC16" s="34"/>
      <c r="DD16" s="34">
        <f t="shared" ref="DD16:DD28" si="58">(DC16/12*1*$D16*$G16*$H16*$M16*DD$9)+(DC16/12*5*$E16*$G16*$H16*$M16*DD$10)+(DC16/12*6*$F16*$G16*$H16*$M16*DD$10)</f>
        <v>0</v>
      </c>
      <c r="DE16" s="34"/>
      <c r="DF16" s="34">
        <f t="shared" ref="DF16:DF28" si="59">(DE16/12*1*$D16*$G16*$H16*$M16*DF$9)+(DE16/12*5*$E16*$G16*$H16*$M16*DF$10)+(DE16/12*6*$F16*$G16*$H16*$M16*DF$10)</f>
        <v>0</v>
      </c>
      <c r="DG16" s="34">
        <v>290</v>
      </c>
      <c r="DH16" s="34">
        <f t="shared" ref="DH16:DH28" si="60">(DG16/12*1*$D16*$G16*$H16*$M16*DH$9)+(DG16/12*11*$E16*$G16*$H16*$M16*DH$10)</f>
        <v>8921230.5203280021</v>
      </c>
      <c r="DI16" s="34">
        <v>70</v>
      </c>
      <c r="DJ16" s="34">
        <v>2109855.7600000002</v>
      </c>
      <c r="DK16" s="34"/>
      <c r="DL16" s="27"/>
      <c r="DM16" s="34"/>
      <c r="DN16" s="27"/>
      <c r="DO16" s="34"/>
      <c r="DP16" s="34">
        <f>(DO16/12*1*$D16*$G16*$H16*$L16*DP$9)+(DO16/12*5*$E16*$G16*$H16*$L16*DP$10)+(DO16/12*6*$F16*$G16*$H16*$L16*DP$10)</f>
        <v>0</v>
      </c>
      <c r="DQ16" s="34">
        <v>239</v>
      </c>
      <c r="DR16" s="34">
        <f t="shared" ref="DR16:DR28" si="61">(DQ16/12*1*$D16*$G16*$H16*$M16*DR$9)+(DQ16/12*11*$E16*$G16*$H16*$M16*DR$10)</f>
        <v>7352324.4633048009</v>
      </c>
      <c r="DS16" s="34">
        <v>56</v>
      </c>
      <c r="DT16" s="34">
        <v>1693930.4800000009</v>
      </c>
      <c r="DU16" s="34"/>
      <c r="DV16" s="27"/>
      <c r="DW16" s="34">
        <f t="shared" si="13"/>
        <v>56</v>
      </c>
      <c r="DX16" s="34">
        <f t="shared" si="13"/>
        <v>1693930.4800000009</v>
      </c>
      <c r="DY16" s="34">
        <v>320</v>
      </c>
      <c r="DZ16" s="34">
        <f t="shared" ref="DZ16:DZ28" si="62">(DY16/12*1*$D16*$G16*$H16*$M16*DZ$9)+(DY16/12*11*$E16*$G16*$H16*$M16*DZ$10)</f>
        <v>9802524.4316160027</v>
      </c>
      <c r="EA16" s="34">
        <v>56</v>
      </c>
      <c r="EB16" s="34">
        <v>1670534.16</v>
      </c>
      <c r="EC16" s="27"/>
      <c r="ED16" s="34"/>
      <c r="EE16" s="34">
        <f t="shared" ref="EE16:EF79" si="63">EA16+EC16</f>
        <v>56</v>
      </c>
      <c r="EF16" s="34">
        <f t="shared" si="63"/>
        <v>1670534.16</v>
      </c>
      <c r="EG16" s="34">
        <v>282</v>
      </c>
      <c r="EH16" s="34">
        <f t="shared" ref="EH16:EH28" si="64">(EG16/12*1*$D16*$G16*$H16*$L16*EH$9)+(EG16/12*11*$E16*$G16*$H16*$L16*EH$10)</f>
        <v>7232049.7467959998</v>
      </c>
      <c r="EI16" s="34">
        <v>72</v>
      </c>
      <c r="EJ16" s="34">
        <v>1824642.8599999994</v>
      </c>
      <c r="EK16" s="34"/>
      <c r="EL16" s="34"/>
      <c r="EM16" s="34">
        <f t="shared" ref="EM16:EN79" si="65">EI16+EK16</f>
        <v>72</v>
      </c>
      <c r="EN16" s="34">
        <f t="shared" si="65"/>
        <v>1824642.8599999994</v>
      </c>
      <c r="EO16" s="34">
        <v>198</v>
      </c>
      <c r="EP16" s="34">
        <f t="shared" ref="EP16:EP28" si="66">(EO16/12*1*$D16*$G16*$H16*$L16*EP$9)+(EO16/12*11*$E16*$G16*$H16*$L16*EP$10)</f>
        <v>5077822.1626440007</v>
      </c>
      <c r="EQ16" s="34">
        <v>39</v>
      </c>
      <c r="ER16" s="34">
        <v>987147.82000000007</v>
      </c>
      <c r="ES16" s="34"/>
      <c r="ET16" s="34"/>
      <c r="EU16" s="34">
        <f t="shared" ref="EU16:EV79" si="67">EQ16+ES16</f>
        <v>39</v>
      </c>
      <c r="EV16" s="34">
        <f t="shared" si="67"/>
        <v>987147.82000000007</v>
      </c>
      <c r="EW16" s="34">
        <v>40</v>
      </c>
      <c r="EX16" s="34">
        <f t="shared" ref="EX16:EX28" si="68">(EW16/12*1*$D16*$G16*$H16*$M16*EX$9)+(EW16/12*11*$E16*$G16*$H16*$M16*EX$10)</f>
        <v>1599292.7428800003</v>
      </c>
      <c r="EY16" s="34">
        <v>4</v>
      </c>
      <c r="EZ16" s="34">
        <v>167361.89000000001</v>
      </c>
      <c r="FA16" s="34"/>
      <c r="FB16" s="34"/>
      <c r="FC16" s="34">
        <f t="shared" si="15"/>
        <v>4</v>
      </c>
      <c r="FD16" s="34">
        <f t="shared" si="15"/>
        <v>167361.89000000001</v>
      </c>
      <c r="FE16" s="34">
        <v>161</v>
      </c>
      <c r="FF16" s="34">
        <f t="shared" ref="FF16:FF28" si="69">(FE16/12*1*$D16*$G16*$H16*$M16*FF$9)+(FE16/12*11*$E16*$G16*$H16*$M16*FF$10)</f>
        <v>6399106.0586039992</v>
      </c>
      <c r="FG16" s="34">
        <v>48</v>
      </c>
      <c r="FH16" s="34">
        <v>1907176.3700000006</v>
      </c>
      <c r="FI16" s="34"/>
      <c r="FJ16" s="34"/>
      <c r="FK16" s="34">
        <f t="shared" si="16"/>
        <v>48</v>
      </c>
      <c r="FL16" s="34">
        <f t="shared" si="16"/>
        <v>1907176.3700000006</v>
      </c>
      <c r="FM16" s="34">
        <v>27</v>
      </c>
      <c r="FN16" s="34">
        <f t="shared" ref="FN16:FN28" si="70">(FM16/12*1*$D16*$G16*$H16*$M16*FN$9)+(FM16/12*11*$E16*$G16*$H16*$M16*FN$10)</f>
        <v>1073142.0098280001</v>
      </c>
      <c r="FO16" s="34">
        <v>7</v>
      </c>
      <c r="FP16" s="34">
        <v>278055.99</v>
      </c>
      <c r="FQ16" s="34"/>
      <c r="FR16" s="34"/>
      <c r="FS16" s="34"/>
      <c r="FT16" s="34"/>
      <c r="FU16" s="34">
        <v>51</v>
      </c>
      <c r="FV16" s="34">
        <f>(FU16/12*1*$D16*$G16*$H16*$N16*FV$9)+(FU16/12*11*$E16*$G16*$H16*$N16*FV$10)</f>
        <v>2706660.1733295005</v>
      </c>
      <c r="FW16" s="34">
        <v>22</v>
      </c>
      <c r="FX16" s="34">
        <v>1186694.0899999996</v>
      </c>
      <c r="FY16" s="34"/>
      <c r="FZ16" s="34"/>
      <c r="GA16" s="34">
        <f t="shared" ref="GA16:GB79" si="71">FW16+FY16</f>
        <v>22</v>
      </c>
      <c r="GB16" s="34">
        <f t="shared" si="71"/>
        <v>1186694.0899999996</v>
      </c>
      <c r="GC16" s="34">
        <v>45</v>
      </c>
      <c r="GD16" s="34">
        <f t="shared" ref="GD16:GD28" si="72">(GC16/12*1*$D16*$G16*$H16*$O16*GD$9)+(GC16/12*11*$E16*$G16*$H16*$P16*GD$10)</f>
        <v>2720134.7960175001</v>
      </c>
      <c r="GE16" s="34">
        <v>20</v>
      </c>
      <c r="GF16" s="34">
        <v>1207506.0799999998</v>
      </c>
      <c r="GG16" s="34"/>
      <c r="GH16" s="34"/>
      <c r="GI16" s="27">
        <f t="shared" ref="GI16:GJ79" si="73">GE16+GG16</f>
        <v>20</v>
      </c>
      <c r="GJ16" s="27">
        <f t="shared" si="73"/>
        <v>1207506.0799999998</v>
      </c>
      <c r="GK16" s="37"/>
      <c r="GL16" s="38"/>
    </row>
    <row r="17" spans="1:194" ht="38.25" customHeight="1" x14ac:dyDescent="0.25">
      <c r="A17" s="41"/>
      <c r="B17" s="72">
        <v>3</v>
      </c>
      <c r="C17" s="28" t="s">
        <v>157</v>
      </c>
      <c r="D17" s="29">
        <f t="shared" ref="D17:E32" si="74">D16</f>
        <v>18150.400000000001</v>
      </c>
      <c r="E17" s="29">
        <f t="shared" si="74"/>
        <v>18790</v>
      </c>
      <c r="F17" s="30">
        <v>18508</v>
      </c>
      <c r="G17" s="71">
        <v>0.28000000000000003</v>
      </c>
      <c r="H17" s="31">
        <v>1</v>
      </c>
      <c r="I17" s="32"/>
      <c r="J17" s="32"/>
      <c r="K17" s="32"/>
      <c r="L17" s="29">
        <v>1.4</v>
      </c>
      <c r="M17" s="29">
        <v>1.68</v>
      </c>
      <c r="N17" s="29">
        <v>2.23</v>
      </c>
      <c r="O17" s="29">
        <v>2.39</v>
      </c>
      <c r="P17" s="33">
        <v>2.57</v>
      </c>
      <c r="Q17" s="34">
        <v>717</v>
      </c>
      <c r="R17" s="34">
        <f t="shared" si="20"/>
        <v>5317108.3232400008</v>
      </c>
      <c r="S17" s="34">
        <v>0</v>
      </c>
      <c r="T17" s="34">
        <f t="shared" si="21"/>
        <v>0</v>
      </c>
      <c r="U17" s="34">
        <v>0</v>
      </c>
      <c r="V17" s="34">
        <f t="shared" si="22"/>
        <v>0</v>
      </c>
      <c r="W17" s="34"/>
      <c r="X17" s="34">
        <f t="shared" si="23"/>
        <v>0</v>
      </c>
      <c r="Y17" s="34">
        <v>0</v>
      </c>
      <c r="Z17" s="34">
        <f t="shared" si="24"/>
        <v>0</v>
      </c>
      <c r="AA17" s="34">
        <v>2</v>
      </c>
      <c r="AB17" s="34">
        <f t="shared" si="25"/>
        <v>14965.475466666667</v>
      </c>
      <c r="AC17" s="34">
        <v>0</v>
      </c>
      <c r="AD17" s="34">
        <f t="shared" si="26"/>
        <v>0</v>
      </c>
      <c r="AE17" s="34">
        <v>0</v>
      </c>
      <c r="AF17" s="34">
        <f t="shared" si="27"/>
        <v>0</v>
      </c>
      <c r="AG17" s="34">
        <v>93</v>
      </c>
      <c r="AH17" s="34">
        <f t="shared" si="28"/>
        <v>850163.09476000012</v>
      </c>
      <c r="AI17" s="34">
        <v>0</v>
      </c>
      <c r="AJ17" s="34">
        <f t="shared" si="29"/>
        <v>0</v>
      </c>
      <c r="AK17" s="34"/>
      <c r="AL17" s="34">
        <f t="shared" si="30"/>
        <v>0</v>
      </c>
      <c r="AM17" s="34"/>
      <c r="AN17" s="34">
        <f t="shared" si="31"/>
        <v>0</v>
      </c>
      <c r="AO17" s="34">
        <v>0</v>
      </c>
      <c r="AP17" s="34">
        <f t="shared" si="32"/>
        <v>0</v>
      </c>
      <c r="AQ17" s="34">
        <v>0</v>
      </c>
      <c r="AR17" s="34">
        <f t="shared" si="33"/>
        <v>0</v>
      </c>
      <c r="AS17" s="34">
        <v>0</v>
      </c>
      <c r="AT17" s="34">
        <f t="shared" si="34"/>
        <v>0</v>
      </c>
      <c r="AU17" s="34">
        <v>0</v>
      </c>
      <c r="AV17" s="34">
        <f t="shared" ref="AV17:AV28" si="75">(AU17/12*1*$D17*$G17*$H17*$M17*AV$9)+(AU17/12*5*$E17*$G17*$H17*$M17*AV$10)+(AU17/12*6*$F17*$G17*$H17*$M17*AV$10)</f>
        <v>0</v>
      </c>
      <c r="AW17" s="34">
        <v>0</v>
      </c>
      <c r="AX17" s="34">
        <f t="shared" si="35"/>
        <v>0</v>
      </c>
      <c r="AY17" s="34"/>
      <c r="AZ17" s="34">
        <f t="shared" si="36"/>
        <v>0</v>
      </c>
      <c r="BA17" s="34"/>
      <c r="BB17" s="34">
        <f t="shared" si="37"/>
        <v>0</v>
      </c>
      <c r="BC17" s="34">
        <v>18</v>
      </c>
      <c r="BD17" s="34">
        <f t="shared" si="38"/>
        <v>157965.78792960002</v>
      </c>
      <c r="BE17" s="34"/>
      <c r="BF17" s="34">
        <f t="shared" si="39"/>
        <v>0</v>
      </c>
      <c r="BG17" s="34">
        <v>0</v>
      </c>
      <c r="BH17" s="34">
        <f t="shared" si="40"/>
        <v>0</v>
      </c>
      <c r="BI17" s="34">
        <v>0</v>
      </c>
      <c r="BJ17" s="34">
        <f t="shared" si="41"/>
        <v>0</v>
      </c>
      <c r="BK17" s="27">
        <f>2063</f>
        <v>2063</v>
      </c>
      <c r="BL17" s="34">
        <f t="shared" si="42"/>
        <v>18104634.4721536</v>
      </c>
      <c r="BM17" s="34">
        <v>600</v>
      </c>
      <c r="BN17" s="34">
        <f t="shared" ref="BN17:BN28" si="76">(BM17/12*1*$D17*$G17*$H17*$L17*BN$9)+(BM17/12*5*$E17*$G17*$H17*$L17*BN$10)+(BM17/12*6*$F17*$G17*$H17*$L17*BN$10)</f>
        <v>4610181.4640000006</v>
      </c>
      <c r="BO17" s="34">
        <v>494</v>
      </c>
      <c r="BP17" s="34">
        <f t="shared" si="43"/>
        <v>3778142.1287306668</v>
      </c>
      <c r="BQ17" s="40">
        <v>0</v>
      </c>
      <c r="BR17" s="34">
        <f t="shared" si="44"/>
        <v>0</v>
      </c>
      <c r="BS17" s="34">
        <v>0</v>
      </c>
      <c r="BT17" s="34">
        <f t="shared" si="45"/>
        <v>0</v>
      </c>
      <c r="BU17" s="34">
        <v>0</v>
      </c>
      <c r="BV17" s="34">
        <f t="shared" si="46"/>
        <v>0</v>
      </c>
      <c r="BW17" s="34">
        <v>64</v>
      </c>
      <c r="BX17" s="34">
        <f t="shared" si="47"/>
        <v>359579.77275733335</v>
      </c>
      <c r="BY17" s="34">
        <v>50</v>
      </c>
      <c r="BZ17" s="34">
        <f t="shared" si="48"/>
        <v>280921.69746666669</v>
      </c>
      <c r="CA17" s="34">
        <v>0</v>
      </c>
      <c r="CB17" s="34">
        <f t="shared" si="49"/>
        <v>0</v>
      </c>
      <c r="CC17" s="34"/>
      <c r="CD17" s="34">
        <f t="shared" si="50"/>
        <v>0</v>
      </c>
      <c r="CE17" s="34">
        <v>0</v>
      </c>
      <c r="CF17" s="34">
        <f t="shared" si="51"/>
        <v>0</v>
      </c>
      <c r="CG17" s="34"/>
      <c r="CH17" s="34">
        <f t="shared" ref="CH17:CH28" si="77">(CG17/12*1*$D17*$G17*$H17*$L17*CH$9)+(CG17/12*5*$E17*$G17*$H17*$L17*CH$10)+(CG17/12*6*$F17*$G17*$H17*$L17*CH$10)</f>
        <v>0</v>
      </c>
      <c r="CI17" s="34"/>
      <c r="CJ17" s="34">
        <f t="shared" si="52"/>
        <v>0</v>
      </c>
      <c r="CK17" s="34">
        <v>0</v>
      </c>
      <c r="CL17" s="34">
        <f t="shared" ref="CL17:CL28" si="78">(CK17/12*1*$D17*$G17*$H17*$L17*CL$9)+(CK17/12*5*$E17*$G17*$H17*$L17*CL$10)+(CK17/12*6*$F17*$G17*$H17*$L17*CL$10)</f>
        <v>0</v>
      </c>
      <c r="CM17" s="34">
        <v>109</v>
      </c>
      <c r="CN17" s="34">
        <f t="shared" si="53"/>
        <v>768020.37519200018</v>
      </c>
      <c r="CO17" s="34">
        <v>29</v>
      </c>
      <c r="CP17" s="34">
        <v>206774.13999999993</v>
      </c>
      <c r="CQ17" s="34"/>
      <c r="CR17" s="34"/>
      <c r="CS17" s="34">
        <f t="shared" si="54"/>
        <v>29</v>
      </c>
      <c r="CT17" s="34">
        <f t="shared" si="54"/>
        <v>206774.13999999993</v>
      </c>
      <c r="CU17" s="34">
        <v>674</v>
      </c>
      <c r="CV17" s="34">
        <f t="shared" si="55"/>
        <v>5627431.6099007996</v>
      </c>
      <c r="CW17" s="34">
        <v>336</v>
      </c>
      <c r="CX17" s="34">
        <f t="shared" si="56"/>
        <v>2805366.4998912001</v>
      </c>
      <c r="CY17" s="34">
        <v>209</v>
      </c>
      <c r="CZ17" s="34">
        <f t="shared" ref="CZ17:CZ28" si="79">(CY17/12*1*$D17*$G17*$H17*$L17*CZ$9)+(CY17/12*5*$E17*$G17*$H17*$L17*CZ$10)+(CY17/12*6*$F17*$G17*$H17*$L17*CZ$10)</f>
        <v>1460986.1668453335</v>
      </c>
      <c r="DA17" s="42">
        <v>105</v>
      </c>
      <c r="DB17" s="34">
        <f t="shared" si="57"/>
        <v>880785.91876800009</v>
      </c>
      <c r="DC17" s="34"/>
      <c r="DD17" s="34">
        <f t="shared" si="58"/>
        <v>0</v>
      </c>
      <c r="DE17" s="34">
        <v>0</v>
      </c>
      <c r="DF17" s="34">
        <f t="shared" si="59"/>
        <v>0</v>
      </c>
      <c r="DG17" s="34">
        <v>285</v>
      </c>
      <c r="DH17" s="34">
        <f t="shared" si="60"/>
        <v>2639652.1895520003</v>
      </c>
      <c r="DI17" s="34">
        <v>86</v>
      </c>
      <c r="DJ17" s="34">
        <v>777782.21999999974</v>
      </c>
      <c r="DK17" s="34"/>
      <c r="DL17" s="27"/>
      <c r="DM17" s="34"/>
      <c r="DN17" s="27"/>
      <c r="DO17" s="34">
        <v>0</v>
      </c>
      <c r="DP17" s="34">
        <f t="shared" ref="DP17:DP28" si="80">(DO17/12*1*$D17*$G17*$H17*$L17*DP$9)+(DO17/12*5*$E17*$G17*$H17*$L17*DP$10)+(DO17/12*6*$F17*$G17*$H17*$L17*DP$10)</f>
        <v>0</v>
      </c>
      <c r="DQ17" s="34">
        <v>70</v>
      </c>
      <c r="DR17" s="34">
        <f t="shared" si="61"/>
        <v>648335.62550399988</v>
      </c>
      <c r="DS17" s="34">
        <v>20</v>
      </c>
      <c r="DT17" s="34">
        <v>181121.47999999995</v>
      </c>
      <c r="DU17" s="34"/>
      <c r="DV17" s="27"/>
      <c r="DW17" s="34">
        <f t="shared" si="13"/>
        <v>20</v>
      </c>
      <c r="DX17" s="34">
        <f t="shared" si="13"/>
        <v>181121.47999999995</v>
      </c>
      <c r="DY17" s="34">
        <v>156</v>
      </c>
      <c r="DZ17" s="34">
        <f t="shared" si="62"/>
        <v>1438757.6181888001</v>
      </c>
      <c r="EA17" s="34">
        <v>27</v>
      </c>
      <c r="EB17" s="34">
        <v>240915.83000000002</v>
      </c>
      <c r="EC17" s="27"/>
      <c r="ED17" s="34"/>
      <c r="EE17" s="34">
        <f t="shared" si="63"/>
        <v>27</v>
      </c>
      <c r="EF17" s="34">
        <f t="shared" si="63"/>
        <v>240915.83000000002</v>
      </c>
      <c r="EG17" s="34">
        <v>414</v>
      </c>
      <c r="EH17" s="34">
        <f t="shared" si="64"/>
        <v>3196595.7700320003</v>
      </c>
      <c r="EI17" s="34">
        <v>95</v>
      </c>
      <c r="EJ17" s="34">
        <v>725633.49999999977</v>
      </c>
      <c r="EK17" s="34"/>
      <c r="EL17" s="34"/>
      <c r="EM17" s="34">
        <f t="shared" si="65"/>
        <v>95</v>
      </c>
      <c r="EN17" s="34">
        <f t="shared" si="65"/>
        <v>725633.49999999977</v>
      </c>
      <c r="EO17" s="34">
        <v>144</v>
      </c>
      <c r="EP17" s="34">
        <f t="shared" si="66"/>
        <v>1111859.398272</v>
      </c>
      <c r="EQ17" s="34">
        <v>21</v>
      </c>
      <c r="ER17" s="34">
        <v>157464.16</v>
      </c>
      <c r="ES17" s="34"/>
      <c r="ET17" s="34"/>
      <c r="EU17" s="34">
        <f t="shared" si="67"/>
        <v>21</v>
      </c>
      <c r="EV17" s="34">
        <f t="shared" si="67"/>
        <v>157464.16</v>
      </c>
      <c r="EW17" s="34">
        <v>5</v>
      </c>
      <c r="EX17" s="34">
        <f t="shared" si="68"/>
        <v>60188.436560000016</v>
      </c>
      <c r="EY17" s="34">
        <v>1</v>
      </c>
      <c r="EZ17" s="34">
        <v>11967.76</v>
      </c>
      <c r="FA17" s="34"/>
      <c r="FB17" s="34"/>
      <c r="FC17" s="34">
        <f t="shared" si="15"/>
        <v>1</v>
      </c>
      <c r="FD17" s="34">
        <f t="shared" si="15"/>
        <v>11967.76</v>
      </c>
      <c r="FE17" s="34">
        <v>222</v>
      </c>
      <c r="FF17" s="34">
        <f t="shared" si="69"/>
        <v>2656571.3791680005</v>
      </c>
      <c r="FG17" s="34">
        <v>49</v>
      </c>
      <c r="FH17" s="34">
        <v>588669.53000000014</v>
      </c>
      <c r="FI17" s="34"/>
      <c r="FJ17" s="34"/>
      <c r="FK17" s="34">
        <f t="shared" si="16"/>
        <v>49</v>
      </c>
      <c r="FL17" s="34">
        <f t="shared" si="16"/>
        <v>588669.53000000014</v>
      </c>
      <c r="FM17" s="34">
        <v>40</v>
      </c>
      <c r="FN17" s="34">
        <f t="shared" si="70"/>
        <v>478661.5097600001</v>
      </c>
      <c r="FO17" s="34">
        <v>8</v>
      </c>
      <c r="FP17" s="34">
        <v>95668.93</v>
      </c>
      <c r="FQ17" s="34"/>
      <c r="FR17" s="34"/>
      <c r="FS17" s="34"/>
      <c r="FT17" s="34"/>
      <c r="FU17" s="34">
        <v>7</v>
      </c>
      <c r="FV17" s="34">
        <f t="shared" ref="FV17:FV28" si="81">(FU17/12*1*$D17*$G17*$H17*$N17*FV$9)+(FU17/12*11*$E17*$G17*$H17*$N17*FV$10)</f>
        <v>111850.17794066669</v>
      </c>
      <c r="FW17" s="34">
        <v>6</v>
      </c>
      <c r="FX17" s="34">
        <v>95314.62000000001</v>
      </c>
      <c r="FY17" s="34"/>
      <c r="FZ17" s="34"/>
      <c r="GA17" s="34">
        <f t="shared" si="71"/>
        <v>6</v>
      </c>
      <c r="GB17" s="34">
        <f t="shared" si="71"/>
        <v>95314.62000000001</v>
      </c>
      <c r="GC17" s="34">
        <v>10</v>
      </c>
      <c r="GD17" s="34">
        <f t="shared" si="72"/>
        <v>181992.29220666672</v>
      </c>
      <c r="GE17" s="34">
        <v>22</v>
      </c>
      <c r="GF17" s="34">
        <v>393650.5500000001</v>
      </c>
      <c r="GG17" s="34"/>
      <c r="GH17" s="34"/>
      <c r="GI17" s="27">
        <f t="shared" si="73"/>
        <v>22</v>
      </c>
      <c r="GJ17" s="27">
        <f t="shared" si="73"/>
        <v>393650.5500000001</v>
      </c>
      <c r="GK17" s="37"/>
      <c r="GL17" s="38"/>
    </row>
    <row r="18" spans="1:194" ht="32.25" customHeight="1" x14ac:dyDescent="0.25">
      <c r="A18" s="41"/>
      <c r="B18" s="72">
        <v>4</v>
      </c>
      <c r="C18" s="28" t="s">
        <v>158</v>
      </c>
      <c r="D18" s="29">
        <f t="shared" si="74"/>
        <v>18150.400000000001</v>
      </c>
      <c r="E18" s="29">
        <f t="shared" si="74"/>
        <v>18790</v>
      </c>
      <c r="F18" s="30">
        <v>18508</v>
      </c>
      <c r="G18" s="39">
        <v>0.98</v>
      </c>
      <c r="H18" s="31">
        <v>1</v>
      </c>
      <c r="I18" s="32"/>
      <c r="J18" s="32"/>
      <c r="K18" s="32"/>
      <c r="L18" s="29">
        <v>1.4</v>
      </c>
      <c r="M18" s="29">
        <v>1.68</v>
      </c>
      <c r="N18" s="29">
        <v>2.23</v>
      </c>
      <c r="O18" s="29">
        <v>2.39</v>
      </c>
      <c r="P18" s="33">
        <v>2.57</v>
      </c>
      <c r="Q18" s="34"/>
      <c r="R18" s="34">
        <f t="shared" si="20"/>
        <v>0</v>
      </c>
      <c r="S18" s="34">
        <v>0</v>
      </c>
      <c r="T18" s="34">
        <f t="shared" si="21"/>
        <v>0</v>
      </c>
      <c r="U18" s="34">
        <v>0</v>
      </c>
      <c r="V18" s="34">
        <f t="shared" si="22"/>
        <v>0</v>
      </c>
      <c r="W18" s="34"/>
      <c r="X18" s="34">
        <f t="shared" si="23"/>
        <v>0</v>
      </c>
      <c r="Y18" s="34">
        <v>0</v>
      </c>
      <c r="Z18" s="34">
        <f t="shared" si="24"/>
        <v>0</v>
      </c>
      <c r="AA18" s="34">
        <v>0</v>
      </c>
      <c r="AB18" s="34">
        <f t="shared" si="25"/>
        <v>0</v>
      </c>
      <c r="AC18" s="34">
        <v>0</v>
      </c>
      <c r="AD18" s="34">
        <f t="shared" si="26"/>
        <v>0</v>
      </c>
      <c r="AE18" s="34">
        <v>0</v>
      </c>
      <c r="AF18" s="34">
        <f t="shared" si="27"/>
        <v>0</v>
      </c>
      <c r="AG18" s="34">
        <v>1422</v>
      </c>
      <c r="AH18" s="34">
        <f t="shared" si="28"/>
        <v>45497437.877640001</v>
      </c>
      <c r="AI18" s="34">
        <v>0</v>
      </c>
      <c r="AJ18" s="34">
        <f t="shared" si="29"/>
        <v>0</v>
      </c>
      <c r="AK18" s="34">
        <v>0</v>
      </c>
      <c r="AL18" s="34">
        <f t="shared" si="30"/>
        <v>0</v>
      </c>
      <c r="AM18" s="34"/>
      <c r="AN18" s="34">
        <f t="shared" si="31"/>
        <v>0</v>
      </c>
      <c r="AO18" s="34">
        <v>0</v>
      </c>
      <c r="AP18" s="34">
        <f t="shared" si="32"/>
        <v>0</v>
      </c>
      <c r="AQ18" s="34">
        <v>0</v>
      </c>
      <c r="AR18" s="34">
        <f t="shared" si="33"/>
        <v>0</v>
      </c>
      <c r="AS18" s="34">
        <v>0</v>
      </c>
      <c r="AT18" s="34">
        <f t="shared" si="34"/>
        <v>0</v>
      </c>
      <c r="AU18" s="70">
        <v>1586</v>
      </c>
      <c r="AV18" s="34">
        <f t="shared" si="75"/>
        <v>48714893.822067201</v>
      </c>
      <c r="AW18" s="34">
        <v>0</v>
      </c>
      <c r="AX18" s="34">
        <f t="shared" si="35"/>
        <v>0</v>
      </c>
      <c r="AY18" s="34"/>
      <c r="AZ18" s="34">
        <f t="shared" si="36"/>
        <v>0</v>
      </c>
      <c r="BA18" s="34"/>
      <c r="BB18" s="34">
        <f t="shared" si="37"/>
        <v>0</v>
      </c>
      <c r="BC18" s="34"/>
      <c r="BD18" s="34">
        <f t="shared" si="38"/>
        <v>0</v>
      </c>
      <c r="BE18" s="34">
        <v>1649</v>
      </c>
      <c r="BF18" s="34">
        <f t="shared" si="39"/>
        <v>42208312.270170659</v>
      </c>
      <c r="BG18" s="34">
        <v>1236</v>
      </c>
      <c r="BH18" s="34">
        <f t="shared" si="40"/>
        <v>31637036.971455999</v>
      </c>
      <c r="BI18" s="34">
        <v>1236</v>
      </c>
      <c r="BJ18" s="34">
        <f t="shared" si="41"/>
        <v>31637036.971455999</v>
      </c>
      <c r="BK18" s="27">
        <f>1256-150</f>
        <v>1106</v>
      </c>
      <c r="BL18" s="34">
        <f t="shared" si="42"/>
        <v>33971420.281971201</v>
      </c>
      <c r="BM18" s="34">
        <v>0</v>
      </c>
      <c r="BN18" s="34">
        <f t="shared" si="76"/>
        <v>0</v>
      </c>
      <c r="BO18" s="34">
        <f>1320</f>
        <v>1320</v>
      </c>
      <c r="BP18" s="34">
        <f t="shared" si="43"/>
        <v>35334041.770720005</v>
      </c>
      <c r="BQ18" s="40">
        <v>0</v>
      </c>
      <c r="BR18" s="34">
        <f t="shared" si="44"/>
        <v>0</v>
      </c>
      <c r="BS18" s="34">
        <v>0</v>
      </c>
      <c r="BT18" s="34">
        <f t="shared" si="45"/>
        <v>0</v>
      </c>
      <c r="BU18" s="34">
        <v>0</v>
      </c>
      <c r="BV18" s="34">
        <f t="shared" si="46"/>
        <v>0</v>
      </c>
      <c r="BW18" s="34">
        <v>0</v>
      </c>
      <c r="BX18" s="34">
        <f t="shared" si="47"/>
        <v>0</v>
      </c>
      <c r="BY18" s="34">
        <v>0</v>
      </c>
      <c r="BZ18" s="34">
        <f t="shared" si="48"/>
        <v>0</v>
      </c>
      <c r="CA18" s="34">
        <v>0</v>
      </c>
      <c r="CB18" s="34">
        <f t="shared" si="49"/>
        <v>0</v>
      </c>
      <c r="CC18" s="34">
        <v>0</v>
      </c>
      <c r="CD18" s="34">
        <f t="shared" si="50"/>
        <v>0</v>
      </c>
      <c r="CE18" s="34">
        <v>0</v>
      </c>
      <c r="CF18" s="34">
        <f t="shared" si="51"/>
        <v>0</v>
      </c>
      <c r="CG18" s="34"/>
      <c r="CH18" s="34">
        <f t="shared" si="77"/>
        <v>0</v>
      </c>
      <c r="CI18" s="34"/>
      <c r="CJ18" s="34">
        <f t="shared" si="52"/>
        <v>0</v>
      </c>
      <c r="CK18" s="34">
        <v>0</v>
      </c>
      <c r="CL18" s="34">
        <f t="shared" si="78"/>
        <v>0</v>
      </c>
      <c r="CM18" s="34">
        <v>148</v>
      </c>
      <c r="CN18" s="34">
        <f t="shared" si="53"/>
        <v>3649858.2967840005</v>
      </c>
      <c r="CO18" s="34">
        <v>36</v>
      </c>
      <c r="CP18" s="34">
        <v>894254.65000000014</v>
      </c>
      <c r="CQ18" s="34"/>
      <c r="CR18" s="34"/>
      <c r="CS18" s="34">
        <f t="shared" si="54"/>
        <v>36</v>
      </c>
      <c r="CT18" s="34">
        <f t="shared" si="54"/>
        <v>894254.65000000014</v>
      </c>
      <c r="CU18" s="34">
        <v>422</v>
      </c>
      <c r="CV18" s="34">
        <f t="shared" si="55"/>
        <v>12331923.5724384</v>
      </c>
      <c r="CW18" s="34">
        <v>310</v>
      </c>
      <c r="CX18" s="34">
        <f t="shared" si="56"/>
        <v>9058995.9892319981</v>
      </c>
      <c r="CY18" s="34">
        <v>120</v>
      </c>
      <c r="CZ18" s="34">
        <f t="shared" si="79"/>
        <v>2935953.0625599995</v>
      </c>
      <c r="DA18" s="34">
        <v>292</v>
      </c>
      <c r="DB18" s="34">
        <f t="shared" si="57"/>
        <v>8572982.9426751994</v>
      </c>
      <c r="DC18" s="34">
        <v>0</v>
      </c>
      <c r="DD18" s="34">
        <f t="shared" si="58"/>
        <v>0</v>
      </c>
      <c r="DE18" s="34">
        <v>0</v>
      </c>
      <c r="DF18" s="34">
        <f t="shared" si="59"/>
        <v>0</v>
      </c>
      <c r="DG18" s="34">
        <v>162</v>
      </c>
      <c r="DH18" s="34">
        <f t="shared" si="60"/>
        <v>5251518.5665823994</v>
      </c>
      <c r="DI18" s="34">
        <v>39</v>
      </c>
      <c r="DJ18" s="34">
        <v>1256028.9700000002</v>
      </c>
      <c r="DK18" s="34"/>
      <c r="DL18" s="27"/>
      <c r="DM18" s="34"/>
      <c r="DN18" s="27"/>
      <c r="DO18" s="34">
        <v>0</v>
      </c>
      <c r="DP18" s="34">
        <f t="shared" si="80"/>
        <v>0</v>
      </c>
      <c r="DQ18" s="34">
        <v>202</v>
      </c>
      <c r="DR18" s="34">
        <f t="shared" si="61"/>
        <v>6548189.8175903987</v>
      </c>
      <c r="DS18" s="34">
        <v>37</v>
      </c>
      <c r="DT18" s="34">
        <v>1174581.81</v>
      </c>
      <c r="DU18" s="34"/>
      <c r="DV18" s="27"/>
      <c r="DW18" s="34">
        <f t="shared" si="13"/>
        <v>37</v>
      </c>
      <c r="DX18" s="34">
        <f t="shared" si="13"/>
        <v>1174581.81</v>
      </c>
      <c r="DY18" s="34">
        <v>208</v>
      </c>
      <c r="DZ18" s="34">
        <f t="shared" si="62"/>
        <v>6714202.2182143992</v>
      </c>
      <c r="EA18" s="34">
        <v>55</v>
      </c>
      <c r="EB18" s="34">
        <v>1716995.6700000004</v>
      </c>
      <c r="EC18" s="27"/>
      <c r="ED18" s="34"/>
      <c r="EE18" s="34">
        <f t="shared" si="63"/>
        <v>55</v>
      </c>
      <c r="EF18" s="34">
        <f t="shared" si="63"/>
        <v>1716995.6700000004</v>
      </c>
      <c r="EG18" s="34">
        <v>276</v>
      </c>
      <c r="EH18" s="34">
        <f t="shared" si="64"/>
        <v>7458723.4634079989</v>
      </c>
      <c r="EI18" s="34">
        <v>59</v>
      </c>
      <c r="EJ18" s="34">
        <v>1573030.38</v>
      </c>
      <c r="EK18" s="34"/>
      <c r="EL18" s="34"/>
      <c r="EM18" s="34">
        <f t="shared" si="65"/>
        <v>59</v>
      </c>
      <c r="EN18" s="34">
        <f t="shared" si="65"/>
        <v>1573030.38</v>
      </c>
      <c r="EO18" s="34">
        <v>178</v>
      </c>
      <c r="EP18" s="34">
        <f t="shared" si="66"/>
        <v>4810336.1466906676</v>
      </c>
      <c r="EQ18" s="34">
        <v>57</v>
      </c>
      <c r="ER18" s="34">
        <v>1531513.2299999997</v>
      </c>
      <c r="ES18" s="34"/>
      <c r="ET18" s="34"/>
      <c r="EU18" s="34">
        <f t="shared" si="67"/>
        <v>57</v>
      </c>
      <c r="EV18" s="34">
        <f t="shared" si="67"/>
        <v>1531513.2299999997</v>
      </c>
      <c r="EW18" s="34">
        <v>10</v>
      </c>
      <c r="EX18" s="34">
        <f t="shared" si="68"/>
        <v>421319.05592000001</v>
      </c>
      <c r="EY18" s="34">
        <v>0</v>
      </c>
      <c r="EZ18" s="34">
        <f t="shared" ref="EZ18:EZ81" si="82">(EY18/3*1*$D18*$G18*$H18*$M18*EZ$9)+(EY18/3*2*$E18*$G18*$H18*$M18*EZ$10)</f>
        <v>0</v>
      </c>
      <c r="FA18" s="34"/>
      <c r="FB18" s="34"/>
      <c r="FC18" s="34">
        <f t="shared" si="15"/>
        <v>0</v>
      </c>
      <c r="FD18" s="34">
        <f t="shared" si="15"/>
        <v>0</v>
      </c>
      <c r="FE18" s="34">
        <v>83</v>
      </c>
      <c r="FF18" s="34">
        <f t="shared" si="69"/>
        <v>3476279.2146320008</v>
      </c>
      <c r="FG18" s="34">
        <v>16</v>
      </c>
      <c r="FH18" s="34">
        <v>671463.85</v>
      </c>
      <c r="FI18" s="34"/>
      <c r="FJ18" s="34"/>
      <c r="FK18" s="34">
        <f t="shared" si="16"/>
        <v>16</v>
      </c>
      <c r="FL18" s="34">
        <f t="shared" si="16"/>
        <v>671463.85</v>
      </c>
      <c r="FM18" s="34">
        <v>18</v>
      </c>
      <c r="FN18" s="34">
        <f t="shared" si="70"/>
        <v>753891.87787199998</v>
      </c>
      <c r="FO18" s="34">
        <v>2</v>
      </c>
      <c r="FP18" s="34">
        <v>83671.899999999994</v>
      </c>
      <c r="FQ18" s="34"/>
      <c r="FR18" s="34"/>
      <c r="FS18" s="34"/>
      <c r="FT18" s="34"/>
      <c r="FU18" s="34">
        <v>14</v>
      </c>
      <c r="FV18" s="34">
        <f t="shared" si="81"/>
        <v>782951.24558466673</v>
      </c>
      <c r="FW18" s="34">
        <v>2</v>
      </c>
      <c r="FX18" s="34">
        <v>115099.03</v>
      </c>
      <c r="FY18" s="34"/>
      <c r="FZ18" s="34"/>
      <c r="GA18" s="34">
        <f t="shared" si="71"/>
        <v>2</v>
      </c>
      <c r="GB18" s="34">
        <f t="shared" si="71"/>
        <v>115099.03</v>
      </c>
      <c r="GC18" s="34">
        <v>38</v>
      </c>
      <c r="GD18" s="34">
        <f t="shared" si="72"/>
        <v>2420497.4863486663</v>
      </c>
      <c r="GE18" s="34">
        <v>9</v>
      </c>
      <c r="GF18" s="34">
        <v>560550.54</v>
      </c>
      <c r="GG18" s="34"/>
      <c r="GH18" s="34"/>
      <c r="GI18" s="27">
        <f t="shared" si="73"/>
        <v>9</v>
      </c>
      <c r="GJ18" s="27">
        <f t="shared" si="73"/>
        <v>560550.54</v>
      </c>
      <c r="GK18" s="37"/>
      <c r="GL18" s="38"/>
    </row>
    <row r="19" spans="1:194" x14ac:dyDescent="0.25">
      <c r="A19" s="41"/>
      <c r="B19" s="72">
        <v>5</v>
      </c>
      <c r="C19" s="28" t="s">
        <v>159</v>
      </c>
      <c r="D19" s="29">
        <f t="shared" si="74"/>
        <v>18150.400000000001</v>
      </c>
      <c r="E19" s="29">
        <f t="shared" si="74"/>
        <v>18790</v>
      </c>
      <c r="F19" s="30">
        <v>18508</v>
      </c>
      <c r="G19" s="29">
        <v>1.01</v>
      </c>
      <c r="H19" s="31">
        <v>1</v>
      </c>
      <c r="I19" s="32"/>
      <c r="J19" s="32"/>
      <c r="K19" s="32"/>
      <c r="L19" s="29">
        <v>1.4</v>
      </c>
      <c r="M19" s="29">
        <v>1.68</v>
      </c>
      <c r="N19" s="29">
        <v>2.23</v>
      </c>
      <c r="O19" s="29">
        <v>2.39</v>
      </c>
      <c r="P19" s="33">
        <v>2.57</v>
      </c>
      <c r="Q19" s="34">
        <v>3</v>
      </c>
      <c r="R19" s="34">
        <f t="shared" si="20"/>
        <v>80249.243969999996</v>
      </c>
      <c r="S19" s="34">
        <v>0</v>
      </c>
      <c r="T19" s="34">
        <f t="shared" si="21"/>
        <v>0</v>
      </c>
      <c r="U19" s="34">
        <v>0</v>
      </c>
      <c r="V19" s="34">
        <f t="shared" si="22"/>
        <v>0</v>
      </c>
      <c r="W19" s="34"/>
      <c r="X19" s="34">
        <f t="shared" si="23"/>
        <v>0</v>
      </c>
      <c r="Y19" s="34">
        <v>0</v>
      </c>
      <c r="Z19" s="34">
        <f t="shared" si="24"/>
        <v>0</v>
      </c>
      <c r="AA19" s="34">
        <v>0</v>
      </c>
      <c r="AB19" s="34">
        <f t="shared" si="25"/>
        <v>0</v>
      </c>
      <c r="AC19" s="34">
        <v>0</v>
      </c>
      <c r="AD19" s="34">
        <f t="shared" si="26"/>
        <v>0</v>
      </c>
      <c r="AE19" s="34">
        <v>0</v>
      </c>
      <c r="AF19" s="34">
        <f t="shared" si="27"/>
        <v>0</v>
      </c>
      <c r="AG19" s="34">
        <v>970</v>
      </c>
      <c r="AH19" s="34">
        <f t="shared" si="28"/>
        <v>31985590.780966666</v>
      </c>
      <c r="AI19" s="34">
        <v>0</v>
      </c>
      <c r="AJ19" s="34">
        <f t="shared" si="29"/>
        <v>0</v>
      </c>
      <c r="AK19" s="34">
        <v>0</v>
      </c>
      <c r="AL19" s="34">
        <f t="shared" si="30"/>
        <v>0</v>
      </c>
      <c r="AM19" s="34"/>
      <c r="AN19" s="34">
        <f t="shared" si="31"/>
        <v>0</v>
      </c>
      <c r="AO19" s="34">
        <v>0</v>
      </c>
      <c r="AP19" s="34">
        <f t="shared" si="32"/>
        <v>0</v>
      </c>
      <c r="AQ19" s="34">
        <v>0</v>
      </c>
      <c r="AR19" s="34">
        <f t="shared" si="33"/>
        <v>0</v>
      </c>
      <c r="AS19" s="34">
        <v>0</v>
      </c>
      <c r="AT19" s="34">
        <f t="shared" si="34"/>
        <v>0</v>
      </c>
      <c r="AU19" s="70">
        <v>678</v>
      </c>
      <c r="AV19" s="34">
        <f t="shared" si="75"/>
        <v>21462661.1623872</v>
      </c>
      <c r="AW19" s="34">
        <v>0</v>
      </c>
      <c r="AX19" s="34">
        <f t="shared" si="35"/>
        <v>0</v>
      </c>
      <c r="AY19" s="34"/>
      <c r="AZ19" s="34">
        <f t="shared" si="36"/>
        <v>0</v>
      </c>
      <c r="BA19" s="34"/>
      <c r="BB19" s="34">
        <f t="shared" si="37"/>
        <v>0</v>
      </c>
      <c r="BC19" s="34">
        <v>0</v>
      </c>
      <c r="BD19" s="34">
        <f t="shared" si="38"/>
        <v>0</v>
      </c>
      <c r="BE19" s="34">
        <v>880</v>
      </c>
      <c r="BF19" s="34">
        <f t="shared" si="39"/>
        <v>23214284.44309333</v>
      </c>
      <c r="BG19" s="34">
        <v>490</v>
      </c>
      <c r="BH19" s="34">
        <f t="shared" si="40"/>
        <v>12926135.655813333</v>
      </c>
      <c r="BI19" s="34">
        <v>380</v>
      </c>
      <c r="BJ19" s="34">
        <f t="shared" si="41"/>
        <v>10024350.100426666</v>
      </c>
      <c r="BK19" s="27">
        <f>469+75</f>
        <v>544</v>
      </c>
      <c r="BL19" s="34">
        <f t="shared" si="42"/>
        <v>17220778.277785599</v>
      </c>
      <c r="BM19" s="34"/>
      <c r="BN19" s="34">
        <f t="shared" si="76"/>
        <v>0</v>
      </c>
      <c r="BO19" s="34">
        <v>530</v>
      </c>
      <c r="BP19" s="34">
        <f t="shared" si="43"/>
        <v>14621453.741393331</v>
      </c>
      <c r="BQ19" s="40">
        <v>0</v>
      </c>
      <c r="BR19" s="34">
        <f t="shared" si="44"/>
        <v>0</v>
      </c>
      <c r="BS19" s="34">
        <v>0</v>
      </c>
      <c r="BT19" s="34">
        <f t="shared" si="45"/>
        <v>0</v>
      </c>
      <c r="BU19" s="34">
        <v>0</v>
      </c>
      <c r="BV19" s="34">
        <f t="shared" si="46"/>
        <v>0</v>
      </c>
      <c r="BW19" s="34">
        <v>0</v>
      </c>
      <c r="BX19" s="34">
        <f t="shared" si="47"/>
        <v>0</v>
      </c>
      <c r="BY19" s="34">
        <v>0</v>
      </c>
      <c r="BZ19" s="34">
        <f t="shared" si="48"/>
        <v>0</v>
      </c>
      <c r="CA19" s="34">
        <v>0</v>
      </c>
      <c r="CB19" s="34">
        <f t="shared" si="49"/>
        <v>0</v>
      </c>
      <c r="CC19" s="34">
        <v>0</v>
      </c>
      <c r="CD19" s="34">
        <f t="shared" si="50"/>
        <v>0</v>
      </c>
      <c r="CE19" s="34">
        <v>0</v>
      </c>
      <c r="CF19" s="34">
        <f t="shared" si="51"/>
        <v>0</v>
      </c>
      <c r="CG19" s="34"/>
      <c r="CH19" s="34">
        <f t="shared" si="77"/>
        <v>0</v>
      </c>
      <c r="CI19" s="34"/>
      <c r="CJ19" s="34">
        <f t="shared" si="52"/>
        <v>0</v>
      </c>
      <c r="CK19" s="34">
        <v>0</v>
      </c>
      <c r="CL19" s="34">
        <f t="shared" si="78"/>
        <v>0</v>
      </c>
      <c r="CM19" s="34">
        <v>22</v>
      </c>
      <c r="CN19" s="34">
        <f t="shared" si="53"/>
        <v>559155.07001199992</v>
      </c>
      <c r="CO19" s="34">
        <v>4</v>
      </c>
      <c r="CP19" s="34">
        <v>101387.52</v>
      </c>
      <c r="CQ19" s="34"/>
      <c r="CR19" s="34"/>
      <c r="CS19" s="34">
        <f t="shared" si="54"/>
        <v>4</v>
      </c>
      <c r="CT19" s="34">
        <f t="shared" si="54"/>
        <v>101387.52</v>
      </c>
      <c r="CU19" s="34">
        <v>168</v>
      </c>
      <c r="CV19" s="34">
        <f t="shared" si="55"/>
        <v>5059678.8658752004</v>
      </c>
      <c r="CW19" s="34">
        <v>90</v>
      </c>
      <c r="CX19" s="34">
        <f t="shared" si="56"/>
        <v>2710542.2495759996</v>
      </c>
      <c r="CY19" s="34">
        <v>10</v>
      </c>
      <c r="CZ19" s="34">
        <f t="shared" si="79"/>
        <v>252152.4313933333</v>
      </c>
      <c r="DA19" s="34">
        <v>90</v>
      </c>
      <c r="DB19" s="34">
        <f t="shared" si="57"/>
        <v>2723246.259048</v>
      </c>
      <c r="DC19" s="34">
        <v>0</v>
      </c>
      <c r="DD19" s="34">
        <f t="shared" si="58"/>
        <v>0</v>
      </c>
      <c r="DE19" s="34">
        <v>0</v>
      </c>
      <c r="DF19" s="34">
        <f t="shared" si="59"/>
        <v>0</v>
      </c>
      <c r="DG19" s="34">
        <v>28</v>
      </c>
      <c r="DH19" s="34">
        <f t="shared" si="60"/>
        <v>935455.68822719995</v>
      </c>
      <c r="DI19" s="34">
        <v>3</v>
      </c>
      <c r="DJ19" s="34">
        <v>102375.59</v>
      </c>
      <c r="DK19" s="34"/>
      <c r="DL19" s="27"/>
      <c r="DM19" s="34"/>
      <c r="DN19" s="27"/>
      <c r="DO19" s="34">
        <v>0</v>
      </c>
      <c r="DP19" s="34">
        <f t="shared" si="80"/>
        <v>0</v>
      </c>
      <c r="DQ19" s="34">
        <v>8</v>
      </c>
      <c r="DR19" s="34">
        <f t="shared" si="61"/>
        <v>267273.05377920001</v>
      </c>
      <c r="DS19" s="34">
        <v>1</v>
      </c>
      <c r="DT19" s="34">
        <v>31259.56</v>
      </c>
      <c r="DU19" s="34"/>
      <c r="DV19" s="27"/>
      <c r="DW19" s="34">
        <f t="shared" si="13"/>
        <v>1</v>
      </c>
      <c r="DX19" s="34">
        <f t="shared" si="13"/>
        <v>31259.56</v>
      </c>
      <c r="DY19" s="34">
        <v>92</v>
      </c>
      <c r="DZ19" s="34">
        <f t="shared" si="62"/>
        <v>3060653.7976672007</v>
      </c>
      <c r="EA19" s="34">
        <v>18</v>
      </c>
      <c r="EB19" s="34">
        <v>582732.48</v>
      </c>
      <c r="EC19" s="27"/>
      <c r="ED19" s="34"/>
      <c r="EE19" s="34">
        <f t="shared" si="63"/>
        <v>18</v>
      </c>
      <c r="EF19" s="34">
        <f t="shared" si="63"/>
        <v>582732.48</v>
      </c>
      <c r="EG19" s="34">
        <v>12</v>
      </c>
      <c r="EH19" s="34">
        <f t="shared" si="64"/>
        <v>334219.64055199997</v>
      </c>
      <c r="EI19" s="34">
        <v>1</v>
      </c>
      <c r="EJ19" s="34">
        <v>28003.79</v>
      </c>
      <c r="EK19" s="34"/>
      <c r="EL19" s="34"/>
      <c r="EM19" s="34">
        <f t="shared" si="65"/>
        <v>1</v>
      </c>
      <c r="EN19" s="34">
        <f t="shared" si="65"/>
        <v>28003.79</v>
      </c>
      <c r="EO19" s="34">
        <v>92</v>
      </c>
      <c r="EP19" s="34">
        <f t="shared" si="66"/>
        <v>2562350.5775653338</v>
      </c>
      <c r="EQ19" s="34">
        <v>23</v>
      </c>
      <c r="ER19" s="34">
        <v>636188.64</v>
      </c>
      <c r="ES19" s="34"/>
      <c r="ET19" s="34"/>
      <c r="EU19" s="34">
        <f t="shared" si="67"/>
        <v>23</v>
      </c>
      <c r="EV19" s="34">
        <f t="shared" si="67"/>
        <v>636188.64</v>
      </c>
      <c r="EW19" s="34">
        <v>0</v>
      </c>
      <c r="EX19" s="34">
        <f t="shared" si="68"/>
        <v>0</v>
      </c>
      <c r="EY19" s="34">
        <v>0</v>
      </c>
      <c r="EZ19" s="34">
        <f t="shared" si="82"/>
        <v>0</v>
      </c>
      <c r="FA19" s="34"/>
      <c r="FB19" s="34"/>
      <c r="FC19" s="34">
        <f t="shared" si="15"/>
        <v>0</v>
      </c>
      <c r="FD19" s="34">
        <f t="shared" si="15"/>
        <v>0</v>
      </c>
      <c r="FE19" s="34">
        <v>16</v>
      </c>
      <c r="FF19" s="34">
        <f t="shared" si="69"/>
        <v>690640.17836799996</v>
      </c>
      <c r="FG19" s="34">
        <v>7</v>
      </c>
      <c r="FH19" s="34">
        <v>305119.08999999997</v>
      </c>
      <c r="FI19" s="34"/>
      <c r="FJ19" s="34"/>
      <c r="FK19" s="34">
        <f t="shared" si="16"/>
        <v>7</v>
      </c>
      <c r="FL19" s="34">
        <f t="shared" si="16"/>
        <v>305119.08999999997</v>
      </c>
      <c r="FM19" s="34">
        <v>2</v>
      </c>
      <c r="FN19" s="34">
        <f t="shared" si="70"/>
        <v>86330.022295999996</v>
      </c>
      <c r="FO19" s="34">
        <v>0</v>
      </c>
      <c r="FP19" s="34">
        <v>0</v>
      </c>
      <c r="FQ19" s="34"/>
      <c r="FR19" s="34"/>
      <c r="FS19" s="34"/>
      <c r="FT19" s="34"/>
      <c r="FU19" s="34">
        <v>0</v>
      </c>
      <c r="FV19" s="34">
        <f t="shared" si="81"/>
        <v>0</v>
      </c>
      <c r="FW19" s="34">
        <v>0</v>
      </c>
      <c r="FX19" s="34">
        <v>0</v>
      </c>
      <c r="FY19" s="34"/>
      <c r="FZ19" s="34"/>
      <c r="GA19" s="34">
        <f t="shared" si="71"/>
        <v>0</v>
      </c>
      <c r="GB19" s="34">
        <f t="shared" si="71"/>
        <v>0</v>
      </c>
      <c r="GC19" s="34">
        <v>11</v>
      </c>
      <c r="GD19" s="34">
        <f t="shared" si="72"/>
        <v>722119.41657716664</v>
      </c>
      <c r="GE19" s="34">
        <v>1</v>
      </c>
      <c r="GF19" s="34">
        <v>61338.55</v>
      </c>
      <c r="GG19" s="34"/>
      <c r="GH19" s="34"/>
      <c r="GI19" s="27">
        <f t="shared" si="73"/>
        <v>1</v>
      </c>
      <c r="GJ19" s="27">
        <f t="shared" si="73"/>
        <v>61338.55</v>
      </c>
      <c r="GK19" s="37"/>
      <c r="GL19" s="38"/>
    </row>
    <row r="20" spans="1:194" x14ac:dyDescent="0.25">
      <c r="A20" s="41"/>
      <c r="B20" s="72">
        <v>6</v>
      </c>
      <c r="C20" s="28" t="s">
        <v>160</v>
      </c>
      <c r="D20" s="29">
        <f t="shared" si="74"/>
        <v>18150.400000000001</v>
      </c>
      <c r="E20" s="29">
        <f t="shared" si="74"/>
        <v>18790</v>
      </c>
      <c r="F20" s="30">
        <v>18508</v>
      </c>
      <c r="G20" s="39">
        <v>0.74</v>
      </c>
      <c r="H20" s="31">
        <v>1</v>
      </c>
      <c r="I20" s="32"/>
      <c r="J20" s="32"/>
      <c r="K20" s="32"/>
      <c r="L20" s="29">
        <v>1.4</v>
      </c>
      <c r="M20" s="29">
        <v>1.68</v>
      </c>
      <c r="N20" s="29">
        <v>2.23</v>
      </c>
      <c r="O20" s="29">
        <v>2.39</v>
      </c>
      <c r="P20" s="33">
        <v>2.57</v>
      </c>
      <c r="Q20" s="34">
        <v>8</v>
      </c>
      <c r="R20" s="34">
        <f t="shared" si="20"/>
        <v>156790.60207999998</v>
      </c>
      <c r="S20" s="34">
        <v>0</v>
      </c>
      <c r="T20" s="34">
        <f t="shared" si="21"/>
        <v>0</v>
      </c>
      <c r="U20" s="34">
        <v>0</v>
      </c>
      <c r="V20" s="34">
        <f t="shared" si="22"/>
        <v>0</v>
      </c>
      <c r="W20" s="34"/>
      <c r="X20" s="34">
        <f t="shared" si="23"/>
        <v>0</v>
      </c>
      <c r="Y20" s="34">
        <v>0</v>
      </c>
      <c r="Z20" s="34">
        <f t="shared" si="24"/>
        <v>0</v>
      </c>
      <c r="AA20" s="34">
        <v>2</v>
      </c>
      <c r="AB20" s="34">
        <f t="shared" si="25"/>
        <v>39551.613733333332</v>
      </c>
      <c r="AC20" s="34">
        <v>0</v>
      </c>
      <c r="AD20" s="34">
        <f t="shared" si="26"/>
        <v>0</v>
      </c>
      <c r="AE20" s="34">
        <v>0</v>
      </c>
      <c r="AF20" s="34">
        <f t="shared" si="27"/>
        <v>0</v>
      </c>
      <c r="AG20" s="34">
        <v>46</v>
      </c>
      <c r="AH20" s="34">
        <f t="shared" si="28"/>
        <v>1111349.9134266665</v>
      </c>
      <c r="AI20" s="34">
        <v>0</v>
      </c>
      <c r="AJ20" s="34">
        <f t="shared" si="29"/>
        <v>0</v>
      </c>
      <c r="AK20" s="34">
        <v>0</v>
      </c>
      <c r="AL20" s="34">
        <f t="shared" si="30"/>
        <v>0</v>
      </c>
      <c r="AM20" s="34"/>
      <c r="AN20" s="34">
        <f t="shared" si="31"/>
        <v>0</v>
      </c>
      <c r="AO20" s="34">
        <v>0</v>
      </c>
      <c r="AP20" s="34">
        <f t="shared" si="32"/>
        <v>0</v>
      </c>
      <c r="AQ20" s="34">
        <v>0</v>
      </c>
      <c r="AR20" s="34">
        <f t="shared" si="33"/>
        <v>0</v>
      </c>
      <c r="AS20" s="34">
        <v>0</v>
      </c>
      <c r="AT20" s="34">
        <f t="shared" si="34"/>
        <v>0</v>
      </c>
      <c r="AU20" s="73">
        <v>2</v>
      </c>
      <c r="AV20" s="34">
        <f t="shared" si="75"/>
        <v>46386.778995200002</v>
      </c>
      <c r="AW20" s="34">
        <v>0</v>
      </c>
      <c r="AX20" s="34">
        <f t="shared" si="35"/>
        <v>0</v>
      </c>
      <c r="AY20" s="34"/>
      <c r="AZ20" s="34">
        <f t="shared" si="36"/>
        <v>0</v>
      </c>
      <c r="BA20" s="34"/>
      <c r="BB20" s="34">
        <f t="shared" si="37"/>
        <v>0</v>
      </c>
      <c r="BC20" s="34">
        <v>0</v>
      </c>
      <c r="BD20" s="34">
        <f t="shared" si="38"/>
        <v>0</v>
      </c>
      <c r="BE20" s="34"/>
      <c r="BF20" s="34">
        <f t="shared" si="39"/>
        <v>0</v>
      </c>
      <c r="BG20" s="34">
        <v>6</v>
      </c>
      <c r="BH20" s="34">
        <f t="shared" si="40"/>
        <v>115966.94748800001</v>
      </c>
      <c r="BI20" s="34">
        <v>0</v>
      </c>
      <c r="BJ20" s="34">
        <f t="shared" si="41"/>
        <v>0</v>
      </c>
      <c r="BK20" s="34">
        <f>65+5</f>
        <v>70</v>
      </c>
      <c r="BL20" s="34">
        <f t="shared" si="42"/>
        <v>1623537.2648319998</v>
      </c>
      <c r="BM20" s="34">
        <v>20</v>
      </c>
      <c r="BN20" s="34">
        <f t="shared" si="76"/>
        <v>406135.03373333334</v>
      </c>
      <c r="BO20" s="34">
        <v>7</v>
      </c>
      <c r="BP20" s="34">
        <f t="shared" si="43"/>
        <v>141489.12830266668</v>
      </c>
      <c r="BQ20" s="40">
        <v>0</v>
      </c>
      <c r="BR20" s="34">
        <f t="shared" si="44"/>
        <v>0</v>
      </c>
      <c r="BS20" s="34">
        <v>0</v>
      </c>
      <c r="BT20" s="34">
        <f t="shared" si="45"/>
        <v>0</v>
      </c>
      <c r="BU20" s="34">
        <v>0</v>
      </c>
      <c r="BV20" s="34">
        <f t="shared" si="46"/>
        <v>0</v>
      </c>
      <c r="BW20" s="34">
        <v>0</v>
      </c>
      <c r="BX20" s="34">
        <f t="shared" si="47"/>
        <v>0</v>
      </c>
      <c r="BY20" s="34">
        <v>0</v>
      </c>
      <c r="BZ20" s="34">
        <f t="shared" si="48"/>
        <v>0</v>
      </c>
      <c r="CA20" s="34">
        <v>0</v>
      </c>
      <c r="CB20" s="34">
        <f t="shared" si="49"/>
        <v>0</v>
      </c>
      <c r="CC20" s="34">
        <v>0</v>
      </c>
      <c r="CD20" s="34">
        <f t="shared" si="50"/>
        <v>0</v>
      </c>
      <c r="CE20" s="34">
        <v>0</v>
      </c>
      <c r="CF20" s="34">
        <f t="shared" si="51"/>
        <v>0</v>
      </c>
      <c r="CG20" s="34"/>
      <c r="CH20" s="34">
        <f t="shared" si="77"/>
        <v>0</v>
      </c>
      <c r="CI20" s="34"/>
      <c r="CJ20" s="34">
        <f t="shared" si="52"/>
        <v>0</v>
      </c>
      <c r="CK20" s="34">
        <v>0</v>
      </c>
      <c r="CL20" s="34">
        <f t="shared" si="78"/>
        <v>0</v>
      </c>
      <c r="CM20" s="34">
        <v>6</v>
      </c>
      <c r="CN20" s="34">
        <f t="shared" si="53"/>
        <v>111730.35602400001</v>
      </c>
      <c r="CO20" s="34">
        <v>0</v>
      </c>
      <c r="CP20" s="34">
        <v>0</v>
      </c>
      <c r="CQ20" s="34"/>
      <c r="CR20" s="34"/>
      <c r="CS20" s="34">
        <f t="shared" si="54"/>
        <v>0</v>
      </c>
      <c r="CT20" s="34">
        <f t="shared" si="54"/>
        <v>0</v>
      </c>
      <c r="CU20" s="34">
        <v>6</v>
      </c>
      <c r="CV20" s="34">
        <f t="shared" si="55"/>
        <v>132396.1230816</v>
      </c>
      <c r="CW20" s="34">
        <v>2</v>
      </c>
      <c r="CX20" s="34">
        <f t="shared" si="56"/>
        <v>44132.041027200001</v>
      </c>
      <c r="CY20" s="34">
        <v>0</v>
      </c>
      <c r="CZ20" s="34">
        <f t="shared" si="79"/>
        <v>0</v>
      </c>
      <c r="DA20" s="34"/>
      <c r="DB20" s="34">
        <f t="shared" si="57"/>
        <v>0</v>
      </c>
      <c r="DC20" s="34">
        <v>0</v>
      </c>
      <c r="DD20" s="34">
        <f t="shared" si="58"/>
        <v>0</v>
      </c>
      <c r="DE20" s="34">
        <v>0</v>
      </c>
      <c r="DF20" s="34">
        <f t="shared" si="59"/>
        <v>0</v>
      </c>
      <c r="DG20" s="34"/>
      <c r="DH20" s="34">
        <f t="shared" si="60"/>
        <v>0</v>
      </c>
      <c r="DI20" s="34">
        <v>0</v>
      </c>
      <c r="DJ20" s="34">
        <v>0</v>
      </c>
      <c r="DK20" s="34"/>
      <c r="DL20" s="27"/>
      <c r="DM20" s="34"/>
      <c r="DN20" s="27"/>
      <c r="DO20" s="34">
        <v>0</v>
      </c>
      <c r="DP20" s="34">
        <f t="shared" si="80"/>
        <v>0</v>
      </c>
      <c r="DQ20" s="34">
        <v>0</v>
      </c>
      <c r="DR20" s="34">
        <f t="shared" si="61"/>
        <v>0</v>
      </c>
      <c r="DS20" s="34">
        <v>0</v>
      </c>
      <c r="DT20" s="34">
        <f t="shared" ref="DT20:DT28" si="83">(DS20/3*1*$D20*$G20*$H20*$M20*DT$9)+(DS20/3*2*$E20*$G20*$H20*$M20*DT$10)</f>
        <v>0</v>
      </c>
      <c r="DU20" s="34"/>
      <c r="DV20" s="27"/>
      <c r="DW20" s="34">
        <f t="shared" si="13"/>
        <v>0</v>
      </c>
      <c r="DX20" s="34">
        <f t="shared" si="13"/>
        <v>0</v>
      </c>
      <c r="DY20" s="34">
        <v>1</v>
      </c>
      <c r="DZ20" s="34">
        <f t="shared" si="62"/>
        <v>24374.556718399996</v>
      </c>
      <c r="EA20" s="34">
        <v>1</v>
      </c>
      <c r="EB20" s="34">
        <v>24621.15</v>
      </c>
      <c r="EC20" s="27"/>
      <c r="ED20" s="34"/>
      <c r="EE20" s="34">
        <f t="shared" si="63"/>
        <v>1</v>
      </c>
      <c r="EF20" s="34">
        <f t="shared" si="63"/>
        <v>24621.15</v>
      </c>
      <c r="EG20" s="34"/>
      <c r="EH20" s="34">
        <f t="shared" si="64"/>
        <v>0</v>
      </c>
      <c r="EI20" s="34">
        <v>0</v>
      </c>
      <c r="EJ20" s="34">
        <v>0</v>
      </c>
      <c r="EK20" s="34"/>
      <c r="EL20" s="34"/>
      <c r="EM20" s="34">
        <f t="shared" si="65"/>
        <v>0</v>
      </c>
      <c r="EN20" s="34">
        <f t="shared" si="65"/>
        <v>0</v>
      </c>
      <c r="EO20" s="34">
        <v>8</v>
      </c>
      <c r="EP20" s="34">
        <f t="shared" si="66"/>
        <v>163249.19736533333</v>
      </c>
      <c r="EQ20" s="34">
        <v>1</v>
      </c>
      <c r="ER20" s="34">
        <v>20517.63</v>
      </c>
      <c r="ES20" s="34"/>
      <c r="ET20" s="34"/>
      <c r="EU20" s="34">
        <f t="shared" si="67"/>
        <v>1</v>
      </c>
      <c r="EV20" s="34">
        <f t="shared" si="67"/>
        <v>20517.63</v>
      </c>
      <c r="EW20" s="34">
        <v>0</v>
      </c>
      <c r="EX20" s="34">
        <f t="shared" si="68"/>
        <v>0</v>
      </c>
      <c r="EY20" s="34">
        <v>0</v>
      </c>
      <c r="EZ20" s="34">
        <f t="shared" si="82"/>
        <v>0</v>
      </c>
      <c r="FA20" s="34"/>
      <c r="FB20" s="34"/>
      <c r="FC20" s="34">
        <f t="shared" si="15"/>
        <v>0</v>
      </c>
      <c r="FD20" s="34">
        <f t="shared" si="15"/>
        <v>0</v>
      </c>
      <c r="FE20" s="34">
        <v>0</v>
      </c>
      <c r="FF20" s="34">
        <f t="shared" si="69"/>
        <v>0</v>
      </c>
      <c r="FG20" s="34">
        <v>0</v>
      </c>
      <c r="FH20" s="34">
        <v>0</v>
      </c>
      <c r="FI20" s="34"/>
      <c r="FJ20" s="34"/>
      <c r="FK20" s="34">
        <f t="shared" si="16"/>
        <v>0</v>
      </c>
      <c r="FL20" s="34">
        <f t="shared" si="16"/>
        <v>0</v>
      </c>
      <c r="FM20" s="34">
        <v>2</v>
      </c>
      <c r="FN20" s="34">
        <f t="shared" si="70"/>
        <v>63251.699503999989</v>
      </c>
      <c r="FO20" s="34">
        <v>0</v>
      </c>
      <c r="FP20" s="34">
        <v>0</v>
      </c>
      <c r="FQ20" s="34"/>
      <c r="FR20" s="34"/>
      <c r="FS20" s="34"/>
      <c r="FT20" s="34"/>
      <c r="FU20" s="34"/>
      <c r="FV20" s="34">
        <f t="shared" si="81"/>
        <v>0</v>
      </c>
      <c r="FW20" s="34">
        <v>0</v>
      </c>
      <c r="FX20" s="34">
        <v>0</v>
      </c>
      <c r="FY20" s="34"/>
      <c r="FZ20" s="34"/>
      <c r="GA20" s="34">
        <f t="shared" si="71"/>
        <v>0</v>
      </c>
      <c r="GB20" s="34">
        <f t="shared" si="71"/>
        <v>0</v>
      </c>
      <c r="GC20" s="34"/>
      <c r="GD20" s="34">
        <f t="shared" si="72"/>
        <v>0</v>
      </c>
      <c r="GE20" s="34">
        <v>0</v>
      </c>
      <c r="GF20" s="34">
        <v>0</v>
      </c>
      <c r="GG20" s="34"/>
      <c r="GH20" s="34"/>
      <c r="GI20" s="27">
        <f t="shared" si="73"/>
        <v>0</v>
      </c>
      <c r="GJ20" s="27">
        <f t="shared" si="73"/>
        <v>0</v>
      </c>
      <c r="GK20" s="37"/>
      <c r="GL20" s="38"/>
    </row>
    <row r="21" spans="1:194" ht="18" customHeight="1" x14ac:dyDescent="0.25">
      <c r="A21" s="41"/>
      <c r="B21" s="72">
        <v>7</v>
      </c>
      <c r="C21" s="28" t="s">
        <v>161</v>
      </c>
      <c r="D21" s="29">
        <f t="shared" si="74"/>
        <v>18150.400000000001</v>
      </c>
      <c r="E21" s="29">
        <f t="shared" si="74"/>
        <v>18790</v>
      </c>
      <c r="F21" s="30">
        <v>18508</v>
      </c>
      <c r="G21" s="39">
        <v>3.21</v>
      </c>
      <c r="H21" s="31">
        <v>1</v>
      </c>
      <c r="I21" s="32"/>
      <c r="J21" s="32"/>
      <c r="K21" s="32"/>
      <c r="L21" s="29">
        <v>1.4</v>
      </c>
      <c r="M21" s="29">
        <v>1.68</v>
      </c>
      <c r="N21" s="29">
        <v>2.23</v>
      </c>
      <c r="O21" s="29">
        <v>2.39</v>
      </c>
      <c r="P21" s="33">
        <v>2.57</v>
      </c>
      <c r="Q21" s="34">
        <v>0</v>
      </c>
      <c r="R21" s="34">
        <f t="shared" si="20"/>
        <v>0</v>
      </c>
      <c r="S21" s="34">
        <v>0</v>
      </c>
      <c r="T21" s="34">
        <f t="shared" si="21"/>
        <v>0</v>
      </c>
      <c r="U21" s="34">
        <v>0</v>
      </c>
      <c r="V21" s="34">
        <f t="shared" si="22"/>
        <v>0</v>
      </c>
      <c r="W21" s="34"/>
      <c r="X21" s="34">
        <f t="shared" si="23"/>
        <v>0</v>
      </c>
      <c r="Y21" s="34">
        <v>0</v>
      </c>
      <c r="Z21" s="34">
        <f t="shared" si="24"/>
        <v>0</v>
      </c>
      <c r="AA21" s="34">
        <v>0</v>
      </c>
      <c r="AB21" s="34">
        <f t="shared" si="25"/>
        <v>0</v>
      </c>
      <c r="AC21" s="34">
        <v>0</v>
      </c>
      <c r="AD21" s="34">
        <f t="shared" si="26"/>
        <v>0</v>
      </c>
      <c r="AE21" s="34">
        <v>0</v>
      </c>
      <c r="AF21" s="34">
        <f t="shared" si="27"/>
        <v>0</v>
      </c>
      <c r="AG21" s="34">
        <v>26</v>
      </c>
      <c r="AH21" s="34">
        <f t="shared" si="28"/>
        <v>2724831.4857399995</v>
      </c>
      <c r="AI21" s="34">
        <v>0</v>
      </c>
      <c r="AJ21" s="34">
        <f t="shared" si="29"/>
        <v>0</v>
      </c>
      <c r="AK21" s="34">
        <v>0</v>
      </c>
      <c r="AL21" s="34">
        <f t="shared" si="30"/>
        <v>0</v>
      </c>
      <c r="AM21" s="34"/>
      <c r="AN21" s="34">
        <f t="shared" si="31"/>
        <v>0</v>
      </c>
      <c r="AO21" s="34">
        <v>0</v>
      </c>
      <c r="AP21" s="34">
        <f t="shared" si="32"/>
        <v>0</v>
      </c>
      <c r="AQ21" s="34">
        <v>0</v>
      </c>
      <c r="AR21" s="34">
        <f t="shared" si="33"/>
        <v>0</v>
      </c>
      <c r="AS21" s="34">
        <v>0</v>
      </c>
      <c r="AT21" s="34">
        <f t="shared" si="34"/>
        <v>0</v>
      </c>
      <c r="AU21" s="34">
        <v>0</v>
      </c>
      <c r="AV21" s="34">
        <f t="shared" si="75"/>
        <v>0</v>
      </c>
      <c r="AW21" s="34">
        <v>0</v>
      </c>
      <c r="AX21" s="34">
        <f t="shared" si="35"/>
        <v>0</v>
      </c>
      <c r="AY21" s="34"/>
      <c r="AZ21" s="34">
        <f t="shared" si="36"/>
        <v>0</v>
      </c>
      <c r="BA21" s="34"/>
      <c r="BB21" s="34">
        <f t="shared" si="37"/>
        <v>0</v>
      </c>
      <c r="BC21" s="34">
        <v>0</v>
      </c>
      <c r="BD21" s="34">
        <f t="shared" si="38"/>
        <v>0</v>
      </c>
      <c r="BE21" s="34">
        <v>0</v>
      </c>
      <c r="BF21" s="34">
        <f t="shared" si="39"/>
        <v>0</v>
      </c>
      <c r="BG21" s="34">
        <v>0</v>
      </c>
      <c r="BH21" s="34">
        <f t="shared" si="40"/>
        <v>0</v>
      </c>
      <c r="BI21" s="34">
        <v>0</v>
      </c>
      <c r="BJ21" s="34">
        <f t="shared" si="41"/>
        <v>0</v>
      </c>
      <c r="BK21" s="34">
        <v>0</v>
      </c>
      <c r="BL21" s="34">
        <f t="shared" si="42"/>
        <v>0</v>
      </c>
      <c r="BM21" s="34"/>
      <c r="BN21" s="34">
        <f t="shared" si="76"/>
        <v>0</v>
      </c>
      <c r="BO21" s="34">
        <v>2</v>
      </c>
      <c r="BP21" s="34">
        <f t="shared" si="43"/>
        <v>175359.11268399999</v>
      </c>
      <c r="BQ21" s="40">
        <v>0</v>
      </c>
      <c r="BR21" s="34">
        <f t="shared" si="44"/>
        <v>0</v>
      </c>
      <c r="BS21" s="34">
        <v>0</v>
      </c>
      <c r="BT21" s="34">
        <f t="shared" si="45"/>
        <v>0</v>
      </c>
      <c r="BU21" s="34">
        <v>0</v>
      </c>
      <c r="BV21" s="34">
        <f t="shared" si="46"/>
        <v>0</v>
      </c>
      <c r="BW21" s="34">
        <v>0</v>
      </c>
      <c r="BX21" s="34">
        <f t="shared" si="47"/>
        <v>0</v>
      </c>
      <c r="BY21" s="34">
        <v>0</v>
      </c>
      <c r="BZ21" s="34">
        <f t="shared" si="48"/>
        <v>0</v>
      </c>
      <c r="CA21" s="34">
        <v>0</v>
      </c>
      <c r="CB21" s="34">
        <f t="shared" si="49"/>
        <v>0</v>
      </c>
      <c r="CC21" s="34">
        <v>0</v>
      </c>
      <c r="CD21" s="34">
        <f t="shared" si="50"/>
        <v>0</v>
      </c>
      <c r="CE21" s="34">
        <v>0</v>
      </c>
      <c r="CF21" s="34">
        <f t="shared" si="51"/>
        <v>0</v>
      </c>
      <c r="CG21" s="34"/>
      <c r="CH21" s="34">
        <f t="shared" si="77"/>
        <v>0</v>
      </c>
      <c r="CI21" s="34"/>
      <c r="CJ21" s="34">
        <f t="shared" si="52"/>
        <v>0</v>
      </c>
      <c r="CK21" s="34">
        <v>0</v>
      </c>
      <c r="CL21" s="34">
        <f t="shared" si="78"/>
        <v>0</v>
      </c>
      <c r="CM21" s="34">
        <v>0</v>
      </c>
      <c r="CN21" s="34">
        <f t="shared" si="53"/>
        <v>0</v>
      </c>
      <c r="CO21" s="34">
        <v>0</v>
      </c>
      <c r="CP21" s="34">
        <v>0</v>
      </c>
      <c r="CQ21" s="34"/>
      <c r="CR21" s="34"/>
      <c r="CS21" s="34">
        <f t="shared" si="54"/>
        <v>0</v>
      </c>
      <c r="CT21" s="34">
        <f t="shared" si="54"/>
        <v>0</v>
      </c>
      <c r="CU21" s="34">
        <v>0</v>
      </c>
      <c r="CV21" s="34">
        <f t="shared" si="55"/>
        <v>0</v>
      </c>
      <c r="CW21" s="34">
        <v>1</v>
      </c>
      <c r="CX21" s="34">
        <f t="shared" si="56"/>
        <v>95718.818714399997</v>
      </c>
      <c r="CY21" s="34">
        <v>0</v>
      </c>
      <c r="CZ21" s="34">
        <f t="shared" si="79"/>
        <v>0</v>
      </c>
      <c r="DA21" s="34">
        <v>0</v>
      </c>
      <c r="DB21" s="34">
        <f t="shared" si="57"/>
        <v>0</v>
      </c>
      <c r="DC21" s="34">
        <v>0</v>
      </c>
      <c r="DD21" s="34">
        <f t="shared" si="58"/>
        <v>0</v>
      </c>
      <c r="DE21" s="34">
        <v>0</v>
      </c>
      <c r="DF21" s="34">
        <f t="shared" si="59"/>
        <v>0</v>
      </c>
      <c r="DG21" s="34">
        <v>0</v>
      </c>
      <c r="DH21" s="34">
        <f t="shared" si="60"/>
        <v>0</v>
      </c>
      <c r="DI21" s="34">
        <v>0</v>
      </c>
      <c r="DJ21" s="34">
        <v>0</v>
      </c>
      <c r="DK21" s="34"/>
      <c r="DL21" s="27"/>
      <c r="DM21" s="34"/>
      <c r="DN21" s="27"/>
      <c r="DO21" s="34">
        <v>0</v>
      </c>
      <c r="DP21" s="34">
        <f t="shared" si="80"/>
        <v>0</v>
      </c>
      <c r="DQ21" s="34">
        <v>0</v>
      </c>
      <c r="DR21" s="34">
        <f t="shared" si="61"/>
        <v>0</v>
      </c>
      <c r="DS21" s="34">
        <v>0</v>
      </c>
      <c r="DT21" s="34">
        <f t="shared" si="83"/>
        <v>0</v>
      </c>
      <c r="DU21" s="34"/>
      <c r="DV21" s="27"/>
      <c r="DW21" s="34">
        <f t="shared" si="13"/>
        <v>0</v>
      </c>
      <c r="DX21" s="34">
        <f t="shared" si="13"/>
        <v>0</v>
      </c>
      <c r="DY21" s="34">
        <v>0</v>
      </c>
      <c r="DZ21" s="34">
        <f t="shared" si="62"/>
        <v>0</v>
      </c>
      <c r="EA21" s="34">
        <v>0</v>
      </c>
      <c r="EB21" s="34">
        <v>0</v>
      </c>
      <c r="EC21" s="27"/>
      <c r="ED21" s="34"/>
      <c r="EE21" s="34">
        <f t="shared" si="63"/>
        <v>0</v>
      </c>
      <c r="EF21" s="34">
        <f t="shared" si="63"/>
        <v>0</v>
      </c>
      <c r="EG21" s="34">
        <v>0</v>
      </c>
      <c r="EH21" s="34">
        <f t="shared" si="64"/>
        <v>0</v>
      </c>
      <c r="EI21" s="34">
        <v>0</v>
      </c>
      <c r="EJ21" s="34">
        <v>0</v>
      </c>
      <c r="EK21" s="34"/>
      <c r="EL21" s="34"/>
      <c r="EM21" s="34">
        <f t="shared" si="65"/>
        <v>0</v>
      </c>
      <c r="EN21" s="34">
        <f t="shared" si="65"/>
        <v>0</v>
      </c>
      <c r="EO21" s="34">
        <v>0</v>
      </c>
      <c r="EP21" s="34">
        <f t="shared" si="66"/>
        <v>0</v>
      </c>
      <c r="EQ21" s="34">
        <v>0</v>
      </c>
      <c r="ER21" s="34">
        <v>0</v>
      </c>
      <c r="ES21" s="34"/>
      <c r="ET21" s="34"/>
      <c r="EU21" s="34">
        <f t="shared" si="67"/>
        <v>0</v>
      </c>
      <c r="EV21" s="34">
        <f t="shared" si="67"/>
        <v>0</v>
      </c>
      <c r="EW21" s="34">
        <v>0</v>
      </c>
      <c r="EX21" s="34">
        <f t="shared" si="68"/>
        <v>0</v>
      </c>
      <c r="EY21" s="34">
        <v>0</v>
      </c>
      <c r="EZ21" s="34">
        <f t="shared" si="82"/>
        <v>0</v>
      </c>
      <c r="FA21" s="34"/>
      <c r="FB21" s="34"/>
      <c r="FC21" s="34">
        <f t="shared" si="15"/>
        <v>0</v>
      </c>
      <c r="FD21" s="34">
        <f t="shared" si="15"/>
        <v>0</v>
      </c>
      <c r="FE21" s="34">
        <v>0</v>
      </c>
      <c r="FF21" s="34">
        <f t="shared" si="69"/>
        <v>0</v>
      </c>
      <c r="FG21" s="34">
        <v>0</v>
      </c>
      <c r="FH21" s="34">
        <v>0</v>
      </c>
      <c r="FI21" s="34"/>
      <c r="FJ21" s="34"/>
      <c r="FK21" s="34">
        <f t="shared" si="16"/>
        <v>0</v>
      </c>
      <c r="FL21" s="34">
        <f t="shared" si="16"/>
        <v>0</v>
      </c>
      <c r="FM21" s="34">
        <v>0</v>
      </c>
      <c r="FN21" s="34">
        <f t="shared" si="70"/>
        <v>0</v>
      </c>
      <c r="FO21" s="34">
        <v>0</v>
      </c>
      <c r="FP21" s="34">
        <v>0</v>
      </c>
      <c r="FQ21" s="34"/>
      <c r="FR21" s="34"/>
      <c r="FS21" s="34"/>
      <c r="FT21" s="34"/>
      <c r="FU21" s="34">
        <v>0</v>
      </c>
      <c r="FV21" s="34">
        <f t="shared" si="81"/>
        <v>0</v>
      </c>
      <c r="FW21" s="34">
        <v>0</v>
      </c>
      <c r="FX21" s="34">
        <v>0</v>
      </c>
      <c r="FY21" s="34"/>
      <c r="FZ21" s="34"/>
      <c r="GA21" s="34">
        <f t="shared" si="71"/>
        <v>0</v>
      </c>
      <c r="GB21" s="34">
        <f t="shared" si="71"/>
        <v>0</v>
      </c>
      <c r="GC21" s="34">
        <v>0</v>
      </c>
      <c r="GD21" s="34">
        <f t="shared" si="72"/>
        <v>0</v>
      </c>
      <c r="GE21" s="34">
        <v>0</v>
      </c>
      <c r="GF21" s="34">
        <v>0</v>
      </c>
      <c r="GG21" s="34"/>
      <c r="GH21" s="34"/>
      <c r="GI21" s="27">
        <f t="shared" si="73"/>
        <v>0</v>
      </c>
      <c r="GJ21" s="27">
        <f t="shared" si="73"/>
        <v>0</v>
      </c>
      <c r="GK21" s="37"/>
      <c r="GL21" s="38"/>
    </row>
    <row r="22" spans="1:194" ht="30" x14ac:dyDescent="0.25">
      <c r="A22" s="41"/>
      <c r="B22" s="72">
        <v>8</v>
      </c>
      <c r="C22" s="28" t="s">
        <v>162</v>
      </c>
      <c r="D22" s="29">
        <f t="shared" si="74"/>
        <v>18150.400000000001</v>
      </c>
      <c r="E22" s="29">
        <f t="shared" si="74"/>
        <v>18790</v>
      </c>
      <c r="F22" s="30">
        <v>18508</v>
      </c>
      <c r="G22" s="39">
        <v>0.71</v>
      </c>
      <c r="H22" s="31">
        <v>1</v>
      </c>
      <c r="I22" s="32"/>
      <c r="J22" s="32"/>
      <c r="K22" s="32"/>
      <c r="L22" s="29">
        <v>1.4</v>
      </c>
      <c r="M22" s="29">
        <v>1.68</v>
      </c>
      <c r="N22" s="29">
        <v>2.23</v>
      </c>
      <c r="O22" s="29">
        <v>2.39</v>
      </c>
      <c r="P22" s="33">
        <v>2.57</v>
      </c>
      <c r="Q22" s="34">
        <v>180</v>
      </c>
      <c r="R22" s="34">
        <f t="shared" si="20"/>
        <v>3384770.0921999998</v>
      </c>
      <c r="S22" s="34">
        <v>0</v>
      </c>
      <c r="T22" s="34">
        <f t="shared" si="21"/>
        <v>0</v>
      </c>
      <c r="U22" s="34">
        <v>0</v>
      </c>
      <c r="V22" s="34">
        <f t="shared" si="22"/>
        <v>0</v>
      </c>
      <c r="W22" s="34"/>
      <c r="X22" s="34">
        <f t="shared" si="23"/>
        <v>0</v>
      </c>
      <c r="Y22" s="34">
        <v>0</v>
      </c>
      <c r="Z22" s="34">
        <f t="shared" si="24"/>
        <v>0</v>
      </c>
      <c r="AA22" s="34"/>
      <c r="AB22" s="34">
        <f t="shared" si="25"/>
        <v>0</v>
      </c>
      <c r="AC22" s="34">
        <v>0</v>
      </c>
      <c r="AD22" s="34">
        <f t="shared" si="26"/>
        <v>0</v>
      </c>
      <c r="AE22" s="34">
        <v>0</v>
      </c>
      <c r="AF22" s="34">
        <f t="shared" si="27"/>
        <v>0</v>
      </c>
      <c r="AG22" s="34">
        <v>40</v>
      </c>
      <c r="AH22" s="34">
        <f t="shared" si="28"/>
        <v>927213.20626666665</v>
      </c>
      <c r="AI22" s="34"/>
      <c r="AJ22" s="34">
        <f t="shared" si="29"/>
        <v>0</v>
      </c>
      <c r="AK22" s="34"/>
      <c r="AL22" s="34">
        <f t="shared" si="30"/>
        <v>0</v>
      </c>
      <c r="AM22" s="34"/>
      <c r="AN22" s="34">
        <f t="shared" si="31"/>
        <v>0</v>
      </c>
      <c r="AO22" s="34">
        <v>0</v>
      </c>
      <c r="AP22" s="34">
        <f t="shared" si="32"/>
        <v>0</v>
      </c>
      <c r="AQ22" s="34">
        <v>0</v>
      </c>
      <c r="AR22" s="34">
        <f t="shared" si="33"/>
        <v>0</v>
      </c>
      <c r="AS22" s="34">
        <v>0</v>
      </c>
      <c r="AT22" s="34">
        <f t="shared" si="34"/>
        <v>0</v>
      </c>
      <c r="AU22" s="34">
        <v>1</v>
      </c>
      <c r="AV22" s="34">
        <f t="shared" si="75"/>
        <v>22253.116950399999</v>
      </c>
      <c r="AW22" s="34">
        <v>0</v>
      </c>
      <c r="AX22" s="34">
        <f t="shared" si="35"/>
        <v>0</v>
      </c>
      <c r="AY22" s="34"/>
      <c r="AZ22" s="34">
        <f t="shared" si="36"/>
        <v>0</v>
      </c>
      <c r="BA22" s="34"/>
      <c r="BB22" s="34">
        <f t="shared" si="37"/>
        <v>0</v>
      </c>
      <c r="BC22" s="34">
        <v>30</v>
      </c>
      <c r="BD22" s="34">
        <f t="shared" si="38"/>
        <v>667593.50851199985</v>
      </c>
      <c r="BE22" s="34"/>
      <c r="BF22" s="34">
        <f t="shared" si="39"/>
        <v>0</v>
      </c>
      <c r="BG22" s="34">
        <v>0</v>
      </c>
      <c r="BH22" s="34">
        <f t="shared" si="40"/>
        <v>0</v>
      </c>
      <c r="BI22" s="34">
        <v>0</v>
      </c>
      <c r="BJ22" s="34">
        <f t="shared" si="41"/>
        <v>0</v>
      </c>
      <c r="BK22" s="34">
        <f>180+50-35</f>
        <v>195</v>
      </c>
      <c r="BL22" s="34">
        <f t="shared" si="42"/>
        <v>4339357.8053280003</v>
      </c>
      <c r="BM22" s="34">
        <v>80</v>
      </c>
      <c r="BN22" s="34">
        <f t="shared" si="76"/>
        <v>1558680.3997333334</v>
      </c>
      <c r="BO22" s="34">
        <v>100</v>
      </c>
      <c r="BP22" s="34">
        <f t="shared" si="43"/>
        <v>1939329.7508666667</v>
      </c>
      <c r="BQ22" s="40">
        <v>0</v>
      </c>
      <c r="BR22" s="34">
        <f t="shared" si="44"/>
        <v>0</v>
      </c>
      <c r="BS22" s="34">
        <v>0</v>
      </c>
      <c r="BT22" s="34">
        <f t="shared" si="45"/>
        <v>0</v>
      </c>
      <c r="BU22" s="34">
        <v>0</v>
      </c>
      <c r="BV22" s="34">
        <f t="shared" si="46"/>
        <v>0</v>
      </c>
      <c r="BW22" s="34">
        <v>130</v>
      </c>
      <c r="BX22" s="34">
        <f t="shared" si="47"/>
        <v>1852076.6197266667</v>
      </c>
      <c r="BY22" s="34">
        <v>26</v>
      </c>
      <c r="BZ22" s="34">
        <f t="shared" si="48"/>
        <v>370415.32394533337</v>
      </c>
      <c r="CA22" s="34">
        <v>0</v>
      </c>
      <c r="CB22" s="34">
        <f t="shared" si="49"/>
        <v>0</v>
      </c>
      <c r="CC22" s="34"/>
      <c r="CD22" s="34">
        <f t="shared" si="50"/>
        <v>0</v>
      </c>
      <c r="CE22" s="34">
        <v>0</v>
      </c>
      <c r="CF22" s="34">
        <f t="shared" si="51"/>
        <v>0</v>
      </c>
      <c r="CG22" s="34"/>
      <c r="CH22" s="34">
        <f t="shared" si="77"/>
        <v>0</v>
      </c>
      <c r="CI22" s="34"/>
      <c r="CJ22" s="34">
        <f t="shared" si="52"/>
        <v>0</v>
      </c>
      <c r="CK22" s="34">
        <v>0</v>
      </c>
      <c r="CL22" s="34">
        <f t="shared" si="78"/>
        <v>0</v>
      </c>
      <c r="CM22" s="34">
        <v>10</v>
      </c>
      <c r="CN22" s="34">
        <f t="shared" si="53"/>
        <v>178667.91166000001</v>
      </c>
      <c r="CO22" s="34">
        <v>2</v>
      </c>
      <c r="CP22" s="34">
        <v>27019.279999999999</v>
      </c>
      <c r="CQ22" s="34"/>
      <c r="CR22" s="34"/>
      <c r="CS22" s="34">
        <f t="shared" si="54"/>
        <v>2</v>
      </c>
      <c r="CT22" s="34">
        <f t="shared" si="54"/>
        <v>27019.279999999999</v>
      </c>
      <c r="CU22" s="34">
        <v>31</v>
      </c>
      <c r="CV22" s="34">
        <f t="shared" si="55"/>
        <v>656315.01554639987</v>
      </c>
      <c r="CW22" s="34">
        <v>82</v>
      </c>
      <c r="CX22" s="34">
        <f t="shared" si="56"/>
        <v>1736059.0733807997</v>
      </c>
      <c r="CY22" s="34">
        <v>30</v>
      </c>
      <c r="CZ22" s="34">
        <f t="shared" si="79"/>
        <v>531767.00877999992</v>
      </c>
      <c r="DA22" s="42">
        <v>70</v>
      </c>
      <c r="DB22" s="34">
        <f t="shared" si="57"/>
        <v>1488947.6245839999</v>
      </c>
      <c r="DC22" s="34"/>
      <c r="DD22" s="34">
        <f t="shared" si="58"/>
        <v>0</v>
      </c>
      <c r="DE22" s="34">
        <v>0</v>
      </c>
      <c r="DF22" s="34">
        <f t="shared" si="59"/>
        <v>0</v>
      </c>
      <c r="DG22" s="34">
        <v>75</v>
      </c>
      <c r="DH22" s="34">
        <f t="shared" si="60"/>
        <v>1761422.0437800002</v>
      </c>
      <c r="DI22" s="34">
        <v>15</v>
      </c>
      <c r="DJ22" s="34">
        <v>332642.74</v>
      </c>
      <c r="DK22" s="34"/>
      <c r="DL22" s="27"/>
      <c r="DM22" s="34"/>
      <c r="DN22" s="27"/>
      <c r="DO22" s="34">
        <v>40</v>
      </c>
      <c r="DP22" s="34">
        <f t="shared" si="80"/>
        <v>770630.82487999997</v>
      </c>
      <c r="DQ22" s="34">
        <v>80</v>
      </c>
      <c r="DR22" s="34">
        <f t="shared" si="61"/>
        <v>1878850.1800320004</v>
      </c>
      <c r="DS22" s="34">
        <v>18</v>
      </c>
      <c r="DT22" s="34">
        <v>401863.28</v>
      </c>
      <c r="DU22" s="34"/>
      <c r="DV22" s="27"/>
      <c r="DW22" s="34">
        <f t="shared" si="13"/>
        <v>18</v>
      </c>
      <c r="DX22" s="34">
        <f t="shared" si="13"/>
        <v>401863.28</v>
      </c>
      <c r="DY22" s="34">
        <v>104</v>
      </c>
      <c r="DZ22" s="34">
        <f t="shared" si="62"/>
        <v>2432185.4974143999</v>
      </c>
      <c r="EA22" s="34">
        <v>12</v>
      </c>
      <c r="EB22" s="34">
        <v>266440.86</v>
      </c>
      <c r="EC22" s="27"/>
      <c r="ED22" s="34"/>
      <c r="EE22" s="34">
        <f t="shared" si="63"/>
        <v>12</v>
      </c>
      <c r="EF22" s="34">
        <f t="shared" si="63"/>
        <v>266440.86</v>
      </c>
      <c r="EG22" s="34">
        <v>22</v>
      </c>
      <c r="EH22" s="34">
        <f t="shared" si="64"/>
        <v>430735.21331866656</v>
      </c>
      <c r="EI22" s="34">
        <v>6</v>
      </c>
      <c r="EJ22" s="34">
        <v>118114.98000000001</v>
      </c>
      <c r="EK22" s="34"/>
      <c r="EL22" s="34"/>
      <c r="EM22" s="34">
        <f t="shared" si="65"/>
        <v>6</v>
      </c>
      <c r="EN22" s="34">
        <f t="shared" si="65"/>
        <v>118114.98000000001</v>
      </c>
      <c r="EO22" s="34">
        <v>28</v>
      </c>
      <c r="EP22" s="34">
        <f t="shared" si="66"/>
        <v>548208.45331466664</v>
      </c>
      <c r="EQ22" s="34">
        <v>8</v>
      </c>
      <c r="ER22" s="34">
        <v>154919.64000000001</v>
      </c>
      <c r="ES22" s="34"/>
      <c r="ET22" s="34"/>
      <c r="EU22" s="34">
        <f t="shared" si="67"/>
        <v>8</v>
      </c>
      <c r="EV22" s="34">
        <f t="shared" si="67"/>
        <v>154919.64000000001</v>
      </c>
      <c r="EW22" s="34">
        <v>15</v>
      </c>
      <c r="EX22" s="34">
        <f t="shared" si="68"/>
        <v>457862.03525999998</v>
      </c>
      <c r="EY22" s="34">
        <v>5</v>
      </c>
      <c r="EZ22" s="34">
        <v>160245.61000000002</v>
      </c>
      <c r="FA22" s="34"/>
      <c r="FB22" s="34"/>
      <c r="FC22" s="34">
        <f t="shared" si="15"/>
        <v>5</v>
      </c>
      <c r="FD22" s="34">
        <f t="shared" si="15"/>
        <v>160245.61000000002</v>
      </c>
      <c r="FE22" s="34">
        <v>28</v>
      </c>
      <c r="FF22" s="34">
        <f t="shared" si="69"/>
        <v>849624.17982400011</v>
      </c>
      <c r="FG22" s="34">
        <v>4</v>
      </c>
      <c r="FH22" s="34">
        <v>121387.24</v>
      </c>
      <c r="FI22" s="34"/>
      <c r="FJ22" s="34"/>
      <c r="FK22" s="34">
        <f t="shared" si="16"/>
        <v>4</v>
      </c>
      <c r="FL22" s="34">
        <f t="shared" si="16"/>
        <v>121387.24</v>
      </c>
      <c r="FM22" s="34">
        <v>16</v>
      </c>
      <c r="FN22" s="34">
        <f t="shared" si="70"/>
        <v>485499.53132799995</v>
      </c>
      <c r="FO22" s="34">
        <v>4</v>
      </c>
      <c r="FP22" s="34">
        <v>106121.11</v>
      </c>
      <c r="FQ22" s="34"/>
      <c r="FR22" s="34"/>
      <c r="FS22" s="34"/>
      <c r="FT22" s="34"/>
      <c r="FU22" s="34">
        <v>29</v>
      </c>
      <c r="FV22" s="34">
        <f t="shared" si="81"/>
        <v>1174997.5325501666</v>
      </c>
      <c r="FW22" s="34">
        <v>17</v>
      </c>
      <c r="FX22" s="34">
        <v>704561.83000000007</v>
      </c>
      <c r="FY22" s="34"/>
      <c r="FZ22" s="34"/>
      <c r="GA22" s="34">
        <f t="shared" si="71"/>
        <v>17</v>
      </c>
      <c r="GB22" s="34">
        <f t="shared" si="71"/>
        <v>704561.83000000007</v>
      </c>
      <c r="GC22" s="34">
        <v>10</v>
      </c>
      <c r="GD22" s="34">
        <f t="shared" si="72"/>
        <v>461480.45523833338</v>
      </c>
      <c r="GE22" s="34">
        <v>7</v>
      </c>
      <c r="GF22" s="34">
        <v>321659.58</v>
      </c>
      <c r="GG22" s="34"/>
      <c r="GH22" s="34"/>
      <c r="GI22" s="27">
        <f t="shared" si="73"/>
        <v>7</v>
      </c>
      <c r="GJ22" s="27">
        <f t="shared" si="73"/>
        <v>321659.58</v>
      </c>
      <c r="GK22" s="37"/>
      <c r="GL22" s="38"/>
    </row>
    <row r="23" spans="1:194" ht="60" x14ac:dyDescent="0.25">
      <c r="A23" s="41"/>
      <c r="B23" s="72">
        <v>9</v>
      </c>
      <c r="C23" s="28" t="s">
        <v>163</v>
      </c>
      <c r="D23" s="29">
        <f t="shared" si="74"/>
        <v>18150.400000000001</v>
      </c>
      <c r="E23" s="29">
        <f t="shared" si="74"/>
        <v>18790</v>
      </c>
      <c r="F23" s="30">
        <v>18508</v>
      </c>
      <c r="G23" s="39">
        <v>0.89</v>
      </c>
      <c r="H23" s="31">
        <v>1</v>
      </c>
      <c r="I23" s="32"/>
      <c r="J23" s="32"/>
      <c r="K23" s="32"/>
      <c r="L23" s="29">
        <v>1.4</v>
      </c>
      <c r="M23" s="29">
        <v>1.68</v>
      </c>
      <c r="N23" s="29">
        <v>2.23</v>
      </c>
      <c r="O23" s="29">
        <v>2.39</v>
      </c>
      <c r="P23" s="33">
        <v>2.57</v>
      </c>
      <c r="Q23" s="34">
        <v>92</v>
      </c>
      <c r="R23" s="34">
        <f t="shared" si="20"/>
        <v>2168583.5301200002</v>
      </c>
      <c r="S23" s="34">
        <v>0</v>
      </c>
      <c r="T23" s="34">
        <f t="shared" si="21"/>
        <v>0</v>
      </c>
      <c r="U23" s="34">
        <v>0</v>
      </c>
      <c r="V23" s="34">
        <f t="shared" si="22"/>
        <v>0</v>
      </c>
      <c r="W23" s="34"/>
      <c r="X23" s="34">
        <f t="shared" si="23"/>
        <v>0</v>
      </c>
      <c r="Y23" s="34"/>
      <c r="Z23" s="34">
        <f t="shared" si="24"/>
        <v>0</v>
      </c>
      <c r="AA23" s="34">
        <v>2</v>
      </c>
      <c r="AB23" s="34">
        <f t="shared" si="25"/>
        <v>47568.832733333329</v>
      </c>
      <c r="AC23" s="34">
        <v>0</v>
      </c>
      <c r="AD23" s="34">
        <f t="shared" si="26"/>
        <v>0</v>
      </c>
      <c r="AE23" s="34">
        <v>0</v>
      </c>
      <c r="AF23" s="34">
        <f t="shared" si="27"/>
        <v>0</v>
      </c>
      <c r="AG23" s="34">
        <v>38</v>
      </c>
      <c r="AH23" s="34">
        <f t="shared" si="28"/>
        <v>1104167.2759133333</v>
      </c>
      <c r="AI23" s="34"/>
      <c r="AJ23" s="34">
        <f t="shared" si="29"/>
        <v>0</v>
      </c>
      <c r="AK23" s="34"/>
      <c r="AL23" s="34">
        <f t="shared" si="30"/>
        <v>0</v>
      </c>
      <c r="AM23" s="34"/>
      <c r="AN23" s="34">
        <f t="shared" si="31"/>
        <v>0</v>
      </c>
      <c r="AO23" s="34">
        <v>0</v>
      </c>
      <c r="AP23" s="34">
        <f t="shared" si="32"/>
        <v>0</v>
      </c>
      <c r="AQ23" s="34">
        <v>0</v>
      </c>
      <c r="AR23" s="34">
        <f t="shared" si="33"/>
        <v>0</v>
      </c>
      <c r="AS23" s="34">
        <v>0</v>
      </c>
      <c r="AT23" s="34">
        <f t="shared" si="34"/>
        <v>0</v>
      </c>
      <c r="AU23" s="34"/>
      <c r="AV23" s="34">
        <f t="shared" si="75"/>
        <v>0</v>
      </c>
      <c r="AW23" s="34"/>
      <c r="AX23" s="34">
        <f t="shared" si="35"/>
        <v>0</v>
      </c>
      <c r="AY23" s="34"/>
      <c r="AZ23" s="34">
        <f t="shared" si="36"/>
        <v>0</v>
      </c>
      <c r="BA23" s="34"/>
      <c r="BB23" s="34">
        <f t="shared" si="37"/>
        <v>0</v>
      </c>
      <c r="BC23" s="34">
        <v>14</v>
      </c>
      <c r="BD23" s="34">
        <f t="shared" si="38"/>
        <v>390526.53127039998</v>
      </c>
      <c r="BE23" s="34"/>
      <c r="BF23" s="34">
        <f t="shared" si="39"/>
        <v>0</v>
      </c>
      <c r="BG23" s="34">
        <v>0</v>
      </c>
      <c r="BH23" s="34">
        <f t="shared" si="40"/>
        <v>0</v>
      </c>
      <c r="BI23" s="34">
        <v>0</v>
      </c>
      <c r="BJ23" s="34">
        <f t="shared" si="41"/>
        <v>0</v>
      </c>
      <c r="BK23" s="34">
        <f>446-95+35</f>
        <v>386</v>
      </c>
      <c r="BL23" s="34">
        <f t="shared" si="42"/>
        <v>10767374.362169599</v>
      </c>
      <c r="BM23" s="34">
        <v>16</v>
      </c>
      <c r="BN23" s="34">
        <f t="shared" si="76"/>
        <v>390767.7621866666</v>
      </c>
      <c r="BO23" s="34">
        <v>10</v>
      </c>
      <c r="BP23" s="34">
        <f t="shared" si="43"/>
        <v>243099.08144666668</v>
      </c>
      <c r="BQ23" s="40">
        <v>0</v>
      </c>
      <c r="BR23" s="34">
        <f t="shared" si="44"/>
        <v>0</v>
      </c>
      <c r="BS23" s="34">
        <v>0</v>
      </c>
      <c r="BT23" s="34">
        <f t="shared" si="45"/>
        <v>0</v>
      </c>
      <c r="BU23" s="34">
        <v>0</v>
      </c>
      <c r="BV23" s="34">
        <f t="shared" si="46"/>
        <v>0</v>
      </c>
      <c r="BW23" s="34">
        <v>2</v>
      </c>
      <c r="BX23" s="34">
        <f t="shared" si="47"/>
        <v>35717.187249333336</v>
      </c>
      <c r="BY23" s="34">
        <v>3</v>
      </c>
      <c r="BZ23" s="34">
        <f t="shared" si="48"/>
        <v>53575.780874000004</v>
      </c>
      <c r="CA23" s="34">
        <v>0</v>
      </c>
      <c r="CB23" s="34">
        <f t="shared" si="49"/>
        <v>0</v>
      </c>
      <c r="CC23" s="34"/>
      <c r="CD23" s="34">
        <f t="shared" si="50"/>
        <v>0</v>
      </c>
      <c r="CE23" s="34">
        <v>0</v>
      </c>
      <c r="CF23" s="34">
        <f t="shared" si="51"/>
        <v>0</v>
      </c>
      <c r="CG23" s="34"/>
      <c r="CH23" s="34">
        <f t="shared" si="77"/>
        <v>0</v>
      </c>
      <c r="CI23" s="34"/>
      <c r="CJ23" s="34">
        <f t="shared" si="52"/>
        <v>0</v>
      </c>
      <c r="CK23" s="34">
        <v>0</v>
      </c>
      <c r="CL23" s="34">
        <f t="shared" si="78"/>
        <v>0</v>
      </c>
      <c r="CM23" s="34">
        <v>24</v>
      </c>
      <c r="CN23" s="34">
        <f t="shared" si="53"/>
        <v>537513.60465599992</v>
      </c>
      <c r="CO23" s="34">
        <v>1</v>
      </c>
      <c r="CP23" s="34">
        <v>22335.37</v>
      </c>
      <c r="CQ23" s="34"/>
      <c r="CR23" s="34"/>
      <c r="CS23" s="34">
        <f t="shared" si="54"/>
        <v>1</v>
      </c>
      <c r="CT23" s="34">
        <f t="shared" si="54"/>
        <v>22335.37</v>
      </c>
      <c r="CU23" s="34">
        <v>4</v>
      </c>
      <c r="CV23" s="34">
        <f t="shared" si="55"/>
        <v>106155.45003839998</v>
      </c>
      <c r="CW23" s="34">
        <v>25</v>
      </c>
      <c r="CX23" s="34">
        <f t="shared" si="56"/>
        <v>663471.56273999996</v>
      </c>
      <c r="CY23" s="34">
        <v>2</v>
      </c>
      <c r="CZ23" s="34">
        <f t="shared" si="79"/>
        <v>44438.745334666659</v>
      </c>
      <c r="DA23" s="42"/>
      <c r="DB23" s="34">
        <f t="shared" si="57"/>
        <v>0</v>
      </c>
      <c r="DC23" s="34">
        <v>0</v>
      </c>
      <c r="DD23" s="34">
        <f t="shared" si="58"/>
        <v>0</v>
      </c>
      <c r="DE23" s="34">
        <v>0</v>
      </c>
      <c r="DF23" s="34">
        <f t="shared" si="59"/>
        <v>0</v>
      </c>
      <c r="DG23" s="34">
        <v>4</v>
      </c>
      <c r="DH23" s="34">
        <f t="shared" si="60"/>
        <v>117758.9197344</v>
      </c>
      <c r="DI23" s="34">
        <v>0</v>
      </c>
      <c r="DJ23" s="34">
        <v>0</v>
      </c>
      <c r="DK23" s="34"/>
      <c r="DL23" s="27"/>
      <c r="DM23" s="34"/>
      <c r="DN23" s="27"/>
      <c r="DO23" s="34"/>
      <c r="DP23" s="34">
        <f t="shared" si="80"/>
        <v>0</v>
      </c>
      <c r="DQ23" s="34">
        <v>22</v>
      </c>
      <c r="DR23" s="34">
        <f t="shared" si="61"/>
        <v>647674.05853919999</v>
      </c>
      <c r="DS23" s="34">
        <v>1</v>
      </c>
      <c r="DT23" s="34">
        <v>29611.93</v>
      </c>
      <c r="DU23" s="34"/>
      <c r="DV23" s="27"/>
      <c r="DW23" s="34">
        <f t="shared" si="13"/>
        <v>1</v>
      </c>
      <c r="DX23" s="34">
        <f t="shared" si="13"/>
        <v>29611.93</v>
      </c>
      <c r="DY23" s="34">
        <v>6</v>
      </c>
      <c r="DZ23" s="34">
        <f t="shared" si="62"/>
        <v>175892.07145439999</v>
      </c>
      <c r="EA23" s="34">
        <v>0</v>
      </c>
      <c r="EB23" s="34">
        <f t="shared" ref="EB23:EB77" si="84">(EA23/3*1*$D23*$G23*$H23*$M23*EB$9)+(EA23/3*2*$E23*$G23*$H23*$M23*EB$10)</f>
        <v>0</v>
      </c>
      <c r="EC23" s="27"/>
      <c r="ED23" s="34"/>
      <c r="EE23" s="34">
        <f t="shared" si="63"/>
        <v>0</v>
      </c>
      <c r="EF23" s="34">
        <f t="shared" si="63"/>
        <v>0</v>
      </c>
      <c r="EG23" s="34">
        <v>22</v>
      </c>
      <c r="EH23" s="34">
        <f t="shared" si="64"/>
        <v>539935.68993466662</v>
      </c>
      <c r="EI23" s="34">
        <v>6</v>
      </c>
      <c r="EJ23" s="34">
        <v>72420.959999999992</v>
      </c>
      <c r="EK23" s="34"/>
      <c r="EL23" s="34"/>
      <c r="EM23" s="34">
        <f t="shared" si="65"/>
        <v>6</v>
      </c>
      <c r="EN23" s="34">
        <f t="shared" si="65"/>
        <v>72420.959999999992</v>
      </c>
      <c r="EO23" s="34">
        <v>2</v>
      </c>
      <c r="EP23" s="34">
        <f t="shared" si="66"/>
        <v>49085.062721333321</v>
      </c>
      <c r="EQ23" s="34">
        <v>1</v>
      </c>
      <c r="ER23" s="34">
        <v>24676.61</v>
      </c>
      <c r="ES23" s="34"/>
      <c r="ET23" s="34"/>
      <c r="EU23" s="34">
        <f t="shared" si="67"/>
        <v>1</v>
      </c>
      <c r="EV23" s="34">
        <f t="shared" si="67"/>
        <v>24676.61</v>
      </c>
      <c r="EW23" s="34"/>
      <c r="EX23" s="34">
        <f t="shared" si="68"/>
        <v>0</v>
      </c>
      <c r="EY23" s="34">
        <v>0</v>
      </c>
      <c r="EZ23" s="34">
        <f t="shared" si="82"/>
        <v>0</v>
      </c>
      <c r="FA23" s="34"/>
      <c r="FB23" s="34"/>
      <c r="FC23" s="34">
        <f t="shared" si="15"/>
        <v>0</v>
      </c>
      <c r="FD23" s="34">
        <f t="shared" si="15"/>
        <v>0</v>
      </c>
      <c r="FE23" s="34">
        <v>10</v>
      </c>
      <c r="FF23" s="34">
        <f t="shared" si="69"/>
        <v>380364.94972000003</v>
      </c>
      <c r="FG23" s="34">
        <v>6</v>
      </c>
      <c r="FH23" s="34">
        <v>209222.03999999998</v>
      </c>
      <c r="FI23" s="34"/>
      <c r="FJ23" s="34"/>
      <c r="FK23" s="34">
        <f t="shared" si="16"/>
        <v>6</v>
      </c>
      <c r="FL23" s="34">
        <f t="shared" si="16"/>
        <v>209222.03999999998</v>
      </c>
      <c r="FM23" s="34">
        <v>0</v>
      </c>
      <c r="FN23" s="34">
        <f t="shared" si="70"/>
        <v>0</v>
      </c>
      <c r="FO23" s="34">
        <v>0</v>
      </c>
      <c r="FP23" s="34">
        <v>0</v>
      </c>
      <c r="FQ23" s="34"/>
      <c r="FR23" s="34"/>
      <c r="FS23" s="34"/>
      <c r="FT23" s="34"/>
      <c r="FU23" s="34"/>
      <c r="FV23" s="34">
        <f t="shared" si="81"/>
        <v>0</v>
      </c>
      <c r="FW23" s="34">
        <v>0</v>
      </c>
      <c r="FX23" s="34">
        <v>0</v>
      </c>
      <c r="FY23" s="34"/>
      <c r="FZ23" s="34"/>
      <c r="GA23" s="34">
        <f t="shared" si="71"/>
        <v>0</v>
      </c>
      <c r="GB23" s="34">
        <f t="shared" si="71"/>
        <v>0</v>
      </c>
      <c r="GC23" s="34"/>
      <c r="GD23" s="34">
        <f t="shared" si="72"/>
        <v>0</v>
      </c>
      <c r="GE23" s="34">
        <v>2</v>
      </c>
      <c r="GF23" s="34">
        <v>87289.07</v>
      </c>
      <c r="GG23" s="34"/>
      <c r="GH23" s="34"/>
      <c r="GI23" s="27">
        <f t="shared" si="73"/>
        <v>2</v>
      </c>
      <c r="GJ23" s="27">
        <f t="shared" si="73"/>
        <v>87289.07</v>
      </c>
      <c r="GK23" s="37"/>
      <c r="GL23" s="38"/>
    </row>
    <row r="24" spans="1:194" ht="30" x14ac:dyDescent="0.25">
      <c r="A24" s="41"/>
      <c r="B24" s="72">
        <v>10</v>
      </c>
      <c r="C24" s="28" t="s">
        <v>164</v>
      </c>
      <c r="D24" s="29">
        <f t="shared" si="74"/>
        <v>18150.400000000001</v>
      </c>
      <c r="E24" s="29">
        <f t="shared" si="74"/>
        <v>18790</v>
      </c>
      <c r="F24" s="30">
        <v>18508</v>
      </c>
      <c r="G24" s="39">
        <v>0.46</v>
      </c>
      <c r="H24" s="31">
        <v>1</v>
      </c>
      <c r="I24" s="32"/>
      <c r="J24" s="32"/>
      <c r="K24" s="32"/>
      <c r="L24" s="29">
        <v>1.4</v>
      </c>
      <c r="M24" s="29">
        <v>1.68</v>
      </c>
      <c r="N24" s="29">
        <v>2.23</v>
      </c>
      <c r="O24" s="29">
        <v>2.39</v>
      </c>
      <c r="P24" s="33">
        <v>2.57</v>
      </c>
      <c r="Q24" s="34">
        <v>118</v>
      </c>
      <c r="R24" s="34">
        <f t="shared" si="20"/>
        <v>1437600.3177200002</v>
      </c>
      <c r="S24" s="34">
        <v>0</v>
      </c>
      <c r="T24" s="34">
        <f t="shared" si="21"/>
        <v>0</v>
      </c>
      <c r="U24" s="34">
        <v>0</v>
      </c>
      <c r="V24" s="34">
        <f t="shared" si="22"/>
        <v>0</v>
      </c>
      <c r="W24" s="34"/>
      <c r="X24" s="34">
        <f t="shared" si="23"/>
        <v>0</v>
      </c>
      <c r="Y24" s="34">
        <v>0</v>
      </c>
      <c r="Z24" s="34">
        <f t="shared" si="24"/>
        <v>0</v>
      </c>
      <c r="AA24" s="34">
        <v>2</v>
      </c>
      <c r="AB24" s="34">
        <f t="shared" si="25"/>
        <v>24586.138266666669</v>
      </c>
      <c r="AC24" s="34">
        <v>0</v>
      </c>
      <c r="AD24" s="34">
        <f t="shared" si="26"/>
        <v>0</v>
      </c>
      <c r="AE24" s="34">
        <v>0</v>
      </c>
      <c r="AF24" s="34">
        <f t="shared" si="27"/>
        <v>0</v>
      </c>
      <c r="AG24" s="34">
        <v>189</v>
      </c>
      <c r="AH24" s="34">
        <f t="shared" si="28"/>
        <v>2838447.7518600002</v>
      </c>
      <c r="AI24" s="34"/>
      <c r="AJ24" s="34">
        <f t="shared" si="29"/>
        <v>0</v>
      </c>
      <c r="AK24" s="34"/>
      <c r="AL24" s="34">
        <f t="shared" si="30"/>
        <v>0</v>
      </c>
      <c r="AM24" s="34"/>
      <c r="AN24" s="34">
        <f t="shared" si="31"/>
        <v>0</v>
      </c>
      <c r="AO24" s="34">
        <v>0</v>
      </c>
      <c r="AP24" s="34">
        <f t="shared" si="32"/>
        <v>0</v>
      </c>
      <c r="AQ24" s="34">
        <v>0</v>
      </c>
      <c r="AR24" s="34">
        <f t="shared" si="33"/>
        <v>0</v>
      </c>
      <c r="AS24" s="34">
        <v>0</v>
      </c>
      <c r="AT24" s="34">
        <f t="shared" si="34"/>
        <v>0</v>
      </c>
      <c r="AU24" s="34">
        <v>0</v>
      </c>
      <c r="AV24" s="34">
        <f t="shared" si="75"/>
        <v>0</v>
      </c>
      <c r="AW24" s="34">
        <v>0</v>
      </c>
      <c r="AX24" s="34">
        <f t="shared" si="35"/>
        <v>0</v>
      </c>
      <c r="AY24" s="34"/>
      <c r="AZ24" s="34">
        <f t="shared" si="36"/>
        <v>0</v>
      </c>
      <c r="BA24" s="34"/>
      <c r="BB24" s="34">
        <f t="shared" si="37"/>
        <v>0</v>
      </c>
      <c r="BC24" s="34">
        <v>32</v>
      </c>
      <c r="BD24" s="34">
        <f t="shared" si="38"/>
        <v>461360.39649279998</v>
      </c>
      <c r="BE24" s="34"/>
      <c r="BF24" s="34">
        <f t="shared" si="39"/>
        <v>0</v>
      </c>
      <c r="BG24" s="34">
        <v>0</v>
      </c>
      <c r="BH24" s="34">
        <f t="shared" si="40"/>
        <v>0</v>
      </c>
      <c r="BI24" s="34">
        <v>0</v>
      </c>
      <c r="BJ24" s="34">
        <f t="shared" si="41"/>
        <v>0</v>
      </c>
      <c r="BK24" s="27">
        <f>489+260</f>
        <v>749</v>
      </c>
      <c r="BL24" s="34">
        <f t="shared" si="42"/>
        <v>10798716.780409601</v>
      </c>
      <c r="BM24" s="34">
        <v>170</v>
      </c>
      <c r="BN24" s="34">
        <f t="shared" si="76"/>
        <v>2145929.7052666666</v>
      </c>
      <c r="BO24" s="34">
        <v>166</v>
      </c>
      <c r="BP24" s="34">
        <f t="shared" si="43"/>
        <v>2085735.4898053333</v>
      </c>
      <c r="BQ24" s="40">
        <v>0</v>
      </c>
      <c r="BR24" s="34">
        <f t="shared" si="44"/>
        <v>0</v>
      </c>
      <c r="BS24" s="34">
        <v>0</v>
      </c>
      <c r="BT24" s="34">
        <f t="shared" si="45"/>
        <v>0</v>
      </c>
      <c r="BU24" s="34">
        <v>0</v>
      </c>
      <c r="BV24" s="34">
        <f t="shared" si="46"/>
        <v>0</v>
      </c>
      <c r="BW24" s="34">
        <v>6</v>
      </c>
      <c r="BX24" s="34">
        <f t="shared" si="47"/>
        <v>55381.706072000001</v>
      </c>
      <c r="BY24" s="34">
        <v>6</v>
      </c>
      <c r="BZ24" s="34">
        <f t="shared" si="48"/>
        <v>55381.706072000001</v>
      </c>
      <c r="CA24" s="34">
        <v>0</v>
      </c>
      <c r="CB24" s="34">
        <f t="shared" si="49"/>
        <v>0</v>
      </c>
      <c r="CC24" s="34"/>
      <c r="CD24" s="34">
        <f t="shared" si="50"/>
        <v>0</v>
      </c>
      <c r="CE24" s="34">
        <v>0</v>
      </c>
      <c r="CF24" s="34">
        <f t="shared" si="51"/>
        <v>0</v>
      </c>
      <c r="CG24" s="34"/>
      <c r="CH24" s="34">
        <f t="shared" si="77"/>
        <v>0</v>
      </c>
      <c r="CI24" s="34"/>
      <c r="CJ24" s="34">
        <f t="shared" si="52"/>
        <v>0</v>
      </c>
      <c r="CK24" s="34">
        <v>0</v>
      </c>
      <c r="CL24" s="34">
        <f t="shared" si="78"/>
        <v>0</v>
      </c>
      <c r="CM24" s="34">
        <v>52</v>
      </c>
      <c r="CN24" s="34">
        <f t="shared" si="53"/>
        <v>601934.7108319999</v>
      </c>
      <c r="CO24" s="34">
        <v>24</v>
      </c>
      <c r="CP24" s="34">
        <v>279708.62</v>
      </c>
      <c r="CQ24" s="34"/>
      <c r="CR24" s="34"/>
      <c r="CS24" s="34">
        <f t="shared" si="54"/>
        <v>24</v>
      </c>
      <c r="CT24" s="34">
        <f t="shared" si="54"/>
        <v>279708.62</v>
      </c>
      <c r="CU24" s="34">
        <v>62</v>
      </c>
      <c r="CV24" s="34">
        <f t="shared" si="55"/>
        <v>850436.35817279993</v>
      </c>
      <c r="CW24" s="34">
        <v>40</v>
      </c>
      <c r="CX24" s="34">
        <f t="shared" si="56"/>
        <v>548668.61817599996</v>
      </c>
      <c r="CY24" s="34">
        <v>14</v>
      </c>
      <c r="CZ24" s="34">
        <f t="shared" si="79"/>
        <v>160778.38199733334</v>
      </c>
      <c r="DA24" s="42">
        <v>80</v>
      </c>
      <c r="DB24" s="34">
        <f t="shared" si="57"/>
        <v>1102480.3336959998</v>
      </c>
      <c r="DC24" s="34">
        <v>0</v>
      </c>
      <c r="DD24" s="34">
        <f t="shared" si="58"/>
        <v>0</v>
      </c>
      <c r="DE24" s="34">
        <v>0</v>
      </c>
      <c r="DF24" s="34">
        <f t="shared" si="59"/>
        <v>0</v>
      </c>
      <c r="DG24" s="34">
        <v>28</v>
      </c>
      <c r="DH24" s="34">
        <f t="shared" si="60"/>
        <v>426049.12533120008</v>
      </c>
      <c r="DI24" s="34">
        <v>9</v>
      </c>
      <c r="DJ24" s="34">
        <v>127422.82000000004</v>
      </c>
      <c r="DK24" s="34"/>
      <c r="DL24" s="27"/>
      <c r="DM24" s="34"/>
      <c r="DN24" s="27"/>
      <c r="DO24" s="34"/>
      <c r="DP24" s="34">
        <f t="shared" si="80"/>
        <v>0</v>
      </c>
      <c r="DQ24" s="34">
        <v>63</v>
      </c>
      <c r="DR24" s="34">
        <f t="shared" si="61"/>
        <v>958610.53199520009</v>
      </c>
      <c r="DS24" s="34">
        <v>17</v>
      </c>
      <c r="DT24" s="34">
        <v>251926.34000000008</v>
      </c>
      <c r="DU24" s="34"/>
      <c r="DV24" s="27"/>
      <c r="DW24" s="34">
        <f t="shared" si="13"/>
        <v>17</v>
      </c>
      <c r="DX24" s="34">
        <f t="shared" si="13"/>
        <v>251926.34000000008</v>
      </c>
      <c r="DY24" s="34">
        <v>50</v>
      </c>
      <c r="DZ24" s="34">
        <f t="shared" si="62"/>
        <v>757587.57368000003</v>
      </c>
      <c r="EA24" s="34">
        <v>21</v>
      </c>
      <c r="EB24" s="34">
        <v>315887.40000000002</v>
      </c>
      <c r="EC24" s="27"/>
      <c r="ED24" s="34"/>
      <c r="EE24" s="34">
        <f t="shared" si="63"/>
        <v>21</v>
      </c>
      <c r="EF24" s="34">
        <f t="shared" si="63"/>
        <v>315887.40000000002</v>
      </c>
      <c r="EG24" s="34">
        <v>56</v>
      </c>
      <c r="EH24" s="34">
        <f t="shared" si="64"/>
        <v>710354.61556266667</v>
      </c>
      <c r="EI24" s="34">
        <v>19</v>
      </c>
      <c r="EJ24" s="34">
        <v>149102.65000000002</v>
      </c>
      <c r="EK24" s="34"/>
      <c r="EL24" s="34"/>
      <c r="EM24" s="34">
        <f t="shared" si="65"/>
        <v>19</v>
      </c>
      <c r="EN24" s="34">
        <f t="shared" si="65"/>
        <v>149102.65000000002</v>
      </c>
      <c r="EO24" s="34">
        <v>34</v>
      </c>
      <c r="EP24" s="34">
        <f t="shared" si="66"/>
        <v>431286.73087733338</v>
      </c>
      <c r="EQ24" s="34">
        <v>5</v>
      </c>
      <c r="ER24" s="34">
        <v>56800.790000000008</v>
      </c>
      <c r="ES24" s="34"/>
      <c r="ET24" s="34"/>
      <c r="EU24" s="34">
        <f t="shared" si="67"/>
        <v>5</v>
      </c>
      <c r="EV24" s="34">
        <f t="shared" si="67"/>
        <v>56800.790000000008</v>
      </c>
      <c r="EW24" s="34">
        <v>8</v>
      </c>
      <c r="EX24" s="34">
        <f t="shared" si="68"/>
        <v>158209.60467199999</v>
      </c>
      <c r="EY24" s="34">
        <v>1</v>
      </c>
      <c r="EZ24" s="34">
        <v>19661.310000000001</v>
      </c>
      <c r="FA24" s="34"/>
      <c r="FB24" s="34"/>
      <c r="FC24" s="34">
        <f t="shared" si="15"/>
        <v>1</v>
      </c>
      <c r="FD24" s="34">
        <f t="shared" si="15"/>
        <v>19661.310000000001</v>
      </c>
      <c r="FE24" s="34">
        <v>10</v>
      </c>
      <c r="FF24" s="34">
        <f t="shared" si="69"/>
        <v>196593.12008000005</v>
      </c>
      <c r="FG24" s="34">
        <v>8</v>
      </c>
      <c r="FH24" s="34">
        <v>137605.15</v>
      </c>
      <c r="FI24" s="34"/>
      <c r="FJ24" s="34"/>
      <c r="FK24" s="34">
        <f t="shared" si="16"/>
        <v>8</v>
      </c>
      <c r="FL24" s="34">
        <f t="shared" si="16"/>
        <v>137605.15</v>
      </c>
      <c r="FM24" s="34">
        <v>6</v>
      </c>
      <c r="FN24" s="34">
        <f t="shared" si="70"/>
        <v>117955.872048</v>
      </c>
      <c r="FO24" s="34">
        <v>3</v>
      </c>
      <c r="FP24" s="34">
        <v>58959.899999999994</v>
      </c>
      <c r="FQ24" s="34"/>
      <c r="FR24" s="34"/>
      <c r="FS24" s="34"/>
      <c r="FT24" s="34"/>
      <c r="FU24" s="34"/>
      <c r="FV24" s="34">
        <f t="shared" si="81"/>
        <v>0</v>
      </c>
      <c r="FW24" s="34">
        <v>3</v>
      </c>
      <c r="FX24" s="34">
        <v>80124.12</v>
      </c>
      <c r="FY24" s="34"/>
      <c r="FZ24" s="34"/>
      <c r="GA24" s="34">
        <f t="shared" si="71"/>
        <v>3</v>
      </c>
      <c r="GB24" s="34">
        <f t="shared" si="71"/>
        <v>80124.12</v>
      </c>
      <c r="GC24" s="34"/>
      <c r="GD24" s="34">
        <f t="shared" si="72"/>
        <v>0</v>
      </c>
      <c r="GE24" s="34">
        <v>11</v>
      </c>
      <c r="GF24" s="34">
        <v>223437.75000000003</v>
      </c>
      <c r="GG24" s="34"/>
      <c r="GH24" s="34"/>
      <c r="GI24" s="27">
        <f t="shared" si="73"/>
        <v>11</v>
      </c>
      <c r="GJ24" s="27">
        <f t="shared" si="73"/>
        <v>223437.75000000003</v>
      </c>
      <c r="GK24" s="37"/>
      <c r="GL24" s="38"/>
    </row>
    <row r="25" spans="1:194" ht="30" x14ac:dyDescent="0.25">
      <c r="A25" s="41"/>
      <c r="B25" s="72">
        <v>11</v>
      </c>
      <c r="C25" s="28" t="s">
        <v>165</v>
      </c>
      <c r="D25" s="29">
        <f>D24</f>
        <v>18150.400000000001</v>
      </c>
      <c r="E25" s="29">
        <f>E24</f>
        <v>18790</v>
      </c>
      <c r="F25" s="30">
        <v>18508</v>
      </c>
      <c r="G25" s="29">
        <v>0.39</v>
      </c>
      <c r="H25" s="31">
        <v>1</v>
      </c>
      <c r="I25" s="32"/>
      <c r="J25" s="32"/>
      <c r="K25" s="32"/>
      <c r="L25" s="29">
        <v>1.4</v>
      </c>
      <c r="M25" s="29">
        <v>1.68</v>
      </c>
      <c r="N25" s="29">
        <v>2.23</v>
      </c>
      <c r="O25" s="29">
        <v>2.39</v>
      </c>
      <c r="P25" s="33">
        <v>2.57</v>
      </c>
      <c r="Q25" s="34">
        <v>462</v>
      </c>
      <c r="R25" s="34">
        <f t="shared" si="20"/>
        <v>4772049.1018199995</v>
      </c>
      <c r="S25" s="34">
        <v>0</v>
      </c>
      <c r="T25" s="34">
        <f t="shared" si="21"/>
        <v>0</v>
      </c>
      <c r="U25" s="34">
        <v>0</v>
      </c>
      <c r="V25" s="34">
        <f t="shared" si="22"/>
        <v>0</v>
      </c>
      <c r="W25" s="34"/>
      <c r="X25" s="34">
        <f t="shared" si="23"/>
        <v>0</v>
      </c>
      <c r="Y25" s="34">
        <v>0</v>
      </c>
      <c r="Z25" s="34">
        <f t="shared" si="24"/>
        <v>0</v>
      </c>
      <c r="AA25" s="34">
        <v>12</v>
      </c>
      <c r="AB25" s="34">
        <f t="shared" si="25"/>
        <v>125068.6164</v>
      </c>
      <c r="AC25" s="34">
        <v>0</v>
      </c>
      <c r="AD25" s="34">
        <f t="shared" si="26"/>
        <v>0</v>
      </c>
      <c r="AE25" s="34">
        <v>0</v>
      </c>
      <c r="AF25" s="34">
        <f t="shared" si="27"/>
        <v>0</v>
      </c>
      <c r="AG25" s="34">
        <v>183</v>
      </c>
      <c r="AH25" s="34">
        <f t="shared" si="28"/>
        <v>2330112.9060299997</v>
      </c>
      <c r="AI25" s="34"/>
      <c r="AJ25" s="34">
        <f t="shared" si="29"/>
        <v>0</v>
      </c>
      <c r="AK25" s="34"/>
      <c r="AL25" s="34">
        <f t="shared" si="30"/>
        <v>0</v>
      </c>
      <c r="AM25" s="34"/>
      <c r="AN25" s="34">
        <f t="shared" si="31"/>
        <v>0</v>
      </c>
      <c r="AO25" s="34">
        <v>0</v>
      </c>
      <c r="AP25" s="34">
        <f t="shared" si="32"/>
        <v>0</v>
      </c>
      <c r="AQ25" s="34">
        <v>0</v>
      </c>
      <c r="AR25" s="34">
        <f t="shared" si="33"/>
        <v>0</v>
      </c>
      <c r="AS25" s="34">
        <v>0</v>
      </c>
      <c r="AT25" s="34">
        <f t="shared" si="34"/>
        <v>0</v>
      </c>
      <c r="AU25" s="34">
        <v>1</v>
      </c>
      <c r="AV25" s="34">
        <f t="shared" si="75"/>
        <v>12223.543113600001</v>
      </c>
      <c r="AW25" s="34">
        <v>0</v>
      </c>
      <c r="AX25" s="34">
        <f t="shared" si="35"/>
        <v>0</v>
      </c>
      <c r="AY25" s="34"/>
      <c r="AZ25" s="34">
        <f t="shared" si="36"/>
        <v>0</v>
      </c>
      <c r="BA25" s="34"/>
      <c r="BB25" s="34">
        <f t="shared" si="37"/>
        <v>0</v>
      </c>
      <c r="BC25" s="34">
        <v>3</v>
      </c>
      <c r="BD25" s="34">
        <f t="shared" si="38"/>
        <v>36670.629340800006</v>
      </c>
      <c r="BE25" s="34"/>
      <c r="BF25" s="34">
        <f t="shared" si="39"/>
        <v>0</v>
      </c>
      <c r="BG25" s="34">
        <v>0</v>
      </c>
      <c r="BH25" s="34">
        <f t="shared" si="40"/>
        <v>0</v>
      </c>
      <c r="BI25" s="34"/>
      <c r="BJ25" s="34">
        <f t="shared" si="41"/>
        <v>0</v>
      </c>
      <c r="BK25" s="34">
        <f>230</f>
        <v>230</v>
      </c>
      <c r="BL25" s="34">
        <f t="shared" si="42"/>
        <v>2811414.9161280002</v>
      </c>
      <c r="BM25" s="34">
        <v>640</v>
      </c>
      <c r="BN25" s="34">
        <f t="shared" si="76"/>
        <v>6849412.4608000005</v>
      </c>
      <c r="BO25" s="34">
        <v>128</v>
      </c>
      <c r="BP25" s="34">
        <f t="shared" si="43"/>
        <v>1363540.016384</v>
      </c>
      <c r="BQ25" s="40">
        <v>0</v>
      </c>
      <c r="BR25" s="34">
        <f t="shared" si="44"/>
        <v>0</v>
      </c>
      <c r="BS25" s="34">
        <v>0</v>
      </c>
      <c r="BT25" s="34">
        <f t="shared" si="45"/>
        <v>0</v>
      </c>
      <c r="BU25" s="34">
        <v>0</v>
      </c>
      <c r="BV25" s="34">
        <f t="shared" si="46"/>
        <v>0</v>
      </c>
      <c r="BW25" s="34">
        <v>24</v>
      </c>
      <c r="BX25" s="34">
        <f t="shared" si="47"/>
        <v>187816.220592</v>
      </c>
      <c r="BY25" s="34"/>
      <c r="BZ25" s="34">
        <f t="shared" si="48"/>
        <v>0</v>
      </c>
      <c r="CA25" s="34">
        <v>0</v>
      </c>
      <c r="CB25" s="34">
        <f t="shared" si="49"/>
        <v>0</v>
      </c>
      <c r="CC25" s="34">
        <v>0</v>
      </c>
      <c r="CD25" s="34">
        <f t="shared" si="50"/>
        <v>0</v>
      </c>
      <c r="CE25" s="34">
        <v>0</v>
      </c>
      <c r="CF25" s="34">
        <f t="shared" si="51"/>
        <v>0</v>
      </c>
      <c r="CG25" s="34"/>
      <c r="CH25" s="34">
        <f t="shared" si="77"/>
        <v>0</v>
      </c>
      <c r="CI25" s="34"/>
      <c r="CJ25" s="34">
        <f t="shared" si="52"/>
        <v>0</v>
      </c>
      <c r="CK25" s="34">
        <v>0</v>
      </c>
      <c r="CL25" s="34">
        <f t="shared" si="78"/>
        <v>0</v>
      </c>
      <c r="CM25" s="34">
        <v>0</v>
      </c>
      <c r="CN25" s="34">
        <f t="shared" si="53"/>
        <v>0</v>
      </c>
      <c r="CO25" s="34">
        <v>0</v>
      </c>
      <c r="CP25" s="34">
        <v>0</v>
      </c>
      <c r="CQ25" s="34"/>
      <c r="CR25" s="34"/>
      <c r="CS25" s="34">
        <f t="shared" si="54"/>
        <v>0</v>
      </c>
      <c r="CT25" s="34">
        <f t="shared" si="54"/>
        <v>0</v>
      </c>
      <c r="CU25" s="34">
        <v>116</v>
      </c>
      <c r="CV25" s="34">
        <f t="shared" si="55"/>
        <v>1349009.1459935999</v>
      </c>
      <c r="CW25" s="34"/>
      <c r="CX25" s="34">
        <f t="shared" si="56"/>
        <v>0</v>
      </c>
      <c r="CY25" s="34"/>
      <c r="CZ25" s="34">
        <f t="shared" si="79"/>
        <v>0</v>
      </c>
      <c r="DA25" s="34">
        <v>32</v>
      </c>
      <c r="DB25" s="34">
        <f t="shared" si="57"/>
        <v>373884.63490559999</v>
      </c>
      <c r="DC25" s="34">
        <v>0</v>
      </c>
      <c r="DD25" s="34">
        <f t="shared" si="58"/>
        <v>0</v>
      </c>
      <c r="DE25" s="34">
        <v>0</v>
      </c>
      <c r="DF25" s="34">
        <f t="shared" si="59"/>
        <v>0</v>
      </c>
      <c r="DG25" s="34">
        <v>82</v>
      </c>
      <c r="DH25" s="34">
        <f t="shared" si="60"/>
        <v>1057845.5767152</v>
      </c>
      <c r="DI25" s="34">
        <v>23</v>
      </c>
      <c r="DJ25" s="34">
        <v>295731.76000000007</v>
      </c>
      <c r="DK25" s="34"/>
      <c r="DL25" s="27"/>
      <c r="DM25" s="34"/>
      <c r="DN25" s="27"/>
      <c r="DO25" s="34"/>
      <c r="DP25" s="34">
        <f t="shared" si="80"/>
        <v>0</v>
      </c>
      <c r="DQ25" s="34">
        <v>3</v>
      </c>
      <c r="DR25" s="34">
        <f t="shared" si="61"/>
        <v>38701.667440800004</v>
      </c>
      <c r="DS25" s="34">
        <v>1</v>
      </c>
      <c r="DT25" s="34">
        <v>12070.52</v>
      </c>
      <c r="DU25" s="34"/>
      <c r="DV25" s="27"/>
      <c r="DW25" s="34">
        <f t="shared" si="13"/>
        <v>1</v>
      </c>
      <c r="DX25" s="34">
        <f t="shared" si="13"/>
        <v>12070.52</v>
      </c>
      <c r="DY25" s="34">
        <v>98</v>
      </c>
      <c r="DZ25" s="34">
        <f t="shared" si="62"/>
        <v>1258912.9159152</v>
      </c>
      <c r="EA25" s="34">
        <v>41</v>
      </c>
      <c r="EB25" s="34">
        <v>514861.36000000016</v>
      </c>
      <c r="EC25" s="27"/>
      <c r="ED25" s="34"/>
      <c r="EE25" s="34">
        <f t="shared" si="63"/>
        <v>41</v>
      </c>
      <c r="EF25" s="34">
        <f t="shared" si="63"/>
        <v>514861.36000000016</v>
      </c>
      <c r="EG25" s="34">
        <v>0</v>
      </c>
      <c r="EH25" s="34">
        <f t="shared" si="64"/>
        <v>0</v>
      </c>
      <c r="EI25" s="34">
        <v>0</v>
      </c>
      <c r="EJ25" s="34">
        <f t="shared" ref="EJ25:EJ77" si="85">(EI25/3*1*$D25*$G25*$H25*$L25*EJ$9)+(EI25/3*2*$E25*$G25*$H25*$L25*EJ$10)</f>
        <v>0</v>
      </c>
      <c r="EK25" s="34"/>
      <c r="EL25" s="34"/>
      <c r="EM25" s="34">
        <f t="shared" si="65"/>
        <v>0</v>
      </c>
      <c r="EN25" s="34">
        <f t="shared" si="65"/>
        <v>0</v>
      </c>
      <c r="EO25" s="34">
        <v>36</v>
      </c>
      <c r="EP25" s="34">
        <f t="shared" si="66"/>
        <v>387165.32618400006</v>
      </c>
      <c r="EQ25" s="34">
        <v>20</v>
      </c>
      <c r="ER25" s="34">
        <v>212036.67999999996</v>
      </c>
      <c r="ES25" s="34"/>
      <c r="ET25" s="34"/>
      <c r="EU25" s="34">
        <f t="shared" si="67"/>
        <v>20</v>
      </c>
      <c r="EV25" s="34">
        <f t="shared" si="67"/>
        <v>212036.67999999996</v>
      </c>
      <c r="EW25" s="34">
        <v>1</v>
      </c>
      <c r="EX25" s="34">
        <f t="shared" si="68"/>
        <v>16766.778755999996</v>
      </c>
      <c r="EY25" s="34">
        <v>0</v>
      </c>
      <c r="EZ25" s="34">
        <v>0</v>
      </c>
      <c r="FA25" s="34"/>
      <c r="FB25" s="34"/>
      <c r="FC25" s="34">
        <f t="shared" si="15"/>
        <v>0</v>
      </c>
      <c r="FD25" s="34">
        <f t="shared" si="15"/>
        <v>0</v>
      </c>
      <c r="FE25" s="34">
        <v>2</v>
      </c>
      <c r="FF25" s="34">
        <f t="shared" si="69"/>
        <v>33335.355143999994</v>
      </c>
      <c r="FG25" s="34">
        <v>0</v>
      </c>
      <c r="FH25" s="34">
        <v>0</v>
      </c>
      <c r="FI25" s="34"/>
      <c r="FJ25" s="34"/>
      <c r="FK25" s="34">
        <f t="shared" si="16"/>
        <v>0</v>
      </c>
      <c r="FL25" s="34">
        <f t="shared" si="16"/>
        <v>0</v>
      </c>
      <c r="FM25" s="34">
        <v>9</v>
      </c>
      <c r="FN25" s="34">
        <f t="shared" si="70"/>
        <v>150009.09814800002</v>
      </c>
      <c r="FO25" s="34">
        <v>3</v>
      </c>
      <c r="FP25" s="34">
        <v>50008.14</v>
      </c>
      <c r="FQ25" s="34"/>
      <c r="FR25" s="34"/>
      <c r="FS25" s="34"/>
      <c r="FT25" s="34"/>
      <c r="FU25" s="34"/>
      <c r="FV25" s="34">
        <f t="shared" si="81"/>
        <v>0</v>
      </c>
      <c r="FW25" s="34">
        <v>3</v>
      </c>
      <c r="FX25" s="34">
        <v>66379.83</v>
      </c>
      <c r="FY25" s="34"/>
      <c r="FZ25" s="34"/>
      <c r="GA25" s="34">
        <f t="shared" si="71"/>
        <v>3</v>
      </c>
      <c r="GB25" s="34">
        <f t="shared" si="71"/>
        <v>66379.83</v>
      </c>
      <c r="GC25" s="34"/>
      <c r="GD25" s="34">
        <f t="shared" si="72"/>
        <v>0</v>
      </c>
      <c r="GE25" s="34">
        <v>2</v>
      </c>
      <c r="GF25" s="34">
        <v>51000.36</v>
      </c>
      <c r="GG25" s="34"/>
      <c r="GH25" s="34"/>
      <c r="GI25" s="27">
        <f t="shared" si="73"/>
        <v>2</v>
      </c>
      <c r="GJ25" s="27">
        <f t="shared" si="73"/>
        <v>51000.36</v>
      </c>
      <c r="GK25" s="37"/>
      <c r="GL25" s="38"/>
    </row>
    <row r="26" spans="1:194" ht="30" x14ac:dyDescent="0.25">
      <c r="A26" s="41"/>
      <c r="B26" s="72">
        <v>12</v>
      </c>
      <c r="C26" s="28" t="s">
        <v>166</v>
      </c>
      <c r="D26" s="29">
        <f t="shared" si="74"/>
        <v>18150.400000000001</v>
      </c>
      <c r="E26" s="29">
        <f t="shared" si="74"/>
        <v>18790</v>
      </c>
      <c r="F26" s="30">
        <v>18508</v>
      </c>
      <c r="G26" s="29">
        <v>0.57999999999999996</v>
      </c>
      <c r="H26" s="31">
        <v>1</v>
      </c>
      <c r="I26" s="32"/>
      <c r="J26" s="32"/>
      <c r="K26" s="32"/>
      <c r="L26" s="29">
        <v>1.4</v>
      </c>
      <c r="M26" s="29">
        <v>1.68</v>
      </c>
      <c r="N26" s="29">
        <v>2.23</v>
      </c>
      <c r="O26" s="29">
        <v>2.39</v>
      </c>
      <c r="P26" s="33">
        <v>2.57</v>
      </c>
      <c r="Q26" s="34">
        <v>255</v>
      </c>
      <c r="R26" s="34">
        <f t="shared" si="20"/>
        <v>3917116.5620999997</v>
      </c>
      <c r="S26" s="34">
        <v>0</v>
      </c>
      <c r="T26" s="34">
        <f t="shared" si="21"/>
        <v>0</v>
      </c>
      <c r="U26" s="34">
        <v>0</v>
      </c>
      <c r="V26" s="34">
        <f t="shared" si="22"/>
        <v>0</v>
      </c>
      <c r="W26" s="34"/>
      <c r="X26" s="34">
        <f t="shared" si="23"/>
        <v>0</v>
      </c>
      <c r="Y26" s="34"/>
      <c r="Z26" s="34">
        <f t="shared" si="24"/>
        <v>0</v>
      </c>
      <c r="AA26" s="34">
        <v>30</v>
      </c>
      <c r="AB26" s="34">
        <f t="shared" si="25"/>
        <v>464998.70199999993</v>
      </c>
      <c r="AC26" s="34">
        <v>0</v>
      </c>
      <c r="AD26" s="34">
        <f t="shared" si="26"/>
        <v>0</v>
      </c>
      <c r="AE26" s="34">
        <v>0</v>
      </c>
      <c r="AF26" s="34">
        <f t="shared" si="27"/>
        <v>0</v>
      </c>
      <c r="AG26" s="34">
        <v>81</v>
      </c>
      <c r="AH26" s="34">
        <f t="shared" si="28"/>
        <v>1533819.59262</v>
      </c>
      <c r="AI26" s="34">
        <v>2</v>
      </c>
      <c r="AJ26" s="34">
        <f t="shared" si="29"/>
        <v>33245.794493333335</v>
      </c>
      <c r="AK26" s="34"/>
      <c r="AL26" s="34">
        <f t="shared" si="30"/>
        <v>0</v>
      </c>
      <c r="AM26" s="34"/>
      <c r="AN26" s="34">
        <f t="shared" si="31"/>
        <v>0</v>
      </c>
      <c r="AO26" s="34">
        <v>0</v>
      </c>
      <c r="AP26" s="34">
        <f t="shared" si="32"/>
        <v>0</v>
      </c>
      <c r="AQ26" s="34">
        <v>0</v>
      </c>
      <c r="AR26" s="34">
        <f t="shared" si="33"/>
        <v>0</v>
      </c>
      <c r="AS26" s="34">
        <v>0</v>
      </c>
      <c r="AT26" s="34">
        <f t="shared" si="34"/>
        <v>0</v>
      </c>
      <c r="AU26" s="34">
        <v>0</v>
      </c>
      <c r="AV26" s="34">
        <f t="shared" si="75"/>
        <v>0</v>
      </c>
      <c r="AW26" s="34">
        <v>0</v>
      </c>
      <c r="AX26" s="34">
        <f t="shared" si="35"/>
        <v>0</v>
      </c>
      <c r="AY26" s="34"/>
      <c r="AZ26" s="34">
        <f t="shared" si="36"/>
        <v>0</v>
      </c>
      <c r="BA26" s="34"/>
      <c r="BB26" s="34">
        <f t="shared" si="37"/>
        <v>0</v>
      </c>
      <c r="BC26" s="34"/>
      <c r="BD26" s="34">
        <f t="shared" si="38"/>
        <v>0</v>
      </c>
      <c r="BE26" s="34"/>
      <c r="BF26" s="34">
        <f t="shared" si="39"/>
        <v>0</v>
      </c>
      <c r="BG26" s="34"/>
      <c r="BH26" s="34">
        <f t="shared" si="40"/>
        <v>0</v>
      </c>
      <c r="BI26" s="34"/>
      <c r="BJ26" s="34">
        <f t="shared" si="41"/>
        <v>0</v>
      </c>
      <c r="BK26" s="34">
        <f>305+90</f>
        <v>395</v>
      </c>
      <c r="BL26" s="34">
        <f t="shared" si="42"/>
        <v>7180548.0187839996</v>
      </c>
      <c r="BM26" s="34">
        <v>235</v>
      </c>
      <c r="BN26" s="34">
        <f t="shared" si="76"/>
        <v>3740284.1282333331</v>
      </c>
      <c r="BO26" s="34">
        <v>398</v>
      </c>
      <c r="BP26" s="34">
        <f t="shared" si="43"/>
        <v>6305279.9956346657</v>
      </c>
      <c r="BQ26" s="40">
        <v>0</v>
      </c>
      <c r="BR26" s="34">
        <f t="shared" si="44"/>
        <v>0</v>
      </c>
      <c r="BS26" s="34">
        <v>0</v>
      </c>
      <c r="BT26" s="34">
        <f t="shared" si="45"/>
        <v>0</v>
      </c>
      <c r="BU26" s="34">
        <v>0</v>
      </c>
      <c r="BV26" s="34">
        <f t="shared" si="46"/>
        <v>0</v>
      </c>
      <c r="BW26" s="34">
        <v>0</v>
      </c>
      <c r="BX26" s="34">
        <f t="shared" si="47"/>
        <v>0</v>
      </c>
      <c r="BY26" s="34">
        <v>46</v>
      </c>
      <c r="BZ26" s="34">
        <f t="shared" si="48"/>
        <v>535356.49202933325</v>
      </c>
      <c r="CA26" s="34">
        <v>0</v>
      </c>
      <c r="CB26" s="34">
        <f t="shared" si="49"/>
        <v>0</v>
      </c>
      <c r="CC26" s="34">
        <v>0</v>
      </c>
      <c r="CD26" s="34">
        <f t="shared" si="50"/>
        <v>0</v>
      </c>
      <c r="CE26" s="34">
        <v>0</v>
      </c>
      <c r="CF26" s="34">
        <f t="shared" si="51"/>
        <v>0</v>
      </c>
      <c r="CG26" s="34"/>
      <c r="CH26" s="34">
        <f t="shared" si="77"/>
        <v>0</v>
      </c>
      <c r="CI26" s="34"/>
      <c r="CJ26" s="34">
        <f t="shared" si="52"/>
        <v>0</v>
      </c>
      <c r="CK26" s="34">
        <v>0</v>
      </c>
      <c r="CL26" s="34">
        <f t="shared" si="78"/>
        <v>0</v>
      </c>
      <c r="CM26" s="34">
        <v>0</v>
      </c>
      <c r="CN26" s="34">
        <f t="shared" si="53"/>
        <v>0</v>
      </c>
      <c r="CO26" s="34">
        <v>0</v>
      </c>
      <c r="CP26" s="34">
        <v>0</v>
      </c>
      <c r="CQ26" s="34"/>
      <c r="CR26" s="34"/>
      <c r="CS26" s="34">
        <f t="shared" si="54"/>
        <v>0</v>
      </c>
      <c r="CT26" s="34">
        <f t="shared" si="54"/>
        <v>0</v>
      </c>
      <c r="CU26" s="34">
        <v>6</v>
      </c>
      <c r="CV26" s="34">
        <f t="shared" si="55"/>
        <v>103769.93430719999</v>
      </c>
      <c r="CW26" s="34"/>
      <c r="CX26" s="34">
        <f t="shared" si="56"/>
        <v>0</v>
      </c>
      <c r="CY26" s="34"/>
      <c r="CZ26" s="34">
        <f t="shared" si="79"/>
        <v>0</v>
      </c>
      <c r="DA26" s="34"/>
      <c r="DB26" s="34">
        <f t="shared" si="57"/>
        <v>0</v>
      </c>
      <c r="DC26" s="34">
        <v>0</v>
      </c>
      <c r="DD26" s="34">
        <f t="shared" si="58"/>
        <v>0</v>
      </c>
      <c r="DE26" s="34">
        <v>0</v>
      </c>
      <c r="DF26" s="34">
        <f t="shared" si="59"/>
        <v>0</v>
      </c>
      <c r="DG26" s="34"/>
      <c r="DH26" s="34">
        <f t="shared" si="60"/>
        <v>0</v>
      </c>
      <c r="DI26" s="34">
        <v>0</v>
      </c>
      <c r="DJ26" s="34">
        <v>0</v>
      </c>
      <c r="DK26" s="34"/>
      <c r="DL26" s="27"/>
      <c r="DM26" s="34"/>
      <c r="DN26" s="27">
        <f t="shared" ref="DN26:DN89" si="86">DJ26+DL26</f>
        <v>0</v>
      </c>
      <c r="DO26" s="34">
        <v>146</v>
      </c>
      <c r="DP26" s="34">
        <f t="shared" si="80"/>
        <v>2297782.3327759998</v>
      </c>
      <c r="DQ26" s="34"/>
      <c r="DR26" s="34">
        <f t="shared" si="61"/>
        <v>0</v>
      </c>
      <c r="DS26" s="34">
        <v>1</v>
      </c>
      <c r="DT26" s="34">
        <v>17951.04</v>
      </c>
      <c r="DU26" s="34"/>
      <c r="DV26" s="27"/>
      <c r="DW26" s="34">
        <f t="shared" si="13"/>
        <v>1</v>
      </c>
      <c r="DX26" s="34">
        <f t="shared" si="13"/>
        <v>17951.04</v>
      </c>
      <c r="DY26" s="34"/>
      <c r="DZ26" s="34">
        <f t="shared" si="62"/>
        <v>0</v>
      </c>
      <c r="EA26" s="34">
        <v>1</v>
      </c>
      <c r="EB26" s="34">
        <v>19297.66</v>
      </c>
      <c r="EC26" s="27"/>
      <c r="ED26" s="34"/>
      <c r="EE26" s="34">
        <f t="shared" si="63"/>
        <v>1</v>
      </c>
      <c r="EF26" s="34">
        <f t="shared" si="63"/>
        <v>19297.66</v>
      </c>
      <c r="EG26" s="34">
        <v>0</v>
      </c>
      <c r="EH26" s="34">
        <f t="shared" si="64"/>
        <v>0</v>
      </c>
      <c r="EI26" s="34">
        <v>0</v>
      </c>
      <c r="EJ26" s="34">
        <f t="shared" si="85"/>
        <v>0</v>
      </c>
      <c r="EK26" s="34"/>
      <c r="EL26" s="34"/>
      <c r="EM26" s="34">
        <f t="shared" si="65"/>
        <v>0</v>
      </c>
      <c r="EN26" s="34">
        <f t="shared" si="65"/>
        <v>0</v>
      </c>
      <c r="EO26" s="34">
        <v>76</v>
      </c>
      <c r="EP26" s="34">
        <f t="shared" si="66"/>
        <v>1215544.6993013329</v>
      </c>
      <c r="EQ26" s="34">
        <v>14</v>
      </c>
      <c r="ER26" s="34">
        <v>221246.02000000002</v>
      </c>
      <c r="ES26" s="34"/>
      <c r="ET26" s="34"/>
      <c r="EU26" s="34">
        <f t="shared" si="67"/>
        <v>14</v>
      </c>
      <c r="EV26" s="34">
        <f t="shared" si="67"/>
        <v>221246.02000000002</v>
      </c>
      <c r="EW26" s="34">
        <v>0</v>
      </c>
      <c r="EX26" s="34">
        <f t="shared" si="68"/>
        <v>0</v>
      </c>
      <c r="EY26" s="34">
        <v>0</v>
      </c>
      <c r="EZ26" s="34">
        <v>0</v>
      </c>
      <c r="FA26" s="34"/>
      <c r="FB26" s="34"/>
      <c r="FC26" s="34">
        <f t="shared" si="15"/>
        <v>0</v>
      </c>
      <c r="FD26" s="34">
        <f t="shared" si="15"/>
        <v>0</v>
      </c>
      <c r="FE26" s="34">
        <v>6</v>
      </c>
      <c r="FF26" s="34">
        <f t="shared" si="69"/>
        <v>148726.96910399999</v>
      </c>
      <c r="FG26" s="34">
        <v>0</v>
      </c>
      <c r="FH26" s="34">
        <v>0</v>
      </c>
      <c r="FI26" s="34"/>
      <c r="FJ26" s="34"/>
      <c r="FK26" s="34">
        <f t="shared" si="16"/>
        <v>0</v>
      </c>
      <c r="FL26" s="34">
        <f t="shared" si="16"/>
        <v>0</v>
      </c>
      <c r="FM26" s="34"/>
      <c r="FN26" s="34">
        <f t="shared" si="70"/>
        <v>0</v>
      </c>
      <c r="FO26" s="34">
        <v>0</v>
      </c>
      <c r="FP26" s="34">
        <f t="shared" ref="FP26:FP89" si="87">(FO26/3*1*$D26*$G26*$H26*$M26*FP$9)+(FO26/3*2*$E26*$G26*$H26*$M26*FP$10)</f>
        <v>0</v>
      </c>
      <c r="FQ26" s="34"/>
      <c r="FR26" s="34"/>
      <c r="FS26" s="34"/>
      <c r="FT26" s="34"/>
      <c r="FU26" s="34">
        <v>0</v>
      </c>
      <c r="FV26" s="34">
        <f t="shared" si="81"/>
        <v>0</v>
      </c>
      <c r="FW26" s="34">
        <v>0</v>
      </c>
      <c r="FX26" s="34">
        <v>0</v>
      </c>
      <c r="FY26" s="34"/>
      <c r="FZ26" s="34"/>
      <c r="GA26" s="34">
        <f t="shared" si="71"/>
        <v>0</v>
      </c>
      <c r="GB26" s="34">
        <f t="shared" si="71"/>
        <v>0</v>
      </c>
      <c r="GC26" s="34"/>
      <c r="GD26" s="34">
        <f t="shared" si="72"/>
        <v>0</v>
      </c>
      <c r="GE26" s="34">
        <v>0</v>
      </c>
      <c r="GF26" s="34">
        <v>0</v>
      </c>
      <c r="GG26" s="34"/>
      <c r="GH26" s="34"/>
      <c r="GI26" s="27">
        <f t="shared" si="73"/>
        <v>0</v>
      </c>
      <c r="GJ26" s="27">
        <f t="shared" si="73"/>
        <v>0</v>
      </c>
      <c r="GK26" s="37"/>
      <c r="GL26" s="38"/>
    </row>
    <row r="27" spans="1:194" ht="30" x14ac:dyDescent="0.25">
      <c r="A27" s="41"/>
      <c r="B27" s="72">
        <v>13</v>
      </c>
      <c r="C27" s="28" t="s">
        <v>167</v>
      </c>
      <c r="D27" s="29">
        <f t="shared" si="74"/>
        <v>18150.400000000001</v>
      </c>
      <c r="E27" s="29">
        <f t="shared" si="74"/>
        <v>18790</v>
      </c>
      <c r="F27" s="30">
        <v>18508</v>
      </c>
      <c r="G27" s="29">
        <v>1.17</v>
      </c>
      <c r="H27" s="31">
        <v>1</v>
      </c>
      <c r="I27" s="32"/>
      <c r="J27" s="32"/>
      <c r="K27" s="32"/>
      <c r="L27" s="29">
        <v>1.4</v>
      </c>
      <c r="M27" s="29">
        <v>1.68</v>
      </c>
      <c r="N27" s="29">
        <v>2.23</v>
      </c>
      <c r="O27" s="29">
        <v>2.39</v>
      </c>
      <c r="P27" s="33">
        <v>2.57</v>
      </c>
      <c r="Q27" s="34">
        <v>562</v>
      </c>
      <c r="R27" s="34">
        <f t="shared" si="20"/>
        <v>17414880.488459997</v>
      </c>
      <c r="S27" s="34">
        <v>0</v>
      </c>
      <c r="T27" s="34">
        <f t="shared" si="21"/>
        <v>0</v>
      </c>
      <c r="U27" s="34">
        <v>0</v>
      </c>
      <c r="V27" s="34">
        <f t="shared" si="22"/>
        <v>0</v>
      </c>
      <c r="W27" s="34"/>
      <c r="X27" s="34">
        <f t="shared" si="23"/>
        <v>0</v>
      </c>
      <c r="Y27" s="34">
        <v>25</v>
      </c>
      <c r="Z27" s="34">
        <f t="shared" si="24"/>
        <v>781678.85250000004</v>
      </c>
      <c r="AA27" s="34">
        <v>20</v>
      </c>
      <c r="AB27" s="34">
        <f t="shared" si="25"/>
        <v>625343.08199999994</v>
      </c>
      <c r="AC27" s="34">
        <v>0</v>
      </c>
      <c r="AD27" s="34">
        <f t="shared" si="26"/>
        <v>0</v>
      </c>
      <c r="AE27" s="34">
        <v>0</v>
      </c>
      <c r="AF27" s="34">
        <f t="shared" si="27"/>
        <v>0</v>
      </c>
      <c r="AG27" s="34">
        <v>364</v>
      </c>
      <c r="AH27" s="34">
        <f t="shared" si="28"/>
        <v>13904280.291719999</v>
      </c>
      <c r="AI27" s="34"/>
      <c r="AJ27" s="34">
        <f t="shared" si="29"/>
        <v>0</v>
      </c>
      <c r="AK27" s="34">
        <v>10</v>
      </c>
      <c r="AL27" s="34">
        <f t="shared" si="30"/>
        <v>305588.57783999993</v>
      </c>
      <c r="AM27" s="34"/>
      <c r="AN27" s="34">
        <f t="shared" si="31"/>
        <v>0</v>
      </c>
      <c r="AO27" s="34">
        <v>0</v>
      </c>
      <c r="AP27" s="34">
        <f t="shared" si="32"/>
        <v>0</v>
      </c>
      <c r="AQ27" s="34">
        <v>0</v>
      </c>
      <c r="AR27" s="34">
        <f t="shared" si="33"/>
        <v>0</v>
      </c>
      <c r="AS27" s="34">
        <v>0</v>
      </c>
      <c r="AT27" s="34">
        <f t="shared" si="34"/>
        <v>0</v>
      </c>
      <c r="AU27" s="34">
        <v>4</v>
      </c>
      <c r="AV27" s="34">
        <f t="shared" si="75"/>
        <v>146682.51736319996</v>
      </c>
      <c r="AW27" s="34">
        <v>11</v>
      </c>
      <c r="AX27" s="34">
        <f t="shared" si="35"/>
        <v>403376.9227487999</v>
      </c>
      <c r="AY27" s="34"/>
      <c r="AZ27" s="34">
        <f t="shared" si="36"/>
        <v>0</v>
      </c>
      <c r="BA27" s="34"/>
      <c r="BB27" s="34">
        <f t="shared" si="37"/>
        <v>0</v>
      </c>
      <c r="BC27" s="34">
        <v>20</v>
      </c>
      <c r="BD27" s="34">
        <f t="shared" si="38"/>
        <v>733412.58681600005</v>
      </c>
      <c r="BE27" s="34"/>
      <c r="BF27" s="34">
        <f t="shared" si="39"/>
        <v>0</v>
      </c>
      <c r="BG27" s="34">
        <v>1</v>
      </c>
      <c r="BH27" s="34">
        <f t="shared" si="40"/>
        <v>30558.857783999993</v>
      </c>
      <c r="BI27" s="34"/>
      <c r="BJ27" s="34">
        <f t="shared" si="41"/>
        <v>0</v>
      </c>
      <c r="BK27" s="34">
        <v>510</v>
      </c>
      <c r="BL27" s="34">
        <f t="shared" si="42"/>
        <v>18702020.963808</v>
      </c>
      <c r="BM27" s="34">
        <v>380</v>
      </c>
      <c r="BN27" s="34">
        <f t="shared" si="76"/>
        <v>12200515.945799999</v>
      </c>
      <c r="BO27" s="34">
        <v>258</v>
      </c>
      <c r="BP27" s="34">
        <f t="shared" si="43"/>
        <v>8245156.0365719991</v>
      </c>
      <c r="BQ27" s="40">
        <v>0</v>
      </c>
      <c r="BR27" s="34">
        <f t="shared" si="44"/>
        <v>0</v>
      </c>
      <c r="BS27" s="34">
        <v>0</v>
      </c>
      <c r="BT27" s="34">
        <f t="shared" si="45"/>
        <v>0</v>
      </c>
      <c r="BU27" s="34">
        <v>0</v>
      </c>
      <c r="BV27" s="34">
        <f t="shared" si="46"/>
        <v>0</v>
      </c>
      <c r="BW27" s="34"/>
      <c r="BX27" s="34">
        <f t="shared" si="47"/>
        <v>0</v>
      </c>
      <c r="BY27" s="34"/>
      <c r="BZ27" s="34">
        <f t="shared" si="48"/>
        <v>0</v>
      </c>
      <c r="CA27" s="34">
        <v>0</v>
      </c>
      <c r="CB27" s="34">
        <f t="shared" si="49"/>
        <v>0</v>
      </c>
      <c r="CC27" s="34">
        <v>0</v>
      </c>
      <c r="CD27" s="34">
        <f t="shared" si="50"/>
        <v>0</v>
      </c>
      <c r="CE27" s="34">
        <v>0</v>
      </c>
      <c r="CF27" s="34">
        <f t="shared" si="51"/>
        <v>0</v>
      </c>
      <c r="CG27" s="34"/>
      <c r="CH27" s="34">
        <f t="shared" si="77"/>
        <v>0</v>
      </c>
      <c r="CI27" s="34"/>
      <c r="CJ27" s="34">
        <f t="shared" si="52"/>
        <v>0</v>
      </c>
      <c r="CK27" s="34">
        <v>0</v>
      </c>
      <c r="CL27" s="34">
        <f t="shared" si="78"/>
        <v>0</v>
      </c>
      <c r="CM27" s="34">
        <v>0</v>
      </c>
      <c r="CN27" s="34">
        <f t="shared" si="53"/>
        <v>0</v>
      </c>
      <c r="CO27" s="34">
        <v>0</v>
      </c>
      <c r="CP27" s="34">
        <v>0</v>
      </c>
      <c r="CQ27" s="34"/>
      <c r="CR27" s="34"/>
      <c r="CS27" s="34">
        <f t="shared" si="54"/>
        <v>0</v>
      </c>
      <c r="CT27" s="34">
        <f t="shared" si="54"/>
        <v>0</v>
      </c>
      <c r="CU27" s="34">
        <v>94</v>
      </c>
      <c r="CV27" s="34">
        <f t="shared" si="55"/>
        <v>3279487.7514671991</v>
      </c>
      <c r="CW27" s="34">
        <v>32</v>
      </c>
      <c r="CX27" s="34">
        <f t="shared" si="56"/>
        <v>1116421.3622015999</v>
      </c>
      <c r="CY27" s="34">
        <v>20</v>
      </c>
      <c r="CZ27" s="34">
        <f t="shared" si="79"/>
        <v>584194.74203999992</v>
      </c>
      <c r="DA27" s="34">
        <v>65</v>
      </c>
      <c r="DB27" s="34">
        <f t="shared" si="57"/>
        <v>2278359.4939559996</v>
      </c>
      <c r="DC27" s="34">
        <v>0</v>
      </c>
      <c r="DD27" s="34">
        <f t="shared" si="58"/>
        <v>0</v>
      </c>
      <c r="DE27" s="34">
        <v>0</v>
      </c>
      <c r="DF27" s="34">
        <f t="shared" si="59"/>
        <v>0</v>
      </c>
      <c r="DG27" s="34">
        <v>6</v>
      </c>
      <c r="DH27" s="34">
        <f t="shared" si="60"/>
        <v>232210.00464479998</v>
      </c>
      <c r="DI27" s="34">
        <v>0</v>
      </c>
      <c r="DJ27" s="34">
        <v>0</v>
      </c>
      <c r="DK27" s="34"/>
      <c r="DL27" s="27"/>
      <c r="DM27" s="34"/>
      <c r="DN27" s="27">
        <f t="shared" si="86"/>
        <v>0</v>
      </c>
      <c r="DO27" s="34">
        <v>56</v>
      </c>
      <c r="DP27" s="34">
        <f t="shared" si="80"/>
        <v>1777877.8748639999</v>
      </c>
      <c r="DQ27" s="34">
        <v>8</v>
      </c>
      <c r="DR27" s="34">
        <f t="shared" si="61"/>
        <v>309613.33952639985</v>
      </c>
      <c r="DS27" s="34">
        <v>1</v>
      </c>
      <c r="DT27" s="34">
        <v>38928.04</v>
      </c>
      <c r="DU27" s="34"/>
      <c r="DV27" s="27"/>
      <c r="DW27" s="34">
        <f t="shared" si="13"/>
        <v>1</v>
      </c>
      <c r="DX27" s="34">
        <f t="shared" si="13"/>
        <v>38928.04</v>
      </c>
      <c r="DY27" s="34">
        <v>20</v>
      </c>
      <c r="DZ27" s="34">
        <f t="shared" si="62"/>
        <v>770763.00974399992</v>
      </c>
      <c r="EA27" s="34">
        <v>8</v>
      </c>
      <c r="EB27" s="34">
        <v>297388.31000000006</v>
      </c>
      <c r="EC27" s="27"/>
      <c r="ED27" s="34"/>
      <c r="EE27" s="34">
        <f t="shared" si="63"/>
        <v>8</v>
      </c>
      <c r="EF27" s="34">
        <f t="shared" si="63"/>
        <v>297388.31000000006</v>
      </c>
      <c r="EG27" s="34">
        <v>16</v>
      </c>
      <c r="EH27" s="34">
        <f t="shared" si="64"/>
        <v>516220.43491199985</v>
      </c>
      <c r="EI27" s="34">
        <v>1</v>
      </c>
      <c r="EJ27" s="34">
        <v>32440.03</v>
      </c>
      <c r="EK27" s="34"/>
      <c r="EL27" s="34"/>
      <c r="EM27" s="34">
        <f t="shared" si="65"/>
        <v>1</v>
      </c>
      <c r="EN27" s="34">
        <f t="shared" si="65"/>
        <v>32440.03</v>
      </c>
      <c r="EO27" s="34">
        <v>50</v>
      </c>
      <c r="EP27" s="34">
        <f t="shared" si="66"/>
        <v>1613188.8591</v>
      </c>
      <c r="EQ27" s="34">
        <v>8</v>
      </c>
      <c r="ER27" s="34">
        <v>257405.16999999998</v>
      </c>
      <c r="ES27" s="34"/>
      <c r="ET27" s="34"/>
      <c r="EU27" s="34">
        <f t="shared" si="67"/>
        <v>8</v>
      </c>
      <c r="EV27" s="34">
        <f t="shared" si="67"/>
        <v>257405.16999999998</v>
      </c>
      <c r="EW27" s="34">
        <v>6</v>
      </c>
      <c r="EX27" s="34">
        <f t="shared" si="68"/>
        <v>301802.01760800002</v>
      </c>
      <c r="EY27" s="34">
        <v>1</v>
      </c>
      <c r="EZ27" s="34">
        <v>53514.64</v>
      </c>
      <c r="FA27" s="34"/>
      <c r="FB27" s="34"/>
      <c r="FC27" s="34">
        <f t="shared" si="15"/>
        <v>1</v>
      </c>
      <c r="FD27" s="34">
        <f t="shared" si="15"/>
        <v>53514.64</v>
      </c>
      <c r="FE27" s="34">
        <v>22</v>
      </c>
      <c r="FF27" s="34">
        <f t="shared" si="69"/>
        <v>1100066.7197519997</v>
      </c>
      <c r="FG27" s="34">
        <v>5</v>
      </c>
      <c r="FH27" s="34">
        <v>251678.46000000002</v>
      </c>
      <c r="FI27" s="34"/>
      <c r="FJ27" s="34"/>
      <c r="FK27" s="34">
        <f t="shared" si="16"/>
        <v>5</v>
      </c>
      <c r="FL27" s="34">
        <f t="shared" si="16"/>
        <v>251678.46000000002</v>
      </c>
      <c r="FM27" s="34"/>
      <c r="FN27" s="34">
        <f t="shared" si="70"/>
        <v>0</v>
      </c>
      <c r="FO27" s="34">
        <v>0</v>
      </c>
      <c r="FP27" s="34">
        <f t="shared" si="87"/>
        <v>0</v>
      </c>
      <c r="FQ27" s="34"/>
      <c r="FR27" s="34"/>
      <c r="FS27" s="34"/>
      <c r="FT27" s="34"/>
      <c r="FU27" s="34">
        <v>4</v>
      </c>
      <c r="FV27" s="34">
        <f t="shared" si="81"/>
        <v>267070.83304199995</v>
      </c>
      <c r="FW27" s="34">
        <v>1</v>
      </c>
      <c r="FX27" s="34">
        <v>66379.839999999997</v>
      </c>
      <c r="FY27" s="34"/>
      <c r="FZ27" s="34"/>
      <c r="GA27" s="34">
        <f t="shared" si="71"/>
        <v>1</v>
      </c>
      <c r="GB27" s="34">
        <f t="shared" si="71"/>
        <v>66379.839999999997</v>
      </c>
      <c r="GC27" s="34">
        <v>6</v>
      </c>
      <c r="GD27" s="34">
        <f t="shared" si="72"/>
        <v>456280.67546100001</v>
      </c>
      <c r="GE27" s="34">
        <v>1</v>
      </c>
      <c r="GF27" s="34">
        <v>76500.53</v>
      </c>
      <c r="GG27" s="34"/>
      <c r="GH27" s="34"/>
      <c r="GI27" s="27">
        <f t="shared" si="73"/>
        <v>1</v>
      </c>
      <c r="GJ27" s="27">
        <f t="shared" si="73"/>
        <v>76500.53</v>
      </c>
      <c r="GK27" s="37"/>
      <c r="GL27" s="38"/>
    </row>
    <row r="28" spans="1:194" ht="30" x14ac:dyDescent="0.25">
      <c r="A28" s="41"/>
      <c r="B28" s="72">
        <v>14</v>
      </c>
      <c r="C28" s="28" t="s">
        <v>168</v>
      </c>
      <c r="D28" s="29">
        <f t="shared" si="74"/>
        <v>18150.400000000001</v>
      </c>
      <c r="E28" s="29">
        <f t="shared" si="74"/>
        <v>18790</v>
      </c>
      <c r="F28" s="30">
        <v>18508</v>
      </c>
      <c r="G28" s="29">
        <v>2.2000000000000002</v>
      </c>
      <c r="H28" s="31">
        <v>1</v>
      </c>
      <c r="I28" s="32"/>
      <c r="J28" s="32"/>
      <c r="K28" s="32"/>
      <c r="L28" s="29">
        <v>1.4</v>
      </c>
      <c r="M28" s="29">
        <v>1.68</v>
      </c>
      <c r="N28" s="29">
        <v>2.23</v>
      </c>
      <c r="O28" s="29">
        <v>2.39</v>
      </c>
      <c r="P28" s="33">
        <v>2.57</v>
      </c>
      <c r="Q28" s="34">
        <v>108</v>
      </c>
      <c r="R28" s="34">
        <f t="shared" si="20"/>
        <v>6292812.0024000006</v>
      </c>
      <c r="S28" s="34">
        <v>0</v>
      </c>
      <c r="T28" s="34">
        <f t="shared" si="21"/>
        <v>0</v>
      </c>
      <c r="U28" s="34">
        <v>0</v>
      </c>
      <c r="V28" s="34">
        <f t="shared" si="22"/>
        <v>0</v>
      </c>
      <c r="W28" s="34"/>
      <c r="X28" s="34">
        <f t="shared" si="23"/>
        <v>0</v>
      </c>
      <c r="Y28" s="34"/>
      <c r="Z28" s="34">
        <f t="shared" si="24"/>
        <v>0</v>
      </c>
      <c r="AA28" s="34">
        <v>4</v>
      </c>
      <c r="AB28" s="34">
        <f t="shared" si="25"/>
        <v>235171.75733333337</v>
      </c>
      <c r="AC28" s="34">
        <v>0</v>
      </c>
      <c r="AD28" s="34">
        <f t="shared" si="26"/>
        <v>0</v>
      </c>
      <c r="AE28" s="34">
        <v>0</v>
      </c>
      <c r="AF28" s="34">
        <f t="shared" si="27"/>
        <v>0</v>
      </c>
      <c r="AG28" s="34">
        <v>55</v>
      </c>
      <c r="AH28" s="34">
        <f t="shared" si="28"/>
        <v>3950450.6323333327</v>
      </c>
      <c r="AI28" s="34"/>
      <c r="AJ28" s="34">
        <f t="shared" si="29"/>
        <v>0</v>
      </c>
      <c r="AK28" s="34">
        <v>30</v>
      </c>
      <c r="AL28" s="34">
        <f t="shared" si="30"/>
        <v>1723833.0032000002</v>
      </c>
      <c r="AM28" s="34"/>
      <c r="AN28" s="34">
        <f t="shared" si="31"/>
        <v>0</v>
      </c>
      <c r="AO28" s="34">
        <v>0</v>
      </c>
      <c r="AP28" s="34">
        <f t="shared" si="32"/>
        <v>0</v>
      </c>
      <c r="AQ28" s="34">
        <v>0</v>
      </c>
      <c r="AR28" s="34">
        <f t="shared" si="33"/>
        <v>0</v>
      </c>
      <c r="AS28" s="34">
        <v>0</v>
      </c>
      <c r="AT28" s="34">
        <f t="shared" si="34"/>
        <v>0</v>
      </c>
      <c r="AU28" s="34"/>
      <c r="AV28" s="34">
        <f t="shared" si="75"/>
        <v>0</v>
      </c>
      <c r="AW28" s="34"/>
      <c r="AX28" s="34">
        <f t="shared" si="35"/>
        <v>0</v>
      </c>
      <c r="AY28" s="34"/>
      <c r="AZ28" s="34">
        <f t="shared" si="36"/>
        <v>0</v>
      </c>
      <c r="BA28" s="34"/>
      <c r="BB28" s="34">
        <f t="shared" si="37"/>
        <v>0</v>
      </c>
      <c r="BC28" s="34"/>
      <c r="BD28" s="34">
        <f t="shared" si="38"/>
        <v>0</v>
      </c>
      <c r="BE28" s="34"/>
      <c r="BF28" s="34">
        <f t="shared" si="39"/>
        <v>0</v>
      </c>
      <c r="BG28" s="34"/>
      <c r="BH28" s="34">
        <f t="shared" si="40"/>
        <v>0</v>
      </c>
      <c r="BI28" s="34"/>
      <c r="BJ28" s="34">
        <f t="shared" si="41"/>
        <v>0</v>
      </c>
      <c r="BK28" s="34">
        <v>5</v>
      </c>
      <c r="BL28" s="34">
        <f t="shared" si="42"/>
        <v>344766.60064000002</v>
      </c>
      <c r="BM28" s="34">
        <v>60</v>
      </c>
      <c r="BN28" s="34">
        <f t="shared" si="76"/>
        <v>3622285.4359999998</v>
      </c>
      <c r="BO28" s="34">
        <v>140</v>
      </c>
      <c r="BP28" s="34">
        <f t="shared" si="43"/>
        <v>8412867.088266667</v>
      </c>
      <c r="BQ28" s="40">
        <v>0</v>
      </c>
      <c r="BR28" s="34">
        <f t="shared" si="44"/>
        <v>0</v>
      </c>
      <c r="BS28" s="34">
        <v>0</v>
      </c>
      <c r="BT28" s="34">
        <f t="shared" si="45"/>
        <v>0</v>
      </c>
      <c r="BU28" s="34">
        <v>0</v>
      </c>
      <c r="BV28" s="34">
        <f t="shared" si="46"/>
        <v>0</v>
      </c>
      <c r="BW28" s="34">
        <v>0</v>
      </c>
      <c r="BX28" s="34">
        <f t="shared" si="47"/>
        <v>0</v>
      </c>
      <c r="BY28" s="34">
        <v>0</v>
      </c>
      <c r="BZ28" s="34">
        <f t="shared" si="48"/>
        <v>0</v>
      </c>
      <c r="CA28" s="34">
        <v>0</v>
      </c>
      <c r="CB28" s="34">
        <f t="shared" si="49"/>
        <v>0</v>
      </c>
      <c r="CC28" s="34">
        <v>0</v>
      </c>
      <c r="CD28" s="34">
        <f t="shared" si="50"/>
        <v>0</v>
      </c>
      <c r="CE28" s="34">
        <v>0</v>
      </c>
      <c r="CF28" s="34">
        <f t="shared" si="51"/>
        <v>0</v>
      </c>
      <c r="CG28" s="34"/>
      <c r="CH28" s="34">
        <f t="shared" si="77"/>
        <v>0</v>
      </c>
      <c r="CI28" s="34"/>
      <c r="CJ28" s="34">
        <f t="shared" si="52"/>
        <v>0</v>
      </c>
      <c r="CK28" s="34">
        <v>0</v>
      </c>
      <c r="CL28" s="34">
        <f t="shared" si="78"/>
        <v>0</v>
      </c>
      <c r="CM28" s="34">
        <v>0</v>
      </c>
      <c r="CN28" s="34">
        <f t="shared" si="53"/>
        <v>0</v>
      </c>
      <c r="CO28" s="34">
        <v>0</v>
      </c>
      <c r="CP28" s="34">
        <v>0</v>
      </c>
      <c r="CQ28" s="34"/>
      <c r="CR28" s="34"/>
      <c r="CS28" s="34">
        <f t="shared" si="54"/>
        <v>0</v>
      </c>
      <c r="CT28" s="34">
        <f t="shared" si="54"/>
        <v>0</v>
      </c>
      <c r="CU28" s="34">
        <v>12</v>
      </c>
      <c r="CV28" s="34">
        <f t="shared" si="55"/>
        <v>787220.19129600003</v>
      </c>
      <c r="CW28" s="34">
        <v>2</v>
      </c>
      <c r="CX28" s="34">
        <f t="shared" si="56"/>
        <v>131203.36521600001</v>
      </c>
      <c r="CY28" s="34">
        <v>8</v>
      </c>
      <c r="CZ28" s="34">
        <f t="shared" si="79"/>
        <v>439394.33589333331</v>
      </c>
      <c r="DA28" s="34">
        <v>10</v>
      </c>
      <c r="DB28" s="34">
        <f t="shared" si="57"/>
        <v>659091.50384000002</v>
      </c>
      <c r="DC28" s="34">
        <v>0</v>
      </c>
      <c r="DD28" s="34">
        <f t="shared" si="58"/>
        <v>0</v>
      </c>
      <c r="DE28" s="34">
        <v>0</v>
      </c>
      <c r="DF28" s="34">
        <f t="shared" si="59"/>
        <v>0</v>
      </c>
      <c r="DG28" s="34"/>
      <c r="DH28" s="34">
        <f t="shared" si="60"/>
        <v>0</v>
      </c>
      <c r="DI28" s="34">
        <v>0</v>
      </c>
      <c r="DJ28" s="34">
        <v>0</v>
      </c>
      <c r="DK28" s="34"/>
      <c r="DL28" s="27"/>
      <c r="DM28" s="34"/>
      <c r="DN28" s="27">
        <f t="shared" si="86"/>
        <v>0</v>
      </c>
      <c r="DO28" s="34">
        <v>40</v>
      </c>
      <c r="DP28" s="34">
        <f t="shared" si="80"/>
        <v>2387870.1616000002</v>
      </c>
      <c r="DQ28" s="34"/>
      <c r="DR28" s="34">
        <f t="shared" si="61"/>
        <v>0</v>
      </c>
      <c r="DS28" s="34">
        <v>0</v>
      </c>
      <c r="DT28" s="34">
        <f t="shared" si="83"/>
        <v>0</v>
      </c>
      <c r="DU28" s="34"/>
      <c r="DV28" s="27"/>
      <c r="DW28" s="34">
        <f t="shared" si="13"/>
        <v>0</v>
      </c>
      <c r="DX28" s="34">
        <f t="shared" si="13"/>
        <v>0</v>
      </c>
      <c r="DY28" s="34">
        <v>5</v>
      </c>
      <c r="DZ28" s="34">
        <f t="shared" si="62"/>
        <v>362324.49176000006</v>
      </c>
      <c r="EA28" s="34">
        <v>1</v>
      </c>
      <c r="EB28" s="34">
        <v>73198.02</v>
      </c>
      <c r="EC28" s="27"/>
      <c r="ED28" s="34"/>
      <c r="EE28" s="34">
        <f t="shared" si="63"/>
        <v>1</v>
      </c>
      <c r="EF28" s="34">
        <f t="shared" si="63"/>
        <v>73198.02</v>
      </c>
      <c r="EG28" s="34"/>
      <c r="EH28" s="34">
        <f t="shared" si="64"/>
        <v>0</v>
      </c>
      <c r="EI28" s="34">
        <v>0</v>
      </c>
      <c r="EJ28" s="34">
        <f t="shared" si="85"/>
        <v>0</v>
      </c>
      <c r="EK28" s="34"/>
      <c r="EL28" s="34"/>
      <c r="EM28" s="34">
        <f t="shared" si="65"/>
        <v>0</v>
      </c>
      <c r="EN28" s="34">
        <f t="shared" si="65"/>
        <v>0</v>
      </c>
      <c r="EO28" s="34">
        <v>4</v>
      </c>
      <c r="EP28" s="34">
        <f t="shared" si="66"/>
        <v>242667.72581333332</v>
      </c>
      <c r="EQ28" s="34">
        <v>1</v>
      </c>
      <c r="ER28" s="34">
        <v>60998.35</v>
      </c>
      <c r="ES28" s="34"/>
      <c r="ET28" s="34"/>
      <c r="EU28" s="34">
        <f t="shared" si="67"/>
        <v>1</v>
      </c>
      <c r="EV28" s="34">
        <f t="shared" si="67"/>
        <v>60998.35</v>
      </c>
      <c r="EW28" s="34">
        <v>0</v>
      </c>
      <c r="EX28" s="34">
        <f t="shared" si="68"/>
        <v>0</v>
      </c>
      <c r="EY28" s="34">
        <v>0</v>
      </c>
      <c r="EZ28" s="34">
        <f t="shared" si="82"/>
        <v>0</v>
      </c>
      <c r="FA28" s="34"/>
      <c r="FB28" s="34"/>
      <c r="FC28" s="34">
        <f t="shared" si="15"/>
        <v>0</v>
      </c>
      <c r="FD28" s="34">
        <f t="shared" si="15"/>
        <v>0</v>
      </c>
      <c r="FE28" s="34">
        <v>0</v>
      </c>
      <c r="FF28" s="34">
        <f t="shared" si="69"/>
        <v>0</v>
      </c>
      <c r="FG28" s="34">
        <v>0</v>
      </c>
      <c r="FH28" s="34">
        <v>0</v>
      </c>
      <c r="FI28" s="34"/>
      <c r="FJ28" s="34"/>
      <c r="FK28" s="34">
        <f t="shared" si="16"/>
        <v>0</v>
      </c>
      <c r="FL28" s="34">
        <f t="shared" si="16"/>
        <v>0</v>
      </c>
      <c r="FM28" s="34"/>
      <c r="FN28" s="34">
        <f t="shared" si="70"/>
        <v>0</v>
      </c>
      <c r="FO28" s="34">
        <v>0</v>
      </c>
      <c r="FP28" s="34">
        <f t="shared" si="87"/>
        <v>0</v>
      </c>
      <c r="FQ28" s="34"/>
      <c r="FR28" s="34"/>
      <c r="FS28" s="34"/>
      <c r="FT28" s="34"/>
      <c r="FU28" s="34">
        <v>0</v>
      </c>
      <c r="FV28" s="34">
        <f t="shared" si="81"/>
        <v>0</v>
      </c>
      <c r="FW28" s="34">
        <v>0</v>
      </c>
      <c r="FX28" s="34">
        <v>0</v>
      </c>
      <c r="FY28" s="34"/>
      <c r="FZ28" s="34"/>
      <c r="GA28" s="34">
        <f t="shared" si="71"/>
        <v>0</v>
      </c>
      <c r="GB28" s="34">
        <f t="shared" si="71"/>
        <v>0</v>
      </c>
      <c r="GC28" s="34"/>
      <c r="GD28" s="34">
        <f t="shared" si="72"/>
        <v>0</v>
      </c>
      <c r="GE28" s="34">
        <v>0</v>
      </c>
      <c r="GF28" s="34">
        <f t="shared" ref="GF28:GF77" si="88">(GE28/3*1*$D28*$G28*$H28*$O28*GF$9)+(GE28/3*2*$E28*$G28*$H28*$P28*GF$10)</f>
        <v>0</v>
      </c>
      <c r="GG28" s="34"/>
      <c r="GH28" s="34"/>
      <c r="GI28" s="27">
        <f t="shared" si="73"/>
        <v>0</v>
      </c>
      <c r="GJ28" s="27">
        <f t="shared" si="73"/>
        <v>0</v>
      </c>
      <c r="GK28" s="37"/>
      <c r="GL28" s="38"/>
    </row>
    <row r="29" spans="1:194" x14ac:dyDescent="0.25">
      <c r="A29" s="41">
        <v>3</v>
      </c>
      <c r="B29" s="78"/>
      <c r="C29" s="44" t="s">
        <v>169</v>
      </c>
      <c r="D29" s="29">
        <f t="shared" si="74"/>
        <v>18150.400000000001</v>
      </c>
      <c r="E29" s="29">
        <f t="shared" si="74"/>
        <v>18790</v>
      </c>
      <c r="F29" s="30">
        <v>18508</v>
      </c>
      <c r="G29" s="74">
        <v>0.34</v>
      </c>
      <c r="H29" s="31">
        <v>1</v>
      </c>
      <c r="I29" s="32"/>
      <c r="J29" s="32"/>
      <c r="K29" s="32"/>
      <c r="L29" s="29">
        <v>1.4</v>
      </c>
      <c r="M29" s="29">
        <v>1.68</v>
      </c>
      <c r="N29" s="29">
        <v>2.23</v>
      </c>
      <c r="O29" s="29">
        <v>2.39</v>
      </c>
      <c r="P29" s="33">
        <v>2.57</v>
      </c>
      <c r="Q29" s="27">
        <f>Q30+Q31</f>
        <v>0</v>
      </c>
      <c r="R29" s="27">
        <f t="shared" ref="R29:CC29" si="89">R30+R31</f>
        <v>0</v>
      </c>
      <c r="S29" s="27">
        <f t="shared" si="89"/>
        <v>0</v>
      </c>
      <c r="T29" s="27">
        <f t="shared" si="89"/>
        <v>0</v>
      </c>
      <c r="U29" s="27">
        <f t="shared" si="89"/>
        <v>0</v>
      </c>
      <c r="V29" s="27">
        <f t="shared" si="89"/>
        <v>0</v>
      </c>
      <c r="W29" s="27">
        <f t="shared" si="89"/>
        <v>0</v>
      </c>
      <c r="X29" s="27">
        <f t="shared" si="89"/>
        <v>0</v>
      </c>
      <c r="Y29" s="27">
        <f t="shared" si="89"/>
        <v>0</v>
      </c>
      <c r="Z29" s="27">
        <f t="shared" si="89"/>
        <v>0</v>
      </c>
      <c r="AA29" s="27">
        <f t="shared" si="89"/>
        <v>0</v>
      </c>
      <c r="AB29" s="27">
        <f t="shared" si="89"/>
        <v>0</v>
      </c>
      <c r="AC29" s="27">
        <f t="shared" si="89"/>
        <v>0</v>
      </c>
      <c r="AD29" s="27">
        <f t="shared" si="89"/>
        <v>0</v>
      </c>
      <c r="AE29" s="27">
        <f t="shared" si="89"/>
        <v>0</v>
      </c>
      <c r="AF29" s="27">
        <f t="shared" si="89"/>
        <v>0</v>
      </c>
      <c r="AG29" s="27">
        <f t="shared" si="89"/>
        <v>0</v>
      </c>
      <c r="AH29" s="27">
        <f t="shared" si="89"/>
        <v>0</v>
      </c>
      <c r="AI29" s="27">
        <f>AI30+AI31</f>
        <v>9</v>
      </c>
      <c r="AJ29" s="27">
        <f t="shared" ref="AJ29" si="90">AJ30+AJ31</f>
        <v>195748.94516333329</v>
      </c>
      <c r="AK29" s="27">
        <f t="shared" si="89"/>
        <v>2</v>
      </c>
      <c r="AL29" s="27">
        <f t="shared" si="89"/>
        <v>14104.088208000001</v>
      </c>
      <c r="AM29" s="27">
        <f t="shared" si="89"/>
        <v>0</v>
      </c>
      <c r="AN29" s="27">
        <f t="shared" si="89"/>
        <v>0</v>
      </c>
      <c r="AO29" s="27">
        <f t="shared" si="89"/>
        <v>0</v>
      </c>
      <c r="AP29" s="27">
        <f t="shared" si="89"/>
        <v>0</v>
      </c>
      <c r="AQ29" s="27">
        <f t="shared" si="89"/>
        <v>0</v>
      </c>
      <c r="AR29" s="27">
        <f t="shared" si="89"/>
        <v>0</v>
      </c>
      <c r="AS29" s="27">
        <f t="shared" si="89"/>
        <v>13</v>
      </c>
      <c r="AT29" s="27">
        <f t="shared" si="89"/>
        <v>110011.8880224</v>
      </c>
      <c r="AU29" s="27">
        <f t="shared" si="89"/>
        <v>20</v>
      </c>
      <c r="AV29" s="27">
        <f t="shared" si="89"/>
        <v>169249.05849600001</v>
      </c>
      <c r="AW29" s="27">
        <f t="shared" si="89"/>
        <v>0</v>
      </c>
      <c r="AX29" s="27">
        <f t="shared" si="89"/>
        <v>0</v>
      </c>
      <c r="AY29" s="27">
        <f t="shared" si="89"/>
        <v>0</v>
      </c>
      <c r="AZ29" s="27">
        <f t="shared" si="89"/>
        <v>0</v>
      </c>
      <c r="BA29" s="27">
        <f t="shared" si="89"/>
        <v>0</v>
      </c>
      <c r="BB29" s="27">
        <f t="shared" si="89"/>
        <v>0</v>
      </c>
      <c r="BC29" s="27">
        <f t="shared" si="89"/>
        <v>0</v>
      </c>
      <c r="BD29" s="27">
        <f t="shared" si="89"/>
        <v>0</v>
      </c>
      <c r="BE29" s="27">
        <f t="shared" si="89"/>
        <v>0</v>
      </c>
      <c r="BF29" s="27">
        <f t="shared" si="89"/>
        <v>0</v>
      </c>
      <c r="BG29" s="27">
        <f t="shared" si="89"/>
        <v>0</v>
      </c>
      <c r="BH29" s="27">
        <f t="shared" si="89"/>
        <v>0</v>
      </c>
      <c r="BI29" s="27">
        <v>0</v>
      </c>
      <c r="BJ29" s="27">
        <f t="shared" ref="BJ29" si="91">BJ30+BJ31</f>
        <v>0</v>
      </c>
      <c r="BK29" s="27">
        <f t="shared" si="89"/>
        <v>0</v>
      </c>
      <c r="BL29" s="27">
        <f t="shared" si="89"/>
        <v>0</v>
      </c>
      <c r="BM29" s="27">
        <f>BM30+BM31</f>
        <v>19</v>
      </c>
      <c r="BN29" s="27">
        <f t="shared" ref="BN29" si="92">BN30+BN31</f>
        <v>140775.18398999999</v>
      </c>
      <c r="BO29" s="27">
        <f t="shared" si="89"/>
        <v>0</v>
      </c>
      <c r="BP29" s="27">
        <f t="shared" si="89"/>
        <v>0</v>
      </c>
      <c r="BQ29" s="27">
        <v>16</v>
      </c>
      <c r="BR29" s="27">
        <f t="shared" ref="BR29" si="93">BR30+BR31</f>
        <v>141598.38631680002</v>
      </c>
      <c r="BS29" s="27">
        <f t="shared" si="89"/>
        <v>3</v>
      </c>
      <c r="BT29" s="27">
        <f t="shared" si="89"/>
        <v>26568.994032000002</v>
      </c>
      <c r="BU29" s="27">
        <f t="shared" si="89"/>
        <v>0</v>
      </c>
      <c r="BV29" s="27">
        <f t="shared" si="89"/>
        <v>0</v>
      </c>
      <c r="BW29" s="27">
        <f t="shared" si="89"/>
        <v>0</v>
      </c>
      <c r="BX29" s="27">
        <f t="shared" si="89"/>
        <v>0</v>
      </c>
      <c r="BY29" s="27">
        <f t="shared" si="89"/>
        <v>0</v>
      </c>
      <c r="BZ29" s="27">
        <f t="shared" si="89"/>
        <v>0</v>
      </c>
      <c r="CA29" s="27">
        <f t="shared" si="89"/>
        <v>0</v>
      </c>
      <c r="CB29" s="27">
        <f t="shared" si="89"/>
        <v>0</v>
      </c>
      <c r="CC29" s="27">
        <f t="shared" si="89"/>
        <v>0</v>
      </c>
      <c r="CD29" s="27">
        <f t="shared" ref="CD29:EO29" si="94">CD30+CD31</f>
        <v>0</v>
      </c>
      <c r="CE29" s="27">
        <f t="shared" si="94"/>
        <v>1</v>
      </c>
      <c r="CF29" s="27">
        <f t="shared" si="94"/>
        <v>7241.9188967999999</v>
      </c>
      <c r="CG29" s="27">
        <f t="shared" si="94"/>
        <v>0</v>
      </c>
      <c r="CH29" s="27">
        <f t="shared" si="94"/>
        <v>0</v>
      </c>
      <c r="CI29" s="27">
        <f t="shared" si="94"/>
        <v>0</v>
      </c>
      <c r="CJ29" s="27">
        <f t="shared" si="94"/>
        <v>0</v>
      </c>
      <c r="CK29" s="27">
        <f t="shared" si="94"/>
        <v>2</v>
      </c>
      <c r="CL29" s="27">
        <f t="shared" si="94"/>
        <v>13361.352228</v>
      </c>
      <c r="CM29" s="27">
        <f t="shared" si="94"/>
        <v>5</v>
      </c>
      <c r="CN29" s="27">
        <f t="shared" si="94"/>
        <v>33972.067710000003</v>
      </c>
      <c r="CO29" s="27">
        <f t="shared" si="94"/>
        <v>1</v>
      </c>
      <c r="CP29" s="27">
        <f t="shared" si="94"/>
        <v>6775.9</v>
      </c>
      <c r="CQ29" s="27">
        <v>2</v>
      </c>
      <c r="CR29" s="27">
        <f>($CQ29/9*3* $E29*$G29*$H29*$L29*CR$10)+($CQ29/9*6* $F29*$G29*$H29*$L29*CR$10)</f>
        <v>16894.485215999997</v>
      </c>
      <c r="CS29" s="34">
        <f t="shared" si="54"/>
        <v>3</v>
      </c>
      <c r="CT29" s="34">
        <f t="shared" si="54"/>
        <v>23670.385215999995</v>
      </c>
      <c r="CU29" s="27">
        <f t="shared" si="94"/>
        <v>0</v>
      </c>
      <c r="CV29" s="27">
        <f t="shared" si="94"/>
        <v>0</v>
      </c>
      <c r="CW29" s="27">
        <f t="shared" si="94"/>
        <v>1</v>
      </c>
      <c r="CX29" s="27">
        <f t="shared" si="94"/>
        <v>8051.1155928000007</v>
      </c>
      <c r="CY29" s="27">
        <f t="shared" si="94"/>
        <v>2</v>
      </c>
      <c r="CZ29" s="27">
        <f t="shared" si="94"/>
        <v>13481.417124</v>
      </c>
      <c r="DA29" s="27">
        <f t="shared" si="94"/>
        <v>2</v>
      </c>
      <c r="DB29" s="27">
        <f t="shared" si="94"/>
        <v>16177.7005488</v>
      </c>
      <c r="DC29" s="27">
        <f t="shared" si="94"/>
        <v>0</v>
      </c>
      <c r="DD29" s="27">
        <f t="shared" si="94"/>
        <v>0</v>
      </c>
      <c r="DE29" s="27">
        <f t="shared" si="94"/>
        <v>0</v>
      </c>
      <c r="DF29" s="27">
        <f t="shared" si="94"/>
        <v>0</v>
      </c>
      <c r="DG29" s="27">
        <f t="shared" si="94"/>
        <v>5</v>
      </c>
      <c r="DH29" s="27">
        <f t="shared" si="94"/>
        <v>44655.770124000002</v>
      </c>
      <c r="DI29" s="27">
        <f t="shared" si="94"/>
        <v>0</v>
      </c>
      <c r="DJ29" s="27">
        <f t="shared" si="94"/>
        <v>0</v>
      </c>
      <c r="DK29" s="27">
        <f>DG29-DI29</f>
        <v>5</v>
      </c>
      <c r="DL29" s="27">
        <f>(DK29/9*3*$E29*$G29*$H29*$M29*DL$10)+(DK29/9*6*$F29*$G29*$H29*$M29*DL$10)</f>
        <v>55996.186848000012</v>
      </c>
      <c r="DM29" s="27">
        <f t="shared" ref="DM29" si="95">DI29+DK29</f>
        <v>5</v>
      </c>
      <c r="DN29" s="27">
        <f t="shared" si="86"/>
        <v>55996.186848000012</v>
      </c>
      <c r="DO29" s="27">
        <f t="shared" si="94"/>
        <v>0</v>
      </c>
      <c r="DP29" s="27">
        <f t="shared" si="94"/>
        <v>0</v>
      </c>
      <c r="DQ29" s="27">
        <f t="shared" si="94"/>
        <v>0</v>
      </c>
      <c r="DR29" s="27">
        <f t="shared" si="94"/>
        <v>0</v>
      </c>
      <c r="DS29" s="27">
        <f t="shared" si="94"/>
        <v>5</v>
      </c>
      <c r="DT29" s="27">
        <f t="shared" si="94"/>
        <v>44916.95</v>
      </c>
      <c r="DU29" s="27"/>
      <c r="DV29" s="27">
        <f>(DU29/9*3*$E29*$G29*$H29*$M29*DV$10)+(DU29/9*6*$F29*$G29*$H29*$M29*DV$10)</f>
        <v>0</v>
      </c>
      <c r="DW29" s="34">
        <f t="shared" si="13"/>
        <v>5</v>
      </c>
      <c r="DX29" s="34">
        <f t="shared" si="13"/>
        <v>44916.95</v>
      </c>
      <c r="DY29" s="27">
        <f t="shared" si="94"/>
        <v>0</v>
      </c>
      <c r="DZ29" s="27">
        <f t="shared" si="94"/>
        <v>0</v>
      </c>
      <c r="EA29" s="27">
        <f t="shared" si="94"/>
        <v>5</v>
      </c>
      <c r="EB29" s="27">
        <f t="shared" si="94"/>
        <v>44916.95</v>
      </c>
      <c r="EC29" s="27"/>
      <c r="ED29" s="27">
        <f>(EC29/9*3*$E29*$G29*$H29*$M29*ED$10)+(EC29/9*6*$F29*$G29*$H29*$M29*ED$10)</f>
        <v>0</v>
      </c>
      <c r="EE29" s="34">
        <f t="shared" si="63"/>
        <v>5</v>
      </c>
      <c r="EF29" s="34">
        <f t="shared" si="63"/>
        <v>44916.95</v>
      </c>
      <c r="EG29" s="27">
        <f t="shared" si="94"/>
        <v>6</v>
      </c>
      <c r="EH29" s="27">
        <f t="shared" si="94"/>
        <v>44672.922251999997</v>
      </c>
      <c r="EI29" s="27">
        <f t="shared" si="94"/>
        <v>2</v>
      </c>
      <c r="EJ29" s="27">
        <f t="shared" si="94"/>
        <v>14972.32</v>
      </c>
      <c r="EK29" s="27">
        <f>EG29-EI29</f>
        <v>4</v>
      </c>
      <c r="EL29" s="27">
        <f>(EK29/9*3* $E29*$G29*$H29*$L29*EL$10)+(EK29/9*6* $F29*$G29*$H29*$L29*EL$10)</f>
        <v>37330.791231999996</v>
      </c>
      <c r="EM29" s="27">
        <f>EI29+EK29</f>
        <v>6</v>
      </c>
      <c r="EN29" s="34">
        <f t="shared" si="65"/>
        <v>52303.111231999996</v>
      </c>
      <c r="EO29" s="27">
        <f t="shared" si="94"/>
        <v>0</v>
      </c>
      <c r="EP29" s="27">
        <f t="shared" ref="EP29:GD29" si="96">EP30+EP31</f>
        <v>0</v>
      </c>
      <c r="EQ29" s="34">
        <f t="shared" ref="EQ29:EQ89" si="97">EO29/12*3</f>
        <v>0</v>
      </c>
      <c r="ER29" s="34">
        <f t="shared" ref="ER29:ER89" si="98">(EQ29/3*1*$D29*$G29*$H29*$L29*ER$9)+(EQ29/3*2*$E29*$G29*$H29*$L29*ER$10)</f>
        <v>0</v>
      </c>
      <c r="ES29" s="27"/>
      <c r="ET29" s="27">
        <f>(ES29/9*3* $E29*$G29*$H29*$L29*ET$10)+(ES29/9*6* $F29*$G29*$H29*$L29*ET$10)</f>
        <v>0</v>
      </c>
      <c r="EU29" s="34">
        <f t="shared" si="67"/>
        <v>0</v>
      </c>
      <c r="EV29" s="34">
        <f t="shared" si="67"/>
        <v>0</v>
      </c>
      <c r="EW29" s="27">
        <f t="shared" si="96"/>
        <v>0</v>
      </c>
      <c r="EX29" s="27">
        <f t="shared" si="96"/>
        <v>0</v>
      </c>
      <c r="EY29" s="34">
        <f t="shared" ref="EY29:EY77" si="99">EW29/12*3</f>
        <v>0</v>
      </c>
      <c r="EZ29" s="34">
        <f t="shared" si="82"/>
        <v>0</v>
      </c>
      <c r="FA29" s="27"/>
      <c r="FB29" s="27">
        <f>(FA29/9*3*$E29*$G29*$H29*$M29*FB$10)+(FA29/9*6*$F29*$G29*$H29*$M29*FB$10)</f>
        <v>0</v>
      </c>
      <c r="FC29" s="34">
        <f t="shared" si="15"/>
        <v>0</v>
      </c>
      <c r="FD29" s="34">
        <f t="shared" si="15"/>
        <v>0</v>
      </c>
      <c r="FE29" s="27">
        <f t="shared" si="96"/>
        <v>0</v>
      </c>
      <c r="FF29" s="27">
        <f t="shared" si="96"/>
        <v>0</v>
      </c>
      <c r="FG29" s="27">
        <f t="shared" si="96"/>
        <v>1</v>
      </c>
      <c r="FH29" s="27">
        <f t="shared" si="96"/>
        <v>11540.34</v>
      </c>
      <c r="FI29" s="27"/>
      <c r="FJ29" s="27">
        <f>(FI29/9*3*$E29*$G29*$H29*$M29*FJ$10)+(FI29/9*6*$F29*$G29*$H29*$M29*FJ$10)</f>
        <v>0</v>
      </c>
      <c r="FK29" s="34">
        <f t="shared" si="16"/>
        <v>1</v>
      </c>
      <c r="FL29" s="34">
        <f t="shared" si="16"/>
        <v>11540.34</v>
      </c>
      <c r="FM29" s="27">
        <f t="shared" si="96"/>
        <v>0</v>
      </c>
      <c r="FN29" s="27">
        <f t="shared" si="96"/>
        <v>0</v>
      </c>
      <c r="FO29" s="34">
        <f t="shared" ref="FO29:FP77" si="100">FM29/12*3</f>
        <v>0</v>
      </c>
      <c r="FP29" s="34">
        <f t="shared" si="100"/>
        <v>0</v>
      </c>
      <c r="FQ29" s="27"/>
      <c r="FR29" s="27">
        <f>(FQ29/9*3*$E29*$G29*$H29*$M29*FR$10)+(FQ29/9*6*$F29*$G29*$H29*$M29*FR$10)</f>
        <v>0</v>
      </c>
      <c r="FS29" s="34">
        <f t="shared" ref="FS29" si="101">FO29+FQ29</f>
        <v>0</v>
      </c>
      <c r="FT29" s="34">
        <f>FP29+FR29</f>
        <v>0</v>
      </c>
      <c r="FU29" s="27">
        <f t="shared" ref="FU29:FV29" si="102">FU30+FU31</f>
        <v>0</v>
      </c>
      <c r="FV29" s="27">
        <f t="shared" si="102"/>
        <v>0</v>
      </c>
      <c r="FW29" s="27">
        <f t="shared" si="96"/>
        <v>0</v>
      </c>
      <c r="FX29" s="27">
        <f t="shared" si="96"/>
        <v>0</v>
      </c>
      <c r="FY29" s="27">
        <f>FU29-FW29</f>
        <v>0</v>
      </c>
      <c r="FZ29" s="27">
        <f>SUM($FY29*$F29*$G29*$H29*$N29*$FZ$10)</f>
        <v>0</v>
      </c>
      <c r="GA29" s="27">
        <f>FW29+FY29</f>
        <v>0</v>
      </c>
      <c r="GB29" s="27">
        <f>FX29+FZ29</f>
        <v>0</v>
      </c>
      <c r="GC29" s="27">
        <f t="shared" si="96"/>
        <v>0</v>
      </c>
      <c r="GD29" s="27">
        <f t="shared" si="96"/>
        <v>0</v>
      </c>
      <c r="GE29" s="34">
        <f t="shared" ref="GE29:GE77" si="103">GC29/12*3</f>
        <v>0</v>
      </c>
      <c r="GF29" s="34">
        <f t="shared" si="88"/>
        <v>0</v>
      </c>
      <c r="GG29" s="27"/>
      <c r="GH29" s="27">
        <f>SUM($GG29/9*3*$GH$10*$E29*$G29*$H29*$P29)+($GG29/9*6*$GH$10*$F29*$G29*$H29*$P29)</f>
        <v>0</v>
      </c>
      <c r="GI29" s="27">
        <f t="shared" si="73"/>
        <v>0</v>
      </c>
      <c r="GJ29" s="27">
        <f t="shared" si="73"/>
        <v>0</v>
      </c>
      <c r="GK29" s="27">
        <f>SUM(Q29,S29,U29,W29,Y29,AA29,AC29,AE29,AG29,AI29,AK29,AM29,AO29,AQ29,AS29,AU29,AW29,AY29,BA29,BC29,BE29,BG29,BI29,BK29,BM29,BO29,BQ29,BS29,BU29,BW29,BY29,CA29,CC29,CE29,CG29,CI29,CK29,CS29,CU29,CW29,CY29,DA29,DC29,DE29,DM29,DO29,DW29,EE29,EM29,EU29,FC29,FK29,FS29,GA29,GI29)</f>
        <v>115</v>
      </c>
      <c r="GL29" s="27">
        <f>SUM(R29,T29,V29,X29,Z29,AB29,AD29,AF29,AH29,AJ29,AL29,AN29,AP29,AR29,AT29,AV29,AX29,AZ29,BB29,BD29,BF29,BH29,BJ29,BL29,BN29,BP29,BR29,BT29,BV29,BX29,BZ29,CB29,CD29,CF29,CH29,CJ29,CL29,CT29,CV29,CX29,CZ29,DB29,DD29,DF29,DN29,DP29,DX29,EF29,EN29,EV29,FD29,FL29,FT29,GB29,GJ29)</f>
        <v>1089713.9719149333</v>
      </c>
    </row>
    <row r="30" spans="1:194" ht="30" x14ac:dyDescent="0.25">
      <c r="A30" s="41"/>
      <c r="B30" s="72">
        <v>15</v>
      </c>
      <c r="C30" s="28" t="s">
        <v>170</v>
      </c>
      <c r="D30" s="29">
        <f t="shared" si="74"/>
        <v>18150.400000000001</v>
      </c>
      <c r="E30" s="29">
        <f t="shared" si="74"/>
        <v>18790</v>
      </c>
      <c r="F30" s="30">
        <v>18508</v>
      </c>
      <c r="G30" s="29">
        <v>1.1499999999999999</v>
      </c>
      <c r="H30" s="31">
        <v>1</v>
      </c>
      <c r="I30" s="32"/>
      <c r="J30" s="32"/>
      <c r="K30" s="32"/>
      <c r="L30" s="29">
        <v>1.4</v>
      </c>
      <c r="M30" s="29">
        <v>1.68</v>
      </c>
      <c r="N30" s="29">
        <v>2.23</v>
      </c>
      <c r="O30" s="29">
        <v>2.39</v>
      </c>
      <c r="P30" s="33">
        <v>2.57</v>
      </c>
      <c r="Q30" s="34"/>
      <c r="R30" s="34">
        <f>(Q30/12*1*$D30*$G30*$H30*$L30*R$9)+(Q30/12*5*$E30*$G30*$H30*$L30*R$10)+(Q30/12*6*$F30*$G30*$H30*$L30*R$10)</f>
        <v>0</v>
      </c>
      <c r="S30" s="34">
        <v>0</v>
      </c>
      <c r="T30" s="34">
        <f>(S30/12*1*$D30*$G30*$H30*$L30*T$9)+(S30/12*5*$E30*$G30*$H30*$L30*T$10)+(S30/12*6*$F30*$G30*$H30*$L30*T$10)</f>
        <v>0</v>
      </c>
      <c r="U30" s="34">
        <v>0</v>
      </c>
      <c r="V30" s="34">
        <f t="shared" ref="V30:V31" si="104">(U30/12*1*$D30*$G30*$H30*$L30*V$9)+(U30/12*5*$E30*$G30*$H30*$L30*V$10)+(U30/12*6*$F30*$G30*$H30*$L30*V$10)</f>
        <v>0</v>
      </c>
      <c r="W30" s="34"/>
      <c r="X30" s="34">
        <f t="shared" ref="X30:X31" si="105">(W30/12*1*$D30*$G30*$H30*$L30*X$9)+(W30/12*5*$E30*$G30*$H30*$L30*X$10)+(W30/12*6*$F30*$G30*$H30*$L30*X$10)</f>
        <v>0</v>
      </c>
      <c r="Y30" s="34">
        <v>0</v>
      </c>
      <c r="Z30" s="34">
        <f t="shared" ref="Z30:Z31" si="106">(Y30/12*1*$D30*$G30*$H30*$L30*Z$9)+(Y30/12*5*$E30*$G30*$H30*$L30*Z$10)+(Y30/12*6*$F30*$G30*$H30*$L30*Z$10)</f>
        <v>0</v>
      </c>
      <c r="AA30" s="34"/>
      <c r="AB30" s="34">
        <f t="shared" ref="AB30:AB31" si="107">(AA30/12*1*$D30*$G30*$H30*$L30*AB$9)+(AA30/12*5*$E30*$G30*$H30*$L30*AB$10)+(AA30/12*6*$F30*$G30*$H30*$L30*AB$10)</f>
        <v>0</v>
      </c>
      <c r="AC30" s="34">
        <v>0</v>
      </c>
      <c r="AD30" s="34">
        <f t="shared" ref="AD30:AD31" si="108">(AC30/12*1*$D30*$G30*$H30*$L30*AD$9)+(AC30/12*5*$E30*$G30*$H30*$L30*AD$10)+(AC30/12*6*$F30*$G30*$H30*$L30*AD$10)</f>
        <v>0</v>
      </c>
      <c r="AE30" s="34">
        <v>0</v>
      </c>
      <c r="AF30" s="34">
        <f t="shared" ref="AF30:AF31" si="109">(AE30/12*1*$D30*$G30*$H30*$L30*AF$9)+(AE30/12*5*$E30*$G30*$H30*$L30*AF$10)+(AE30/12*6*$F30*$G30*$H30*$L30*AF$10)</f>
        <v>0</v>
      </c>
      <c r="AG30" s="34">
        <v>0</v>
      </c>
      <c r="AH30" s="34">
        <f t="shared" ref="AH30:AH31" si="110">(AG30/12*1*$D30*$G30*$H30*$L30*AH$9)+(AG30/12*5*$E30*$G30*$H30*$L30*AH$10)+(AG30/12*6*$F30*$G30*$H30*$L30*AH$10)</f>
        <v>0</v>
      </c>
      <c r="AI30" s="34">
        <v>5</v>
      </c>
      <c r="AJ30" s="34">
        <f t="shared" ref="AJ30:AJ31" si="111">(AI30/12*1*$D30*$G30*$H30*$L30*AJ$9)+(AI30/12*3*$E30*$G30*$H30*$L30*AJ$10)+(AI30/12*2*$E30*$G30*$H30*$L30*AJ$11)+(AI30/12*6*$F30*$G30*$H30*$L30*AJ$11)</f>
        <v>164795.9640833333</v>
      </c>
      <c r="AK30" s="34">
        <v>0</v>
      </c>
      <c r="AL30" s="34">
        <f>(AK30/12*1*$D30*$G30*$H30*$L30*AL$9)+(AK30/12*5*$E30*$G30*$H30*$L30*AL$10)+(AK30/12*6*$F30*$G30*$H30*$L30*AL$10)</f>
        <v>0</v>
      </c>
      <c r="AM30" s="34"/>
      <c r="AN30" s="34">
        <f>(AM30/12*1*$D30*$G30*$H30*$L30*AN$9)+(AM30/12*5*$E30*$G30*$H30*$L30*AN$10)+(AM30/12*6*$F30*$G30*$H30*$L30*AN$10)</f>
        <v>0</v>
      </c>
      <c r="AO30" s="34">
        <v>0</v>
      </c>
      <c r="AP30" s="34">
        <f t="shared" ref="AP30:AP31" si="112">(AO30/12*1*$D30*$G30*$H30*$L30*AP$9)+(AO30/12*5*$E30*$G30*$H30*$L30*AP$10)+(AO30/12*6*$F30*$G30*$H30*$L30*AP$10)</f>
        <v>0</v>
      </c>
      <c r="AQ30" s="34"/>
      <c r="AR30" s="34">
        <f>(AQ30/12*1*$D30*$G30*$H30*$M30*AR$9)+(AQ30/12*5*$E30*$G30*$H30*$M30*AR$10)+(AQ30/12*6*$F30*$G30*$H30*$M30*AR$10)</f>
        <v>0</v>
      </c>
      <c r="AS30" s="34">
        <v>0</v>
      </c>
      <c r="AT30" s="34">
        <f>(AS30/12*1*$D30*$G30*$H30*$M30*AT$9)+(AS30/12*5*$E30*$G30*$H30*$M30*AT$10)+(AS30/12*6*$F30*$G30*$H30*$M30*AT$10)</f>
        <v>0</v>
      </c>
      <c r="AU30" s="34">
        <v>0</v>
      </c>
      <c r="AV30" s="34">
        <f t="shared" ref="AV30:AV31" si="113">(AU30/12*1*$D30*$G30*$H30*$M30*AV$9)+(AU30/12*5*$E30*$G30*$H30*$M30*AV$10)+(AU30/12*6*$F30*$G30*$H30*$M30*AV$10)</f>
        <v>0</v>
      </c>
      <c r="AW30" s="34">
        <v>0</v>
      </c>
      <c r="AX30" s="34">
        <f t="shared" ref="AX30:AX31" si="114">(AW30/12*1*$D30*$G30*$H30*$M30*AX$9)+(AW30/12*5*$E30*$G30*$H30*$M30*AX$10)+(AW30/12*6*$F30*$G30*$H30*$M30*AX$10)</f>
        <v>0</v>
      </c>
      <c r="AY30" s="34"/>
      <c r="AZ30" s="34">
        <f t="shared" ref="AZ30:AZ31" si="115">(AY30/12*1*$D30*$G30*$H30*$L30*AZ$9)+(AY30/12*5*$E30*$G30*$H30*$L30*AZ$10)+(AY30/12*6*$F30*$G30*$H30*$L30*AZ$10)</f>
        <v>0</v>
      </c>
      <c r="BA30" s="34"/>
      <c r="BB30" s="34">
        <f t="shared" ref="BB30:BB31" si="116">(BA30/12*1*$D30*$G30*$H30*$L30*BB$9)+(BA30/12*5*$E30*$G30*$H30*$L30*BB$10)+(BA30/12*6*$F30*$G30*$H30*$L30*BB$10)</f>
        <v>0</v>
      </c>
      <c r="BC30" s="34">
        <v>0</v>
      </c>
      <c r="BD30" s="34">
        <f t="shared" ref="BD30:BD31" si="117">(BC30/12*1*$D30*$G30*$H30*$M30*BD$9)+(BC30/12*5*$E30*$G30*$H30*$M30*BD$10)+(BC30/12*6*$F30*$G30*$H30*$M30*BD$10)</f>
        <v>0</v>
      </c>
      <c r="BE30" s="34">
        <v>0</v>
      </c>
      <c r="BF30" s="34">
        <f t="shared" ref="BF30:BF31" si="118">(BE30/12*1*$D30*$G30*$H30*$L30*BF$9)+(BE30/12*5*$E30*$G30*$H30*$L30*BF$10)+(BE30/12*6*$F30*$G30*$H30*$L30*BF$10)</f>
        <v>0</v>
      </c>
      <c r="BG30" s="34">
        <v>0</v>
      </c>
      <c r="BH30" s="34">
        <f t="shared" ref="BH30:BH31" si="119">(BG30/12*1*$D30*$G30*$H30*$L30*BH$9)+(BG30/12*5*$E30*$G30*$H30*$L30*BH$10)+(BG30/12*6*$F30*$G30*$H30*$L30*BH$10)</f>
        <v>0</v>
      </c>
      <c r="BI30" s="34">
        <v>0</v>
      </c>
      <c r="BJ30" s="34">
        <f t="shared" ref="BJ30:BJ31" si="120">(BI30/12*1*$D30*$G30*$H30*$L30*BJ$9)+(BI30/12*5*$E30*$G30*$H30*$L30*BJ$10)+(BI30/12*6*$F30*$G30*$H30*$L30*BJ$10)</f>
        <v>0</v>
      </c>
      <c r="BK30" s="34">
        <v>0</v>
      </c>
      <c r="BL30" s="34">
        <f t="shared" ref="BL30:BL31" si="121">(BK30/12*1*$D30*$G30*$H30*$M30*BL$9)+(BK30/12*5*$E30*$G30*$H30*$M30*BL$10)+(BK30/12*6*$F30*$G30*$H30*$M30*BL$10)</f>
        <v>0</v>
      </c>
      <c r="BM30" s="34"/>
      <c r="BN30" s="34">
        <f t="shared" ref="BN30:BN31" si="122">(BM30/12*1*$D30*$G30*$H30*$L30*BN$9)+(BM30/12*5*$E30*$G30*$H30*$L30*BN$10)+(BM30/12*6*$F30*$G30*$H30*$L30*BN$10)</f>
        <v>0</v>
      </c>
      <c r="BO30" s="34"/>
      <c r="BP30" s="34">
        <f t="shared" ref="BP30:BP31" si="123">(BO30/12*1*$D30*$G30*$H30*$L30*BP$9)+(BO30/12*3*$E30*$G30*$H30*$L30*BP$10)+(BO30/12*2*$E30*$G30*$H30*$L30*BP$11)+(BO30/12*6*$F30*$G30*$H30*$L30*BP$11)</f>
        <v>0</v>
      </c>
      <c r="BQ30" s="40"/>
      <c r="BR30" s="34">
        <f t="shared" ref="BR30:BR31" si="124">(BQ30/12*1*$D30*$G30*$H30*$M30*BR$9)+(BQ30/12*5*$E30*$G30*$H30*$M30*BR$10)+(BQ30/12*6*$F30*$G30*$H30*$M30*BR$10)</f>
        <v>0</v>
      </c>
      <c r="BS30" s="34"/>
      <c r="BT30" s="34">
        <f t="shared" ref="BT30:BT31" si="125">(BS30/12*1*$D30*$G30*$H30*$M30*BT$9)+(BS30/12*4*$E30*$G30*$H30*$M30*BT$10)+(BS30/12*1*$E30*$G30*$H30*$M30*BT$12)+(BS30/12*6*$F30*$G30*$H30*$M30*BT$12)</f>
        <v>0</v>
      </c>
      <c r="BU30" s="34">
        <v>0</v>
      </c>
      <c r="BV30" s="34">
        <f t="shared" ref="BV30:BV31" si="126">(BU30/12*1*$D30*$F30*$G30*$L30*BV$9)+(BU30/12*11*$E30*$F30*$G30*$L30*BV$10)</f>
        <v>0</v>
      </c>
      <c r="BW30" s="34">
        <v>0</v>
      </c>
      <c r="BX30" s="34">
        <f>(BW30/12*1*$D30*$G30*$H30*$L30*BX$9)+(BW30/12*5*$E30*$G30*$H30*$L30*BX$10)+(BW30/12*6*$F30*$G30*$H30*$L30*BX$10)</f>
        <v>0</v>
      </c>
      <c r="BY30" s="34">
        <v>0</v>
      </c>
      <c r="BZ30" s="34">
        <f>(BY30/12*1*$D30*$G30*$H30*$L30*BZ$9)+(BY30/12*5*$E30*$G30*$H30*$L30*BZ$10)+(BY30/12*6*$F30*$G30*$H30*$L30*BZ$10)</f>
        <v>0</v>
      </c>
      <c r="CA30" s="34">
        <v>0</v>
      </c>
      <c r="CB30" s="34">
        <f>(CA30/12*1*$D30*$G30*$H30*$L30*CB$9)+(CA30/12*5*$E30*$G30*$H30*$L30*CB$10)+(CA30/12*6*$F30*$G30*$H30*$L30*CB$10)</f>
        <v>0</v>
      </c>
      <c r="CC30" s="34">
        <v>0</v>
      </c>
      <c r="CD30" s="34">
        <f>(CC30/12*1*$D30*$G30*$H30*$L30*CD$9)+(CC30/12*5*$E30*$G30*$H30*$L30*CD$10)+(CC30/12*6*$F30*$G30*$H30*$L30*CD$10)</f>
        <v>0</v>
      </c>
      <c r="CE30" s="34">
        <v>0</v>
      </c>
      <c r="CF30" s="34">
        <f t="shared" ref="CF30:CF31" si="127">(CE30/12*1*$D30*$G30*$H30*$M30*CF$9)+(CE30/12*5*$E30*$G30*$H30*$M30*CF$10)+(CE30/12*6*$F30*$G30*$H30*$M30*CF$10)</f>
        <v>0</v>
      </c>
      <c r="CG30" s="34"/>
      <c r="CH30" s="34">
        <f t="shared" ref="CH30:CH31" si="128">(CG30/12*1*$D30*$G30*$H30*$L30*CH$9)+(CG30/12*5*$E30*$G30*$H30*$L30*CH$10)+(CG30/12*6*$F30*$G30*$H30*$L30*CH$10)</f>
        <v>0</v>
      </c>
      <c r="CI30" s="34"/>
      <c r="CJ30" s="34">
        <f t="shared" ref="CJ30:CJ31" si="129">(CI30/12*1*$D30*$G30*$H30*$M30*CJ$9)+(CI30/12*5*$E30*$G30*$H30*$M30*CJ$10)+(CI30/12*6*$F30*$G30*$H30*$M30*CJ$10)</f>
        <v>0</v>
      </c>
      <c r="CK30" s="34">
        <v>0</v>
      </c>
      <c r="CL30" s="34">
        <f t="shared" ref="CL30:CL31" si="130">(CK30/12*1*$D30*$G30*$H30*$L30*CL$9)+(CK30/12*5*$E30*$G30*$H30*$L30*CL$10)+(CK30/12*6*$F30*$G30*$H30*$L30*CL$10)</f>
        <v>0</v>
      </c>
      <c r="CM30" s="34">
        <v>0</v>
      </c>
      <c r="CN30" s="34">
        <f>(CM30/12*1*$D30*$G30*$H30*$L30*CN$9)+(CM30/12*11*$E30*$G30*$H30*$L30*CN$10)</f>
        <v>0</v>
      </c>
      <c r="CO30" s="34"/>
      <c r="CP30" s="34">
        <f t="shared" ref="CP30" si="131">(CO30/3*1*$D30*$G30*$H30*$L30*CP$9)+(CO30/3*2*$E30*$G30*$H30*$L30*CP$10)</f>
        <v>0</v>
      </c>
      <c r="CQ30" s="34"/>
      <c r="CR30" s="34"/>
      <c r="CS30" s="34">
        <f t="shared" si="54"/>
        <v>0</v>
      </c>
      <c r="CT30" s="34">
        <f t="shared" si="54"/>
        <v>0</v>
      </c>
      <c r="CU30" s="34"/>
      <c r="CV30" s="34">
        <f t="shared" ref="CV30:CV31" si="132">(CU30/12*1*$D30*$G30*$H30*$M30*CV$9)+(CU30/12*5*$E30*$G30*$H30*$M30*CV$10)+(CU30/12*6*$F30*$G30*$H30*$M30*CV$10)</f>
        <v>0</v>
      </c>
      <c r="CW30" s="34">
        <v>0</v>
      </c>
      <c r="CX30" s="34">
        <f t="shared" ref="CX30:CX31" si="133">(CW30/12*1*$D30*$G30*$H30*$M30*CX$9)+(CW30/12*5*$E30*$G30*$H30*$M30*CX$10)+(CW30/12*6*$F30*$G30*$H30*$M30*CX$10)</f>
        <v>0</v>
      </c>
      <c r="CY30" s="34">
        <v>0</v>
      </c>
      <c r="CZ30" s="34">
        <f t="shared" ref="CZ30:CZ31" si="134">(CY30/12*1*$D30*$G30*$H30*$L30*CZ$9)+(CY30/12*5*$E30*$G30*$H30*$L30*CZ$10)+(CY30/12*6*$F30*$G30*$H30*$L30*CZ$10)</f>
        <v>0</v>
      </c>
      <c r="DA30" s="34">
        <v>0</v>
      </c>
      <c r="DB30" s="34">
        <f t="shared" ref="DB30:DB31" si="135">(DA30/12*1*$D30*$G30*$H30*$M30*DB$9)+(DA30/12*5*$E30*$G30*$H30*$M30*DB$10)+(DA30/12*6*$F30*$G30*$H30*$M30*DB$10)</f>
        <v>0</v>
      </c>
      <c r="DC30" s="34">
        <v>0</v>
      </c>
      <c r="DD30" s="34">
        <f t="shared" ref="DD30:DD31" si="136">(DC30/12*1*$D30*$G30*$H30*$M30*DD$9)+(DC30/12*5*$E30*$G30*$H30*$M30*DD$10)+(DC30/12*6*$F30*$G30*$H30*$M30*DD$10)</f>
        <v>0</v>
      </c>
      <c r="DE30" s="34">
        <v>0</v>
      </c>
      <c r="DF30" s="34">
        <f t="shared" ref="DF30:DF31" si="137">(DE30/12*1*$D30*$G30*$H30*$M30*DF$9)+(DE30/12*5*$E30*$G30*$H30*$M30*DF$10)+(DE30/12*6*$F30*$G30*$H30*$M30*DF$10)</f>
        <v>0</v>
      </c>
      <c r="DG30" s="34">
        <v>0</v>
      </c>
      <c r="DH30" s="34">
        <f>(DG30/12*1*$D30*$G30*$H30*$M30*DH$9)+(DG30/12*11*$E30*$G30*$H30*$M30*DH$10)</f>
        <v>0</v>
      </c>
      <c r="DI30" s="34"/>
      <c r="DJ30" s="34">
        <f t="shared" ref="DJ30:DJ77" si="138">(DI30/3*1*$D30*$G30*$H30*$M30*DJ$9)+(DI30/3*2*$E30*$G30*$H30*$M30*DJ$10)</f>
        <v>0</v>
      </c>
      <c r="DK30" s="34"/>
      <c r="DL30" s="27"/>
      <c r="DM30" s="34"/>
      <c r="DN30" s="27">
        <f t="shared" si="86"/>
        <v>0</v>
      </c>
      <c r="DO30" s="34">
        <v>0</v>
      </c>
      <c r="DP30" s="34">
        <f t="shared" ref="DP30:DP31" si="139">(DO30/12*1*$D30*$G30*$H30*$L30*DP$9)+(DO30/12*5*$E30*$G30*$H30*$L30*DP$10)+(DO30/12*6*$F30*$G30*$H30*$L30*DP$10)</f>
        <v>0</v>
      </c>
      <c r="DQ30" s="34"/>
      <c r="DR30" s="34">
        <f>(DQ30/12*1*$D30*$G30*$H30*$M30*DR$9)+(DQ30/12*11*$E30*$G30*$H30*$M30*DR$10)</f>
        <v>0</v>
      </c>
      <c r="DS30" s="34"/>
      <c r="DT30" s="34">
        <f t="shared" ref="DT30:DT77" si="140">(DS30/3*1*$D30*$G30*$H30*$M30*DT$9)+(DS30/3*2*$E30*$G30*$H30*$M30*DT$10)</f>
        <v>0</v>
      </c>
      <c r="DU30" s="34"/>
      <c r="DV30" s="34"/>
      <c r="DW30" s="34">
        <f t="shared" si="13"/>
        <v>0</v>
      </c>
      <c r="DX30" s="34">
        <f t="shared" si="13"/>
        <v>0</v>
      </c>
      <c r="DY30" s="34"/>
      <c r="DZ30" s="34">
        <f>(DY30/12*1*$D30*$G30*$H30*$M30*DZ$9)+(DY30/12*11*$E30*$G30*$H30*$M30*DZ$10)</f>
        <v>0</v>
      </c>
      <c r="EA30" s="34">
        <f t="shared" ref="EA30:EA77" si="141">DY30/12*3</f>
        <v>0</v>
      </c>
      <c r="EB30" s="34">
        <f t="shared" si="84"/>
        <v>0</v>
      </c>
      <c r="EC30" s="27"/>
      <c r="ED30" s="34"/>
      <c r="EE30" s="34">
        <f t="shared" si="63"/>
        <v>0</v>
      </c>
      <c r="EF30" s="34">
        <f t="shared" si="63"/>
        <v>0</v>
      </c>
      <c r="EG30" s="34"/>
      <c r="EH30" s="34">
        <f>(EG30/12*1*$D30*$G30*$H30*$L30*EH$9)+(EG30/12*11*$E30*$G30*$H30*$L30*EH$10)</f>
        <v>0</v>
      </c>
      <c r="EI30" s="34">
        <f t="shared" ref="EI30:EI77" si="142">EG30/12*3</f>
        <v>0</v>
      </c>
      <c r="EJ30" s="34">
        <f t="shared" si="85"/>
        <v>0</v>
      </c>
      <c r="EK30" s="34"/>
      <c r="EL30" s="34"/>
      <c r="EM30" s="34">
        <f t="shared" si="65"/>
        <v>0</v>
      </c>
      <c r="EN30" s="34">
        <f t="shared" si="65"/>
        <v>0</v>
      </c>
      <c r="EO30" s="34"/>
      <c r="EP30" s="34">
        <f>(EO30/12*1*$D30*$G30*$H30*$L30*EP$9)+(EO30/12*11*$E30*$G30*$H30*$L30*EP$10)</f>
        <v>0</v>
      </c>
      <c r="EQ30" s="34">
        <f t="shared" si="97"/>
        <v>0</v>
      </c>
      <c r="ER30" s="34">
        <f t="shared" si="98"/>
        <v>0</v>
      </c>
      <c r="ES30" s="34"/>
      <c r="ET30" s="34"/>
      <c r="EU30" s="34">
        <f t="shared" si="67"/>
        <v>0</v>
      </c>
      <c r="EV30" s="34">
        <f t="shared" si="67"/>
        <v>0</v>
      </c>
      <c r="EW30" s="34">
        <v>0</v>
      </c>
      <c r="EX30" s="34">
        <f>(EW30/12*1*$D30*$G30*$H30*$M30*EX$9)+(EW30/12*11*$E30*$G30*$H30*$M30*EX$10)</f>
        <v>0</v>
      </c>
      <c r="EY30" s="34">
        <f t="shared" si="99"/>
        <v>0</v>
      </c>
      <c r="EZ30" s="34">
        <f t="shared" si="82"/>
        <v>0</v>
      </c>
      <c r="FA30" s="34"/>
      <c r="FB30" s="34"/>
      <c r="FC30" s="34">
        <f t="shared" si="15"/>
        <v>0</v>
      </c>
      <c r="FD30" s="34">
        <f t="shared" si="15"/>
        <v>0</v>
      </c>
      <c r="FE30" s="34">
        <v>0</v>
      </c>
      <c r="FF30" s="34">
        <f t="shared" ref="FF30:FF31" si="143">(FE30/12*1*$D30*$G30*$H30*$M30*FF$9)+(FE30/12*11*$E30*$G30*$H30*$M30*FF$10)</f>
        <v>0</v>
      </c>
      <c r="FG30" s="34">
        <f t="shared" ref="FG30:FG77" si="144">FE30/12*3</f>
        <v>0</v>
      </c>
      <c r="FH30" s="34">
        <f t="shared" ref="FH30:FH93" si="145">(FG30/3*1*$D30*$G30*$H30*$M30*FH$9)+(FG30/3*2*$E30*$G30*$H30*$M30*FH$10)</f>
        <v>0</v>
      </c>
      <c r="FI30" s="34"/>
      <c r="FJ30" s="34"/>
      <c r="FK30" s="34">
        <f t="shared" si="16"/>
        <v>0</v>
      </c>
      <c r="FL30" s="34">
        <f t="shared" si="16"/>
        <v>0</v>
      </c>
      <c r="FM30" s="34">
        <v>0</v>
      </c>
      <c r="FN30" s="34">
        <f t="shared" ref="FN30:FN31" si="146">(FM30/12*1*$D30*$G30*$H30*$M30*FN$9)+(FM30/12*11*$E30*$G30*$H30*$M30*FN$10)</f>
        <v>0</v>
      </c>
      <c r="FO30" s="34">
        <f t="shared" si="100"/>
        <v>0</v>
      </c>
      <c r="FP30" s="34">
        <f t="shared" si="87"/>
        <v>0</v>
      </c>
      <c r="FQ30" s="34"/>
      <c r="FR30" s="34"/>
      <c r="FS30" s="34"/>
      <c r="FT30" s="34"/>
      <c r="FU30" s="34">
        <v>0</v>
      </c>
      <c r="FV30" s="34">
        <f t="shared" ref="FV30:FV31" si="147">(FU30/12*1*$D30*$G30*$H30*$N30*FV$9)+(FU30/12*11*$E30*$G30*$H30*$N30*FV$10)</f>
        <v>0</v>
      </c>
      <c r="FW30" s="34">
        <v>0</v>
      </c>
      <c r="FX30" s="34">
        <f t="shared" ref="FX30:FX31" si="148">(FW30/12*1*$D30*$G30*$H30*$N30*FX$9)+(FW30/12*5*$E30*$G30*$H30*$N30*FX$10)+(FW30/12*6*$F30*$G30*$H30*$N30*FX$10)</f>
        <v>0</v>
      </c>
      <c r="FY30" s="34"/>
      <c r="FZ30" s="34"/>
      <c r="GA30" s="34">
        <f t="shared" si="71"/>
        <v>0</v>
      </c>
      <c r="GB30" s="34">
        <f t="shared" si="71"/>
        <v>0</v>
      </c>
      <c r="GC30" s="34">
        <v>0</v>
      </c>
      <c r="GD30" s="34">
        <f>(GC30/12*1*$D30*$G30*$H30*$O30*GD$9)+(GC30/12*11*$E30*$G30*$H30*$P30*GD$10)</f>
        <v>0</v>
      </c>
      <c r="GE30" s="34">
        <f t="shared" si="103"/>
        <v>0</v>
      </c>
      <c r="GF30" s="34">
        <f t="shared" si="88"/>
        <v>0</v>
      </c>
      <c r="GG30" s="34"/>
      <c r="GH30" s="34"/>
      <c r="GI30" s="27">
        <f t="shared" si="73"/>
        <v>0</v>
      </c>
      <c r="GJ30" s="27">
        <f t="shared" si="73"/>
        <v>0</v>
      </c>
      <c r="GK30" s="37"/>
      <c r="GL30" s="38"/>
    </row>
    <row r="31" spans="1:194" ht="30" x14ac:dyDescent="0.25">
      <c r="A31" s="41"/>
      <c r="B31" s="72">
        <v>16</v>
      </c>
      <c r="C31" s="28" t="s">
        <v>171</v>
      </c>
      <c r="D31" s="29">
        <f t="shared" si="74"/>
        <v>18150.400000000001</v>
      </c>
      <c r="E31" s="29">
        <f t="shared" si="74"/>
        <v>18790</v>
      </c>
      <c r="F31" s="30">
        <v>18508</v>
      </c>
      <c r="G31" s="43">
        <v>0.27</v>
      </c>
      <c r="H31" s="31">
        <v>1</v>
      </c>
      <c r="I31" s="32"/>
      <c r="J31" s="32"/>
      <c r="K31" s="32"/>
      <c r="L31" s="29">
        <v>1.4</v>
      </c>
      <c r="M31" s="29">
        <v>1.68</v>
      </c>
      <c r="N31" s="29">
        <v>2.23</v>
      </c>
      <c r="O31" s="29">
        <v>2.39</v>
      </c>
      <c r="P31" s="33">
        <v>2.57</v>
      </c>
      <c r="Q31" s="34"/>
      <c r="R31" s="34">
        <f>(Q31/12*1*$D31*$G31*$H31*$L31*R$9)+(Q31/12*5*$E31*$G31*$H31*$L31*R$10)+(Q31/12*6*$F31*$G31*$H31*$L31*R$10)</f>
        <v>0</v>
      </c>
      <c r="S31" s="34"/>
      <c r="T31" s="34">
        <f>(S31/12*1*$D31*$G31*$H31*$L31*T$9)+(S31/12*5*$E31*$G31*$H31*$L31*T$10)+(S31/12*6*$F31*$G31*$H31*$L31*T$10)</f>
        <v>0</v>
      </c>
      <c r="U31" s="34"/>
      <c r="V31" s="34">
        <f t="shared" si="104"/>
        <v>0</v>
      </c>
      <c r="W31" s="34"/>
      <c r="X31" s="34">
        <f t="shared" si="105"/>
        <v>0</v>
      </c>
      <c r="Y31" s="34"/>
      <c r="Z31" s="34">
        <f t="shared" si="106"/>
        <v>0</v>
      </c>
      <c r="AA31" s="34"/>
      <c r="AB31" s="34">
        <f t="shared" si="107"/>
        <v>0</v>
      </c>
      <c r="AC31" s="34"/>
      <c r="AD31" s="34">
        <f t="shared" si="108"/>
        <v>0</v>
      </c>
      <c r="AE31" s="34"/>
      <c r="AF31" s="34">
        <f t="shared" si="109"/>
        <v>0</v>
      </c>
      <c r="AG31" s="34"/>
      <c r="AH31" s="34">
        <f t="shared" si="110"/>
        <v>0</v>
      </c>
      <c r="AI31" s="34">
        <v>4</v>
      </c>
      <c r="AJ31" s="34">
        <f t="shared" si="111"/>
        <v>30952.981080000001</v>
      </c>
      <c r="AK31" s="34">
        <v>2</v>
      </c>
      <c r="AL31" s="34">
        <f>(AK31/12*1*$D31*$G31*$H31*$L31*AL$9)+(AK31/12*5*$E31*$G31*$H31*$L31*AL$10)+(AK31/12*6*$F31*$G31*$H31*$L31*AL$10)</f>
        <v>14104.088208000001</v>
      </c>
      <c r="AM31" s="34"/>
      <c r="AN31" s="34">
        <f>(AM31/12*1*$D31*$G31*$H31*$L31*AN$9)+(AM31/12*5*$E31*$G31*$H31*$L31*AN$10)+(AM31/12*6*$F31*$G31*$H31*$L31*AN$10)</f>
        <v>0</v>
      </c>
      <c r="AO31" s="34"/>
      <c r="AP31" s="34">
        <f t="shared" si="112"/>
        <v>0</v>
      </c>
      <c r="AQ31" s="34"/>
      <c r="AR31" s="34">
        <f>(AQ31/12*1*$D31*$G31*$H31*$M31*AR$9)+(AQ31/12*5*$E31*$G31*$H31*$M31*AR$10)+(AQ31/12*6*$F31*$G31*$H31*$M31*AR$10)</f>
        <v>0</v>
      </c>
      <c r="AS31" s="34">
        <f>6+7</f>
        <v>13</v>
      </c>
      <c r="AT31" s="34">
        <f>(AS31/12*1*$D31*$G31*$H31*$M31*AT$9)+(AS31/12*5*$E31*$G31*$H31*$M31*AT$10)+(AS31/12*6*$F31*$G31*$H31*$M31*AT$10)</f>
        <v>110011.8880224</v>
      </c>
      <c r="AU31" s="34">
        <v>20</v>
      </c>
      <c r="AV31" s="34">
        <f t="shared" si="113"/>
        <v>169249.05849600001</v>
      </c>
      <c r="AW31" s="34"/>
      <c r="AX31" s="34">
        <f t="shared" si="114"/>
        <v>0</v>
      </c>
      <c r="AY31" s="34"/>
      <c r="AZ31" s="34">
        <f t="shared" si="115"/>
        <v>0</v>
      </c>
      <c r="BA31" s="34"/>
      <c r="BB31" s="34">
        <f t="shared" si="116"/>
        <v>0</v>
      </c>
      <c r="BC31" s="34"/>
      <c r="BD31" s="34">
        <f t="shared" si="117"/>
        <v>0</v>
      </c>
      <c r="BE31" s="34"/>
      <c r="BF31" s="34">
        <f t="shared" si="118"/>
        <v>0</v>
      </c>
      <c r="BG31" s="34"/>
      <c r="BH31" s="34">
        <f t="shared" si="119"/>
        <v>0</v>
      </c>
      <c r="BI31" s="34"/>
      <c r="BJ31" s="34">
        <f t="shared" si="120"/>
        <v>0</v>
      </c>
      <c r="BK31" s="34"/>
      <c r="BL31" s="34">
        <f t="shared" si="121"/>
        <v>0</v>
      </c>
      <c r="BM31" s="34">
        <v>19</v>
      </c>
      <c r="BN31" s="34">
        <f t="shared" si="122"/>
        <v>140775.18398999999</v>
      </c>
      <c r="BO31" s="34"/>
      <c r="BP31" s="34">
        <f t="shared" si="123"/>
        <v>0</v>
      </c>
      <c r="BQ31" s="40">
        <v>16</v>
      </c>
      <c r="BR31" s="34">
        <f t="shared" si="124"/>
        <v>141598.38631680002</v>
      </c>
      <c r="BS31" s="34">
        <v>3</v>
      </c>
      <c r="BT31" s="34">
        <f t="shared" si="125"/>
        <v>26568.994032000002</v>
      </c>
      <c r="BU31" s="34"/>
      <c r="BV31" s="34">
        <f t="shared" si="126"/>
        <v>0</v>
      </c>
      <c r="BW31" s="34"/>
      <c r="BX31" s="34">
        <f>(BW31/12*1*$D31*$G31*$H31*$L31*BX$9)+(BW31/12*5*$E31*$G31*$H31*$L31*BX$10)+(BW31/12*6*$F31*$G31*$H31*$L31*BX$10)</f>
        <v>0</v>
      </c>
      <c r="BY31" s="34"/>
      <c r="BZ31" s="34">
        <f>(BY31/12*1*$D31*$G31*$H31*$L31*BZ$9)+(BY31/12*5*$E31*$G31*$H31*$L31*BZ$10)+(BY31/12*6*$F31*$G31*$H31*$L31*BZ$10)</f>
        <v>0</v>
      </c>
      <c r="CA31" s="34"/>
      <c r="CB31" s="34">
        <f>(CA31/12*1*$D31*$G31*$H31*$L31*CB$9)+(CA31/12*5*$E31*$G31*$H31*$L31*CB$10)+(CA31/12*6*$F31*$G31*$H31*$L31*CB$10)</f>
        <v>0</v>
      </c>
      <c r="CC31" s="34"/>
      <c r="CD31" s="34">
        <f>(CC31/12*1*$D31*$G31*$H31*$L31*CD$9)+(CC31/12*5*$E31*$G31*$H31*$L31*CD$10)+(CC31/12*6*$F31*$G31*$H31*$L31*CD$10)</f>
        <v>0</v>
      </c>
      <c r="CE31" s="34">
        <v>1</v>
      </c>
      <c r="CF31" s="34">
        <f t="shared" si="127"/>
        <v>7241.9188967999999</v>
      </c>
      <c r="CG31" s="34"/>
      <c r="CH31" s="34">
        <f t="shared" si="128"/>
        <v>0</v>
      </c>
      <c r="CI31" s="34"/>
      <c r="CJ31" s="34">
        <f t="shared" si="129"/>
        <v>0</v>
      </c>
      <c r="CK31" s="34">
        <v>2</v>
      </c>
      <c r="CL31" s="34">
        <f t="shared" si="130"/>
        <v>13361.352228</v>
      </c>
      <c r="CM31" s="34">
        <v>5</v>
      </c>
      <c r="CN31" s="34">
        <f>(CM31/12*1*$D31*$G31*$H31*$L31*CN$9)+(CM31/12*11*$E31*$G31*$H31*$L31*CN$10)</f>
        <v>33972.067710000003</v>
      </c>
      <c r="CO31" s="34">
        <v>1</v>
      </c>
      <c r="CP31" s="34">
        <v>6775.9</v>
      </c>
      <c r="CQ31" s="34"/>
      <c r="CR31" s="34"/>
      <c r="CS31" s="34">
        <f t="shared" si="54"/>
        <v>1</v>
      </c>
      <c r="CT31" s="34">
        <f t="shared" si="54"/>
        <v>6775.9</v>
      </c>
      <c r="CU31" s="34"/>
      <c r="CV31" s="34">
        <f t="shared" si="132"/>
        <v>0</v>
      </c>
      <c r="CW31" s="34">
        <v>1</v>
      </c>
      <c r="CX31" s="34">
        <f t="shared" si="133"/>
        <v>8051.1155928000007</v>
      </c>
      <c r="CY31" s="34">
        <v>2</v>
      </c>
      <c r="CZ31" s="34">
        <f t="shared" si="134"/>
        <v>13481.417124</v>
      </c>
      <c r="DA31" s="34">
        <v>2</v>
      </c>
      <c r="DB31" s="34">
        <f t="shared" si="135"/>
        <v>16177.7005488</v>
      </c>
      <c r="DC31" s="34"/>
      <c r="DD31" s="34">
        <f t="shared" si="136"/>
        <v>0</v>
      </c>
      <c r="DE31" s="34"/>
      <c r="DF31" s="34">
        <f t="shared" si="137"/>
        <v>0</v>
      </c>
      <c r="DG31" s="34">
        <v>5</v>
      </c>
      <c r="DH31" s="34">
        <f>(DG31/12*1*$D31*$G31*$H31*$M31*DH$9)+(DG31/12*11*$E31*$G31*$H31*$M31*DH$10)</f>
        <v>44655.770124000002</v>
      </c>
      <c r="DI31" s="34"/>
      <c r="DJ31" s="34">
        <f t="shared" si="138"/>
        <v>0</v>
      </c>
      <c r="DK31" s="34"/>
      <c r="DL31" s="27"/>
      <c r="DM31" s="34"/>
      <c r="DN31" s="27">
        <f t="shared" si="86"/>
        <v>0</v>
      </c>
      <c r="DO31" s="34"/>
      <c r="DP31" s="34">
        <f t="shared" si="139"/>
        <v>0</v>
      </c>
      <c r="DQ31" s="34"/>
      <c r="DR31" s="34">
        <f>(DQ31/12*1*$D31*$G31*$H31*$M31*DR$9)+(DQ31/12*11*$E31*$G31*$H31*$M31*DR$10)</f>
        <v>0</v>
      </c>
      <c r="DS31" s="34">
        <v>5</v>
      </c>
      <c r="DT31" s="34">
        <v>44916.95</v>
      </c>
      <c r="DU31" s="34"/>
      <c r="DV31" s="34"/>
      <c r="DW31" s="34">
        <f t="shared" si="13"/>
        <v>5</v>
      </c>
      <c r="DX31" s="34">
        <f t="shared" si="13"/>
        <v>44916.95</v>
      </c>
      <c r="DY31" s="34"/>
      <c r="DZ31" s="34">
        <f>(DY31/12*1*$D31*$G31*$H31*$M31*DZ$9)+(DY31/12*11*$E31*$G31*$H31*$M31*DZ$10)</f>
        <v>0</v>
      </c>
      <c r="EA31" s="34">
        <v>5</v>
      </c>
      <c r="EB31" s="34">
        <v>44916.95</v>
      </c>
      <c r="EC31" s="27"/>
      <c r="ED31" s="34"/>
      <c r="EE31" s="34">
        <f t="shared" si="63"/>
        <v>5</v>
      </c>
      <c r="EF31" s="34">
        <f t="shared" si="63"/>
        <v>44916.95</v>
      </c>
      <c r="EG31" s="34">
        <v>6</v>
      </c>
      <c r="EH31" s="34">
        <f>(EG31/12*1*$D31*$G31*$H31*$L31*EH$9)+(EG31/12*11*$E31*$G31*$H31*$L31*EH$10)</f>
        <v>44672.922251999997</v>
      </c>
      <c r="EI31" s="34">
        <v>2</v>
      </c>
      <c r="EJ31" s="34">
        <v>14972.32</v>
      </c>
      <c r="EK31" s="34"/>
      <c r="EL31" s="34"/>
      <c r="EM31" s="34">
        <f t="shared" si="65"/>
        <v>2</v>
      </c>
      <c r="EN31" s="34">
        <f t="shared" si="65"/>
        <v>14972.32</v>
      </c>
      <c r="EO31" s="34"/>
      <c r="EP31" s="34">
        <f>(EO31/12*1*$D31*$G31*$H31*$L31*EP$9)+(EO31/12*11*$E31*$G31*$H31*$L31*EP$10)</f>
        <v>0</v>
      </c>
      <c r="EQ31" s="34">
        <f t="shared" si="97"/>
        <v>0</v>
      </c>
      <c r="ER31" s="34">
        <f t="shared" si="98"/>
        <v>0</v>
      </c>
      <c r="ES31" s="34"/>
      <c r="ET31" s="34"/>
      <c r="EU31" s="34">
        <f t="shared" si="67"/>
        <v>0</v>
      </c>
      <c r="EV31" s="34">
        <f t="shared" si="67"/>
        <v>0</v>
      </c>
      <c r="EW31" s="34"/>
      <c r="EX31" s="34">
        <f>(EW31/12*1*$D31*$G31*$H31*$M31*EX$9)+(EW31/12*11*$E31*$G31*$H31*$M31*EX$10)</f>
        <v>0</v>
      </c>
      <c r="EY31" s="34">
        <f t="shared" si="99"/>
        <v>0</v>
      </c>
      <c r="EZ31" s="34">
        <f t="shared" si="82"/>
        <v>0</v>
      </c>
      <c r="FA31" s="34"/>
      <c r="FB31" s="34"/>
      <c r="FC31" s="34">
        <f t="shared" ref="FC31:FD94" si="149">EY31+FA31</f>
        <v>0</v>
      </c>
      <c r="FD31" s="34">
        <f t="shared" si="149"/>
        <v>0</v>
      </c>
      <c r="FE31" s="34"/>
      <c r="FF31" s="34">
        <f t="shared" si="143"/>
        <v>0</v>
      </c>
      <c r="FG31" s="34">
        <v>1</v>
      </c>
      <c r="FH31" s="34">
        <v>11540.34</v>
      </c>
      <c r="FI31" s="34"/>
      <c r="FJ31" s="34"/>
      <c r="FK31" s="34">
        <f t="shared" ref="FK31:FL94" si="150">FG31+FI31</f>
        <v>1</v>
      </c>
      <c r="FL31" s="34">
        <f t="shared" si="150"/>
        <v>11540.34</v>
      </c>
      <c r="FM31" s="34"/>
      <c r="FN31" s="34">
        <f t="shared" si="146"/>
        <v>0</v>
      </c>
      <c r="FO31" s="34">
        <f t="shared" si="100"/>
        <v>0</v>
      </c>
      <c r="FP31" s="34">
        <f t="shared" si="87"/>
        <v>0</v>
      </c>
      <c r="FQ31" s="34"/>
      <c r="FR31" s="34"/>
      <c r="FS31" s="34"/>
      <c r="FT31" s="34"/>
      <c r="FU31" s="34"/>
      <c r="FV31" s="34">
        <f t="shared" si="147"/>
        <v>0</v>
      </c>
      <c r="FW31" s="34"/>
      <c r="FX31" s="34">
        <f t="shared" si="148"/>
        <v>0</v>
      </c>
      <c r="FY31" s="34"/>
      <c r="FZ31" s="34"/>
      <c r="GA31" s="34">
        <f t="shared" si="71"/>
        <v>0</v>
      </c>
      <c r="GB31" s="34">
        <f t="shared" si="71"/>
        <v>0</v>
      </c>
      <c r="GC31" s="34"/>
      <c r="GD31" s="34">
        <f>(GC31/12*1*$D31*$G31*$H31*$O31*GD$9)+(GC31/12*11*$E31*$G31*$H31*$P31*GD$10)</f>
        <v>0</v>
      </c>
      <c r="GE31" s="34">
        <f t="shared" si="103"/>
        <v>0</v>
      </c>
      <c r="GF31" s="34">
        <f t="shared" si="88"/>
        <v>0</v>
      </c>
      <c r="GG31" s="34"/>
      <c r="GH31" s="34"/>
      <c r="GI31" s="27">
        <f t="shared" si="73"/>
        <v>0</v>
      </c>
      <c r="GJ31" s="27">
        <f t="shared" si="73"/>
        <v>0</v>
      </c>
      <c r="GK31" s="37"/>
      <c r="GL31" s="38"/>
    </row>
    <row r="32" spans="1:194" x14ac:dyDescent="0.25">
      <c r="A32" s="41">
        <v>4</v>
      </c>
      <c r="B32" s="78"/>
      <c r="C32" s="44" t="s">
        <v>172</v>
      </c>
      <c r="D32" s="29">
        <f t="shared" si="74"/>
        <v>18150.400000000001</v>
      </c>
      <c r="E32" s="29">
        <f t="shared" si="74"/>
        <v>18790</v>
      </c>
      <c r="F32" s="30">
        <v>18508</v>
      </c>
      <c r="G32" s="74">
        <v>1.04</v>
      </c>
      <c r="H32" s="31">
        <v>1</v>
      </c>
      <c r="I32" s="32"/>
      <c r="J32" s="32"/>
      <c r="K32" s="32"/>
      <c r="L32" s="29">
        <v>1.4</v>
      </c>
      <c r="M32" s="29">
        <v>1.68</v>
      </c>
      <c r="N32" s="29">
        <v>2.23</v>
      </c>
      <c r="O32" s="29">
        <v>2.39</v>
      </c>
      <c r="P32" s="33">
        <v>2.57</v>
      </c>
      <c r="Q32" s="27">
        <f>SUM(Q33:Q37)</f>
        <v>741</v>
      </c>
      <c r="R32" s="27">
        <f t="shared" ref="R32:CC32" si="151">SUM(R33:R37)</f>
        <v>21824147.885213334</v>
      </c>
      <c r="S32" s="27">
        <f t="shared" si="151"/>
        <v>182</v>
      </c>
      <c r="T32" s="27">
        <f t="shared" si="151"/>
        <v>4527318.8644133341</v>
      </c>
      <c r="U32" s="27">
        <f t="shared" si="151"/>
        <v>0</v>
      </c>
      <c r="V32" s="27">
        <f t="shared" si="151"/>
        <v>0</v>
      </c>
      <c r="W32" s="27">
        <f t="shared" si="151"/>
        <v>0</v>
      </c>
      <c r="X32" s="27">
        <f t="shared" si="151"/>
        <v>0</v>
      </c>
      <c r="Y32" s="27">
        <f t="shared" si="151"/>
        <v>0</v>
      </c>
      <c r="Z32" s="27">
        <f t="shared" si="151"/>
        <v>0</v>
      </c>
      <c r="AA32" s="27">
        <f t="shared" si="151"/>
        <v>268</v>
      </c>
      <c r="AB32" s="27">
        <f t="shared" si="151"/>
        <v>7381895.080186666</v>
      </c>
      <c r="AC32" s="27">
        <f t="shared" si="151"/>
        <v>0</v>
      </c>
      <c r="AD32" s="27">
        <f t="shared" si="151"/>
        <v>0</v>
      </c>
      <c r="AE32" s="27">
        <f t="shared" si="151"/>
        <v>0</v>
      </c>
      <c r="AF32" s="27">
        <f t="shared" si="151"/>
        <v>0</v>
      </c>
      <c r="AG32" s="27">
        <f t="shared" si="151"/>
        <v>0</v>
      </c>
      <c r="AH32" s="27">
        <f t="shared" si="151"/>
        <v>0</v>
      </c>
      <c r="AI32" s="27">
        <f>SUM(AI33:AI37)</f>
        <v>143</v>
      </c>
      <c r="AJ32" s="27">
        <f t="shared" ref="AJ32" si="152">SUM(AJ33:AJ37)</f>
        <v>7299505.5825999994</v>
      </c>
      <c r="AK32" s="27">
        <f t="shared" si="151"/>
        <v>8</v>
      </c>
      <c r="AL32" s="27">
        <f t="shared" si="151"/>
        <v>192233.49853866664</v>
      </c>
      <c r="AM32" s="27">
        <f t="shared" si="151"/>
        <v>0</v>
      </c>
      <c r="AN32" s="27">
        <f t="shared" si="151"/>
        <v>0</v>
      </c>
      <c r="AO32" s="27">
        <f t="shared" si="151"/>
        <v>0</v>
      </c>
      <c r="AP32" s="27">
        <f t="shared" si="151"/>
        <v>0</v>
      </c>
      <c r="AQ32" s="27">
        <f t="shared" si="151"/>
        <v>358</v>
      </c>
      <c r="AR32" s="27">
        <f t="shared" si="151"/>
        <v>12312555.5814016</v>
      </c>
      <c r="AS32" s="27">
        <f t="shared" si="151"/>
        <v>119</v>
      </c>
      <c r="AT32" s="27">
        <f t="shared" si="151"/>
        <v>3623183.5485439999</v>
      </c>
      <c r="AU32" s="27">
        <f t="shared" si="151"/>
        <v>578</v>
      </c>
      <c r="AV32" s="27">
        <f t="shared" si="151"/>
        <v>17582469.7842752</v>
      </c>
      <c r="AW32" s="27">
        <f t="shared" si="151"/>
        <v>0</v>
      </c>
      <c r="AX32" s="27">
        <f t="shared" si="151"/>
        <v>0</v>
      </c>
      <c r="AY32" s="27">
        <f t="shared" si="151"/>
        <v>0</v>
      </c>
      <c r="AZ32" s="27">
        <f t="shared" si="151"/>
        <v>0</v>
      </c>
      <c r="BA32" s="27">
        <f t="shared" si="151"/>
        <v>0</v>
      </c>
      <c r="BB32" s="27">
        <f t="shared" si="151"/>
        <v>0</v>
      </c>
      <c r="BC32" s="27">
        <f t="shared" si="151"/>
        <v>39</v>
      </c>
      <c r="BD32" s="27">
        <f t="shared" si="151"/>
        <v>1123625.6939039999</v>
      </c>
      <c r="BE32" s="27">
        <f t="shared" si="151"/>
        <v>0</v>
      </c>
      <c r="BF32" s="27">
        <f t="shared" si="151"/>
        <v>0</v>
      </c>
      <c r="BG32" s="27">
        <f t="shared" si="151"/>
        <v>0</v>
      </c>
      <c r="BH32" s="27">
        <f t="shared" si="151"/>
        <v>0</v>
      </c>
      <c r="BI32" s="27">
        <v>0</v>
      </c>
      <c r="BJ32" s="27">
        <f t="shared" ref="BJ32" si="153">SUM(BJ33:BJ37)</f>
        <v>0</v>
      </c>
      <c r="BK32" s="27">
        <f t="shared" si="151"/>
        <v>0</v>
      </c>
      <c r="BL32" s="27">
        <f t="shared" si="151"/>
        <v>0</v>
      </c>
      <c r="BM32" s="27">
        <f>SUM(BM33:BM37)</f>
        <v>282</v>
      </c>
      <c r="BN32" s="27">
        <f t="shared" ref="BN32" si="154">SUM(BN33:BN37)</f>
        <v>7125133.7917200001</v>
      </c>
      <c r="BO32" s="27">
        <f t="shared" si="151"/>
        <v>750</v>
      </c>
      <c r="BP32" s="27">
        <f t="shared" si="151"/>
        <v>22593470.227374665</v>
      </c>
      <c r="BQ32" s="27">
        <v>127</v>
      </c>
      <c r="BR32" s="27">
        <f t="shared" ref="BR32" si="155">SUM(BR33:BR37)</f>
        <v>3775257.1276112003</v>
      </c>
      <c r="BS32" s="27">
        <f t="shared" si="151"/>
        <v>16</v>
      </c>
      <c r="BT32" s="27">
        <f t="shared" si="151"/>
        <v>602515.79068799992</v>
      </c>
      <c r="BU32" s="27">
        <f t="shared" si="151"/>
        <v>10</v>
      </c>
      <c r="BV32" s="27">
        <f t="shared" si="151"/>
        <v>323800.55000000005</v>
      </c>
      <c r="BW32" s="27">
        <f t="shared" si="151"/>
        <v>10</v>
      </c>
      <c r="BX32" s="27">
        <f t="shared" si="151"/>
        <v>197849.13835866668</v>
      </c>
      <c r="BY32" s="27">
        <f t="shared" si="151"/>
        <v>100</v>
      </c>
      <c r="BZ32" s="27">
        <f t="shared" si="151"/>
        <v>2008055.5569199999</v>
      </c>
      <c r="CA32" s="27">
        <f t="shared" si="151"/>
        <v>124</v>
      </c>
      <c r="CB32" s="27">
        <f t="shared" si="151"/>
        <v>2151870.1930879997</v>
      </c>
      <c r="CC32" s="27">
        <f t="shared" si="151"/>
        <v>25</v>
      </c>
      <c r="CD32" s="27">
        <f t="shared" ref="CD32:EO32" si="156">SUM(CD33:CD37)</f>
        <v>583961.25659666676</v>
      </c>
      <c r="CE32" s="27">
        <f t="shared" si="156"/>
        <v>4</v>
      </c>
      <c r="CF32" s="27">
        <f t="shared" si="156"/>
        <v>99777.5492448</v>
      </c>
      <c r="CG32" s="27">
        <f t="shared" si="156"/>
        <v>0</v>
      </c>
      <c r="CH32" s="27">
        <f t="shared" si="156"/>
        <v>0</v>
      </c>
      <c r="CI32" s="27">
        <f t="shared" si="156"/>
        <v>0</v>
      </c>
      <c r="CJ32" s="27">
        <f t="shared" si="156"/>
        <v>0</v>
      </c>
      <c r="CK32" s="27">
        <f t="shared" si="156"/>
        <v>0</v>
      </c>
      <c r="CL32" s="27">
        <f t="shared" si="156"/>
        <v>0</v>
      </c>
      <c r="CM32" s="27">
        <f t="shared" si="156"/>
        <v>110</v>
      </c>
      <c r="CN32" s="27">
        <f t="shared" si="156"/>
        <v>2643820.4100933336</v>
      </c>
      <c r="CO32" s="27">
        <f t="shared" si="156"/>
        <v>19</v>
      </c>
      <c r="CP32" s="27">
        <f t="shared" si="156"/>
        <v>444372.04999999993</v>
      </c>
      <c r="CQ32" s="27">
        <f>CM32-CO32</f>
        <v>91</v>
      </c>
      <c r="CR32" s="27">
        <f>($CQ32/9*3* $E32*$G32*$H32*$L32*CR$10)+($CQ32/9*6* $F32*$G32*$H32*$L32*CR$10)</f>
        <v>2351314.8247679994</v>
      </c>
      <c r="CS32" s="34">
        <f t="shared" si="54"/>
        <v>110</v>
      </c>
      <c r="CT32" s="34">
        <f t="shared" si="54"/>
        <v>2795686.8747679992</v>
      </c>
      <c r="CU32" s="27">
        <f t="shared" si="156"/>
        <v>272</v>
      </c>
      <c r="CV32" s="27">
        <f t="shared" ref="CV32" si="157">SUM(CV33:CV37)</f>
        <v>8091679.3641488012</v>
      </c>
      <c r="CW32" s="27">
        <f t="shared" ref="CW32:CY32" si="158">SUM(CW33:CW37)</f>
        <v>162</v>
      </c>
      <c r="CX32" s="27">
        <f t="shared" si="158"/>
        <v>4787508.0503263995</v>
      </c>
      <c r="CY32" s="27">
        <f t="shared" si="158"/>
        <v>98</v>
      </c>
      <c r="CZ32" s="27">
        <f t="shared" si="156"/>
        <v>2551631.6056186664</v>
      </c>
      <c r="DA32" s="27">
        <f t="shared" si="156"/>
        <v>88</v>
      </c>
      <c r="DB32" s="27">
        <f t="shared" si="156"/>
        <v>2518366.7332095997</v>
      </c>
      <c r="DC32" s="27">
        <f t="shared" si="156"/>
        <v>21</v>
      </c>
      <c r="DD32" s="27">
        <f t="shared" si="156"/>
        <v>639566.26337519998</v>
      </c>
      <c r="DE32" s="27">
        <f t="shared" si="156"/>
        <v>86</v>
      </c>
      <c r="DF32" s="27">
        <f t="shared" si="156"/>
        <v>2682950.3841672</v>
      </c>
      <c r="DG32" s="27">
        <f t="shared" si="156"/>
        <v>126</v>
      </c>
      <c r="DH32" s="27">
        <f t="shared" si="156"/>
        <v>4106318.1031151996</v>
      </c>
      <c r="DI32" s="27">
        <f t="shared" si="156"/>
        <v>32</v>
      </c>
      <c r="DJ32" s="27">
        <f t="shared" si="156"/>
        <v>971056.24</v>
      </c>
      <c r="DK32" s="27">
        <f>DG32-DI32</f>
        <v>94</v>
      </c>
      <c r="DL32" s="27">
        <f>(DK32/9*3*$E32*$G32*$H32*$M32*DL$10)+(DK32/9*6*$F32*$G32*$H32*$M32*DL$10)</f>
        <v>3220110.1330944002</v>
      </c>
      <c r="DM32" s="27">
        <f t="shared" ref="DM32" si="159">DI32+DK32</f>
        <v>126</v>
      </c>
      <c r="DN32" s="27">
        <f t="shared" si="86"/>
        <v>4191166.3730944004</v>
      </c>
      <c r="DO32" s="27">
        <f t="shared" si="156"/>
        <v>0</v>
      </c>
      <c r="DP32" s="27">
        <f t="shared" ref="DP32" si="160">SUM(DP33:DP37)</f>
        <v>0</v>
      </c>
      <c r="DQ32" s="27">
        <f t="shared" si="156"/>
        <v>76</v>
      </c>
      <c r="DR32" s="27">
        <f t="shared" si="156"/>
        <v>2330956.6295567998</v>
      </c>
      <c r="DS32" s="27">
        <f t="shared" si="156"/>
        <v>28</v>
      </c>
      <c r="DT32" s="27">
        <f t="shared" si="156"/>
        <v>844109.97999999986</v>
      </c>
      <c r="DU32" s="27">
        <f>DQ32-DS32</f>
        <v>48</v>
      </c>
      <c r="DV32" s="27">
        <f>(DU32/9*3*$E32*$G32*$H32*$M32*DV$10)+(DU32/9*6*$F32*$G32*$H32*$M32*DV$10)</f>
        <v>1644311.5573248002</v>
      </c>
      <c r="DW32" s="34">
        <f t="shared" si="13"/>
        <v>76</v>
      </c>
      <c r="DX32" s="34">
        <f t="shared" si="13"/>
        <v>2488421.5373248002</v>
      </c>
      <c r="DY32" s="27">
        <f t="shared" si="156"/>
        <v>116</v>
      </c>
      <c r="DZ32" s="27">
        <f t="shared" si="156"/>
        <v>3515280.7731551998</v>
      </c>
      <c r="EA32" s="27">
        <f t="shared" si="156"/>
        <v>37</v>
      </c>
      <c r="EB32" s="27">
        <f t="shared" si="156"/>
        <v>1056417.01</v>
      </c>
      <c r="EC32" s="27">
        <v>84</v>
      </c>
      <c r="ED32" s="27">
        <f>(EC32/9*3*$E32*$G32*$H32*$M32*ED$10)+(EC32/9*6*$F32*$G32*$H32*$M32*ED$10)</f>
        <v>2877545.2253183997</v>
      </c>
      <c r="EE32" s="34">
        <f t="shared" si="63"/>
        <v>121</v>
      </c>
      <c r="EF32" s="34">
        <f t="shared" si="63"/>
        <v>3933962.2353184</v>
      </c>
      <c r="EG32" s="27">
        <f t="shared" si="156"/>
        <v>109</v>
      </c>
      <c r="EH32" s="27">
        <f t="shared" si="156"/>
        <v>2816812.8156093331</v>
      </c>
      <c r="EI32" s="27">
        <f t="shared" si="156"/>
        <v>29</v>
      </c>
      <c r="EJ32" s="27">
        <f t="shared" si="156"/>
        <v>760881.59</v>
      </c>
      <c r="EK32" s="27">
        <f>EG32-EI32</f>
        <v>80</v>
      </c>
      <c r="EL32" s="27">
        <f>(EK32/9*3* $E32*$G32*$H32*$L32*EL$10)+(EK32/9*6* $F32*$G32*$H32*$L32*EL$10)</f>
        <v>2283766.0518399999</v>
      </c>
      <c r="EM32" s="27">
        <f>EI32+EK32</f>
        <v>109</v>
      </c>
      <c r="EN32" s="34">
        <f t="shared" si="65"/>
        <v>3044647.6418399997</v>
      </c>
      <c r="EO32" s="27">
        <f t="shared" si="156"/>
        <v>52</v>
      </c>
      <c r="EP32" s="27">
        <f t="shared" ref="EP32:GD32" si="161">SUM(EP33:EP37)</f>
        <v>1279401.7451133332</v>
      </c>
      <c r="EQ32" s="27">
        <f t="shared" si="161"/>
        <v>28</v>
      </c>
      <c r="ER32" s="27">
        <f t="shared" si="161"/>
        <v>670111.71</v>
      </c>
      <c r="ES32" s="27">
        <f>EO32-EQ32</f>
        <v>24</v>
      </c>
      <c r="ET32" s="27">
        <f>(ES32/9*3* $E32*$G32*$H32*$L32*ET$10)+(ES32/9*6* $F32*$G32*$H32*$L32*ET$10)</f>
        <v>685129.81555199996</v>
      </c>
      <c r="EU32" s="27">
        <f>EQ32+ES32</f>
        <v>52</v>
      </c>
      <c r="EV32" s="34">
        <f t="shared" si="67"/>
        <v>1355241.5255519999</v>
      </c>
      <c r="EW32" s="27">
        <f t="shared" si="161"/>
        <v>34</v>
      </c>
      <c r="EX32" s="27">
        <f t="shared" si="161"/>
        <v>1353379.9877919999</v>
      </c>
      <c r="EY32" s="27">
        <f t="shared" si="161"/>
        <v>3</v>
      </c>
      <c r="EZ32" s="27">
        <f t="shared" si="161"/>
        <v>131865.57</v>
      </c>
      <c r="FA32" s="27">
        <f>EW32-EY32</f>
        <v>31</v>
      </c>
      <c r="FB32" s="27">
        <f>(FA32/9*3*$E32*$G32*$H32*$M32*FB$10)+(FA32/9*6*$F32*$G32*$H32*$M32*FB$10)</f>
        <v>1364214.3680256</v>
      </c>
      <c r="FC32" s="34">
        <f t="shared" si="149"/>
        <v>34</v>
      </c>
      <c r="FD32" s="34">
        <f t="shared" si="149"/>
        <v>1496079.9380256</v>
      </c>
      <c r="FE32" s="27">
        <f t="shared" si="161"/>
        <v>76</v>
      </c>
      <c r="FF32" s="27">
        <f t="shared" si="161"/>
        <v>2885655.8458000002</v>
      </c>
      <c r="FG32" s="27">
        <f t="shared" si="161"/>
        <v>9</v>
      </c>
      <c r="FH32" s="27">
        <f t="shared" si="161"/>
        <v>354813.45</v>
      </c>
      <c r="FI32" s="27">
        <f>FE32-FG32-15-4</f>
        <v>48</v>
      </c>
      <c r="FJ32" s="27">
        <f>(FI32/9*3*$E32*$G32*$H32*$M32*FJ$10)+(FI32/9*6*$F32*$G32*$H32*$M32*FJ$10)</f>
        <v>2112331.9246848002</v>
      </c>
      <c r="FK32" s="34">
        <f t="shared" si="150"/>
        <v>57</v>
      </c>
      <c r="FL32" s="34">
        <f t="shared" si="150"/>
        <v>2467145.3746848004</v>
      </c>
      <c r="FM32" s="27">
        <f t="shared" si="161"/>
        <v>31</v>
      </c>
      <c r="FN32" s="27">
        <f t="shared" si="161"/>
        <v>1447809.2051360002</v>
      </c>
      <c r="FO32" s="27">
        <f t="shared" si="161"/>
        <v>6</v>
      </c>
      <c r="FP32" s="27">
        <f t="shared" si="161"/>
        <v>224991.7</v>
      </c>
      <c r="FQ32" s="27">
        <f>FM32-FO32-4-4-2</f>
        <v>15</v>
      </c>
      <c r="FR32" s="27">
        <f>(FQ32/9*3*$E32*$G32*$H32*$M32*FR$10)+(FQ32/9*6*$F32*$G32*$H32*$M32*FR$10)</f>
        <v>660103.72646400006</v>
      </c>
      <c r="FS32" s="34">
        <f t="shared" ref="FS32" si="162">FO32+FQ32</f>
        <v>21</v>
      </c>
      <c r="FT32" s="34">
        <f>FP32+FR32</f>
        <v>885095.42646400002</v>
      </c>
      <c r="FU32" s="27">
        <f t="shared" ref="FU32:FV32" si="163">SUM(FU33:FU37)</f>
        <v>10</v>
      </c>
      <c r="FV32" s="27">
        <f t="shared" si="163"/>
        <v>505138.56609766663</v>
      </c>
      <c r="FW32" s="27">
        <f t="shared" si="161"/>
        <v>8</v>
      </c>
      <c r="FX32" s="27">
        <f t="shared" si="161"/>
        <v>443821.89</v>
      </c>
      <c r="FY32" s="27">
        <f>FU32-FW32</f>
        <v>2</v>
      </c>
      <c r="FZ32" s="27">
        <f>SUM($FY32*$F32*$G32*$H32*$N32*$FZ$10)</f>
        <v>116237.5247488</v>
      </c>
      <c r="GA32" s="27">
        <f>FW32+FY32</f>
        <v>10</v>
      </c>
      <c r="GB32" s="27">
        <f>FX32+FZ32</f>
        <v>560059.41474879999</v>
      </c>
      <c r="GC32" s="27">
        <f t="shared" si="161"/>
        <v>40</v>
      </c>
      <c r="GD32" s="27">
        <f t="shared" si="161"/>
        <v>2651516.9945686664</v>
      </c>
      <c r="GE32" s="27">
        <f t="shared" ref="GE32:GF32" si="164">SUM(GE33:GE37)</f>
        <v>5</v>
      </c>
      <c r="GF32" s="27">
        <f t="shared" si="164"/>
        <v>259244.55</v>
      </c>
      <c r="GG32" s="27">
        <v>29</v>
      </c>
      <c r="GH32" s="27">
        <f>SUM($GG32/9*3*$GH$10*$E32*$G32*$H32*$P32)+($GG32/9*6*$GH$10*$F32*$G32*$H32*$P32)</f>
        <v>1952282.9656096003</v>
      </c>
      <c r="GI32" s="27">
        <f t="shared" si="73"/>
        <v>34</v>
      </c>
      <c r="GJ32" s="27">
        <f t="shared" si="73"/>
        <v>2211527.5156096001</v>
      </c>
      <c r="GK32" s="27">
        <f>SUM(Q32,S32,U32,W32,Y32,AA32,AC32,AE32,AG32,AI32,AK32,AM32,AO32,AQ32,AS32,AU32,AW32,AY32,BA32,BC32,BE32,BG32,BI32,BK32,BM32,BO32,BQ32,BS32,BU32,BW32,BY32,CA32,CC32,CE32,CG32,CI32,CK32,CS32,CU32,CW32,CY32,DA32,DC32,DE32,DM32,DO32,DW32,EE32,EM32,EU32,FC32,FK32,FS32,GA32,GI32)</f>
        <v>5361</v>
      </c>
      <c r="GL32" s="27">
        <f>SUM(R32,T32,V32,X32,Z32,AB32,AD32,AF32,AH32,AJ32,AL32,AN32,AP32,AR32,AT32,AV32,AX32,AZ32,BB32,BD32,BF32,BH32,BJ32,BL32,BN32,BP32,BR32,BT32,BV32,BX32,BZ32,CB32,CD32,CF32,CH32,CJ32,CL32,CT32,CV32,CX32,CZ32,DB32,DD32,DF32,DN32,DP32,DX32,EF32,EN32,EV32,FD32,FL32,FT32,GB32,GJ32)</f>
        <v>162029362.95895505</v>
      </c>
    </row>
    <row r="33" spans="1:194" ht="36" customHeight="1" x14ac:dyDescent="0.25">
      <c r="A33" s="41"/>
      <c r="B33" s="72">
        <v>17</v>
      </c>
      <c r="C33" s="28" t="s">
        <v>173</v>
      </c>
      <c r="D33" s="29">
        <f t="shared" ref="D33:E48" si="165">D32</f>
        <v>18150.400000000001</v>
      </c>
      <c r="E33" s="29">
        <f t="shared" si="165"/>
        <v>18790</v>
      </c>
      <c r="F33" s="30">
        <v>18508</v>
      </c>
      <c r="G33" s="29">
        <v>0.89</v>
      </c>
      <c r="H33" s="31">
        <v>1</v>
      </c>
      <c r="I33" s="32"/>
      <c r="J33" s="32"/>
      <c r="K33" s="32"/>
      <c r="L33" s="29">
        <v>1.4</v>
      </c>
      <c r="M33" s="29">
        <v>1.68</v>
      </c>
      <c r="N33" s="29">
        <v>2.23</v>
      </c>
      <c r="O33" s="29">
        <v>2.39</v>
      </c>
      <c r="P33" s="33">
        <v>2.57</v>
      </c>
      <c r="Q33" s="34">
        <v>154</v>
      </c>
      <c r="R33" s="34">
        <f>(Q33/12*1*$D33*$G33*$H33*$L33*R$9)+(Q33/12*5*$E33*$G33*$H33*$L33)+(Q33/12*6*$F33*$G33*$H33*$L33)</f>
        <v>3597240.3934133332</v>
      </c>
      <c r="S33" s="34">
        <v>10</v>
      </c>
      <c r="T33" s="34">
        <f>(S33/12*1*$D33*$G33*$H33*$L33*T$9)+(S33/12*5*$E33*$G33*$H33*$L33)+(S33/12*6*$F33*$G33*$H33*$L33)</f>
        <v>233587.03853333334</v>
      </c>
      <c r="U33" s="34">
        <v>0</v>
      </c>
      <c r="V33" s="34">
        <f>(U33/12*1*$D33*$G33*$H33*$L33*V$9)+(U33/12*5*$E33*$G33*$H33*$L33)+(U33/12*6*$F33*$G33*$H33*$L33)</f>
        <v>0</v>
      </c>
      <c r="W33" s="34"/>
      <c r="X33" s="34">
        <f>(W33/12*1*$D33*$G33*$H33*$L33*X$9)+(W33/12*5*$E33*$G33*$H33*$L33)+(W33/12*6*$F33*$G33*$H33*$L33)</f>
        <v>0</v>
      </c>
      <c r="Y33" s="34">
        <v>0</v>
      </c>
      <c r="Z33" s="34">
        <f>(Y33/12*1*$D33*$G33*$H33*$L33*Z$9)+(Y33/12*5*$E33*$G33*$H33*$L33)+(Y33/12*6*$F33*$G33*$H33*$L33)</f>
        <v>0</v>
      </c>
      <c r="AA33" s="34">
        <v>36</v>
      </c>
      <c r="AB33" s="34">
        <f>(AA33/12*1*$D33*$G33*$H33*$L33*AB$9)+(AA33/12*5*$E33*$G33*$H33*$L33)+(AA33/12*6*$F33*$G33*$H33*$L33)</f>
        <v>840913.33872</v>
      </c>
      <c r="AC33" s="34">
        <v>0</v>
      </c>
      <c r="AD33" s="34">
        <f>(AC33/12*1*$D33*$G33*$H33*$L33*AD$9)+(AC33/12*5*$E33*$G33*$H33*$L33)+(AC33/12*6*$F33*$G33*$H33*$L33)</f>
        <v>0</v>
      </c>
      <c r="AE33" s="34">
        <v>0</v>
      </c>
      <c r="AF33" s="34">
        <f>(AE33/12*1*$D33*$G33*$H33*$L33*AF$9)+(AE33/12*5*$E33*$G33*$H33*$L33)+(AE33/12*6*$F33*$G33*$H33*$L33)</f>
        <v>0</v>
      </c>
      <c r="AG33" s="34">
        <v>0</v>
      </c>
      <c r="AH33" s="34">
        <f>(AG33/12*1*$D33*$G33*$H33*$L33*AH$9)+(AG33/12*5*$E33*$G33*$H33*$L33)+(AG33/12*6*$F33*$G33*$H33*$L33)</f>
        <v>0</v>
      </c>
      <c r="AI33" s="27">
        <v>12</v>
      </c>
      <c r="AJ33" s="34">
        <f>(AI33/12*1*$D33*$G33*$H33*$L33*AJ$9)+(AI33/12*11*$E33*$G33*$H33*$L33)</f>
        <v>286935.75792</v>
      </c>
      <c r="AK33" s="34">
        <v>2</v>
      </c>
      <c r="AL33" s="34">
        <f>(AK33/12*1*$D33*$G33*$H33*$L33*AL$9)+(AK33/12*5*$E33*$G33*$H33*$L33)+(AK33/12*6*$F33*$G33*$H33*$L33)</f>
        <v>46491.253722666661</v>
      </c>
      <c r="AM33" s="34"/>
      <c r="AN33" s="34">
        <f>(AM33/12*1*$D33*$G33*$H33*$L33*AN$9)+(AM33/12*5*$E33*$G33*$H33*$L33)+(AM33/12*6*$F33*$G33*$H33*$L33)</f>
        <v>0</v>
      </c>
      <c r="AO33" s="34">
        <v>0</v>
      </c>
      <c r="AP33" s="34">
        <f>(AO33/12*1*$D33*$G33*$H33*$L33*AP$9)+(AO33/12*5*$E33*$G33*$H33*$L33)+(AO33/12*6*$F33*$G33*$H33*$L33)</f>
        <v>0</v>
      </c>
      <c r="AQ33" s="34">
        <v>48</v>
      </c>
      <c r="AR33" s="34">
        <f>(AQ33/12*1*$D33*$G33*$H33*$M33*AR$9)+(AQ33/12*5*$E33*$G33*$H33*$M33)+(AQ33/12*6*$F33*$G33*$H33*$M33)</f>
        <v>1338948.1072128001</v>
      </c>
      <c r="AS33" s="34">
        <v>22</v>
      </c>
      <c r="AT33" s="34">
        <f>(AS33/12*1*$D33*$G33*$H33*$M33*AT$9)+(AS33/12*5*$E33*$G33*$H33*$M33)+(AS33/12*6*$F33*$G33*$H33*$M33)</f>
        <v>613684.54913920001</v>
      </c>
      <c r="AU33" s="34">
        <v>90</v>
      </c>
      <c r="AV33" s="34">
        <f>(AU33/12*1*$D33*$G33*$H33*$M33*AV$9)+(AU33/12*5*$E33*$G33*$H33*$M33)+(AU33/12*6*$F33*$G33*$H33*$M33)</f>
        <v>2510527.7010239996</v>
      </c>
      <c r="AW33" s="34">
        <v>0</v>
      </c>
      <c r="AX33" s="34">
        <f>(AW33/12*1*$D33*$G33*$H33*$M33*AX$9)+(AW33/12*5*$E33*$G33*$H33*$M33)+(AW33/12*6*$F33*$G33*$H33*$M33)</f>
        <v>0</v>
      </c>
      <c r="AY33" s="34"/>
      <c r="AZ33" s="34">
        <f>(AY33/12*1*$D33*$G33*$H33*$L33*AZ$9)+(AY33/12*5*$E33*$G33*$H33*$L33)+(AY33/12*6*$F33*$G33*$H33*$L33)</f>
        <v>0</v>
      </c>
      <c r="BA33" s="34"/>
      <c r="BB33" s="34">
        <f>(BA33/12*1*$D33*$G33*$H33*$L33*BB$9)+(BA33/12*5*$E33*$G33*$H33*$L33)+(BA33/12*6*$F33*$G33*$H33*$L33)</f>
        <v>0</v>
      </c>
      <c r="BC33" s="34">
        <v>14</v>
      </c>
      <c r="BD33" s="34">
        <f>(BC33/12*1*$D33*$G33*$H33*$M33*BD$9)+(BC33/12*5*$E33*$G33*$H33*$M33)+(BC33/12*6*$F33*$G33*$H33*$M33)</f>
        <v>390526.53127039998</v>
      </c>
      <c r="BE33" s="34">
        <v>0</v>
      </c>
      <c r="BF33" s="34">
        <f>(BE33/12*1*$D33*$G33*$H33*$L33*BF$9)+(BE33/12*5*$E33*$G33*$H33*$L33)+(BE33/12*6*$F33*$G33*$H33*$L33)</f>
        <v>0</v>
      </c>
      <c r="BG33" s="34">
        <v>0</v>
      </c>
      <c r="BH33" s="34">
        <f>(BG33/12*1*$D33*$G33*$H33*$L33*BH$9)+(BG33/12*5*$E33*$G33*$H33*$L33)+(BG33/12*6*$F33*$G33*$H33*$L33)</f>
        <v>0</v>
      </c>
      <c r="BI33" s="34">
        <v>0</v>
      </c>
      <c r="BJ33" s="34">
        <f>(BI33/12*1*$D33*$G33*$H33*$L33*BJ$9)+(BI33/12*5*$E33*$G33*$H33*$L33)+(BI33/12*6*$F33*$G33*$H33*$L33)</f>
        <v>0</v>
      </c>
      <c r="BK33" s="34">
        <v>0</v>
      </c>
      <c r="BL33" s="34">
        <f>(BK33/12*1*$D33*$G33*$H33*$M33*BL$9)+(BK33/12*5*$E33*$G33*$H33*$M33)+(BK33/12*6*$F33*$G33*$H33*$M33)</f>
        <v>0</v>
      </c>
      <c r="BM33" s="34">
        <v>72</v>
      </c>
      <c r="BN33" s="34">
        <f>(BM33/12*1*$D33*$G33*$H33*$L33*BN$9)+(BM33/12*5*$E33*$G33*$H33*$L33)+(BM33/12*6*$F33*$G33*$H33*$L33)</f>
        <v>1681826.67744</v>
      </c>
      <c r="BO33" s="34">
        <v>150</v>
      </c>
      <c r="BP33" s="34">
        <f>(BO33/12*1*$D33*$G33*$H33*$L33*BP$9)+(BO33/12*11*$E33*$G33*$H33*$L33)</f>
        <v>3513196.9292000001</v>
      </c>
      <c r="BQ33" s="40">
        <v>18</v>
      </c>
      <c r="BR33" s="34">
        <f>(BQ33/12*1*$D33*$G33*$H33*$M33*BR$9)+(BQ33/12*5*$E33*$G33*$H33*$M33)+(BQ33/12*6*$F33*$G33*$H33*$M33)</f>
        <v>502105.54020480003</v>
      </c>
      <c r="BS33" s="34">
        <v>6</v>
      </c>
      <c r="BT33" s="34">
        <f>(BS33/12*1*$D33*$G33*$H33*$M33*BT$9)+(BS33/12*4*$E33*$G33*$H33*$M330)+(BS33/12*1*$E33*$G33*$H33*$M33)+(BS33/12*6*$F33*$G33*$H33*$M33)</f>
        <v>169539.59164799997</v>
      </c>
      <c r="BU33" s="34"/>
      <c r="BV33" s="34">
        <f>(BU33/12*1*$D33*$F33*$G33*$L33*BV$9)+(BU33/12*11*$E33*$F33*$G33*$L33)</f>
        <v>0</v>
      </c>
      <c r="BW33" s="34"/>
      <c r="BX33" s="34">
        <f>(BW33/12*1*$D33*$G33*$H33*$L33*BX$9)+(BW33/12*5*$E33*$G33*$H33*$L33)+(BW33/12*6*$F33*$G33*$H33*$L33)</f>
        <v>0</v>
      </c>
      <c r="BY33" s="34">
        <v>14</v>
      </c>
      <c r="BZ33" s="34">
        <f>(BY33/12*1*$D33*$G33*$H33*$L33*BZ$9)+(BY33/12*5*$E33*$G33*$H33*$L33)+(BY33/12*6*$F33*$G33*$H33*$L33)</f>
        <v>323328.00554133335</v>
      </c>
      <c r="CA33" s="34">
        <v>4</v>
      </c>
      <c r="CB33" s="34">
        <f>(CA33/12*1*$D33*$G33*$H33*$L33*CB$9)+(CA33/12*5*$E33*$G33*$H33*$L33)+(CA33/12*6*$F33*$G33*$H33*$L33)</f>
        <v>92002.50684799999</v>
      </c>
      <c r="CC33" s="34">
        <v>4</v>
      </c>
      <c r="CD33" s="34">
        <f>(CC33/12*1*$D33*$G33*$H33*$L33*CD$9)+(CC33/12*5*$E33*$G33*$H33*$L33)+(CC33/12*6*$F33*$G33*$H33*$L33)</f>
        <v>92002.50684799999</v>
      </c>
      <c r="CE33" s="34">
        <v>0</v>
      </c>
      <c r="CF33" s="34">
        <f>(CE33/12*1*$D33*$G33*$H33*$M33*CF$9)+(CE33/12*5*$E33*$G33*$H33*$M33)+(CE33/12*6*$F33*$G33*$H33*$M33)</f>
        <v>0</v>
      </c>
      <c r="CG33" s="34"/>
      <c r="CH33" s="34">
        <f>(CG33/12*1*$D33*$G33*$H33*$L33*CH$9)+(CG33/12*5*$E33*$G33*$H33*$L33)+(CG33/12*6*$F33*$G33*$H33*$L33)</f>
        <v>0</v>
      </c>
      <c r="CI33" s="34"/>
      <c r="CJ33" s="34">
        <f>(CI33/12*1*$D33*$G33*$H33*$M33*CJ$9)+(CI33/12*5*$E33*$G33*$H33*$M33)+(CI33/12*6*$F33*$G33*$H33*$M33)</f>
        <v>0</v>
      </c>
      <c r="CK33" s="34"/>
      <c r="CL33" s="34">
        <f>(CK33/12*1*$D33*$G33*$H33*$L33*CL$9)+(CK33/12*5*$E33*$G33*$H33*$L33)+(CK33/12*6*$F33*$G33*$H33*$L33)</f>
        <v>0</v>
      </c>
      <c r="CM33" s="34">
        <v>50</v>
      </c>
      <c r="CN33" s="34">
        <f>(CM33/12*1*$D33*$G33*$H33*$L33*CN$9)+(CM33/12*11*$E33*$G33*$H33*$L33)</f>
        <v>1169181.0265333336</v>
      </c>
      <c r="CO33" s="34">
        <v>4</v>
      </c>
      <c r="CP33" s="34">
        <v>92615.47</v>
      </c>
      <c r="CQ33" s="34"/>
      <c r="CR33" s="34"/>
      <c r="CS33" s="34">
        <f t="shared" si="54"/>
        <v>4</v>
      </c>
      <c r="CT33" s="34">
        <f t="shared" si="54"/>
        <v>92615.47</v>
      </c>
      <c r="CU33" s="34">
        <v>100</v>
      </c>
      <c r="CV33" s="34">
        <f>(CU33/12*1*$D33*$G33*$H33*$M33*CV$9)+(CU33/12*5*$E33*$G33*$H33*$M33)+(CU33/12*6*$F33*$G33*$H33*$M33)</f>
        <v>2771382.9046399998</v>
      </c>
      <c r="CW33" s="34">
        <v>46</v>
      </c>
      <c r="CX33" s="34">
        <f>(CW33/12*1*$D33*$G33*$H33*$M33*CX$9)+(CW33/12*5*$E33*$G33*$H33*$M33)+(CW33/12*6*$F33*$G33*$H33*$M33)</f>
        <v>1274836.1361344</v>
      </c>
      <c r="CY33" s="34">
        <v>18</v>
      </c>
      <c r="CZ33" s="34">
        <f>(CY33/12*1*$D33*$G33*$H33*$L33*CZ$9)+(CY33/12*5*$E33*$G33*$H33*$L33)+(CY33/12*6*$F33*$G33*$H33*$L33)</f>
        <v>417573.20606399997</v>
      </c>
      <c r="DA33" s="42">
        <v>24</v>
      </c>
      <c r="DB33" s="34">
        <f>(DA33/12*1*$D33*$G33*$H33*$M33*DB$9)+(DA33/12*5*$E33*$G33*$H33*$M33)+(DA33/12*6*$F33*$G33*$H33*$M33)</f>
        <v>668117.12970239995</v>
      </c>
      <c r="DC33" s="34">
        <v>4</v>
      </c>
      <c r="DD33" s="34">
        <f>(DC33/12*1*$D33*$G33*$H33*$M33*DD$9)+(DC33/12*5*$E33*$G33*$H33*$M33)+(DC33/12*6*$F33*$G33*$H33*$M33)</f>
        <v>111352.85495039998</v>
      </c>
      <c r="DE33" s="34">
        <v>12</v>
      </c>
      <c r="DF33" s="34">
        <f>(DE33/12*1*$D33*$G33*$H33*$M33*DF$9)+(DE33/12*5*$E33*$G33*$H33*$M33)+(DE33/12*6*$F33*$G33*$H33*$M33)</f>
        <v>334058.56485119998</v>
      </c>
      <c r="DG33" s="34">
        <v>20</v>
      </c>
      <c r="DH33" s="34">
        <f>(DG33/12*1*$D33*$G33*$H33*$M33*DH$9)+(DG33/12*11*$E33*$G33*$H33*$M33)</f>
        <v>560980.73875200003</v>
      </c>
      <c r="DI33" s="34">
        <v>8</v>
      </c>
      <c r="DJ33" s="34">
        <v>223661.63999999998</v>
      </c>
      <c r="DK33" s="34"/>
      <c r="DL33" s="27"/>
      <c r="DM33" s="34"/>
      <c r="DN33" s="27">
        <f t="shared" si="86"/>
        <v>223661.63999999998</v>
      </c>
      <c r="DO33" s="34">
        <v>0</v>
      </c>
      <c r="DP33" s="34">
        <f>(DO33/12*1*$D33*$G33*$H33*$L33*DP$9)+(DO33/12*5*$E33*$G33*$H33*$L33)+(DO33/12*6*$F33*$G33*$H33*$L33)</f>
        <v>0</v>
      </c>
      <c r="DQ33" s="34">
        <v>6</v>
      </c>
      <c r="DR33" s="34">
        <f>(DQ33/12*1*$D33*$G33*$H33*$M33*DR$9)+(DQ33/12*11*$E33*$G33*$H33*$M33)</f>
        <v>168294.22162559998</v>
      </c>
      <c r="DS33" s="34">
        <v>1</v>
      </c>
      <c r="DT33" s="34">
        <v>28094.81</v>
      </c>
      <c r="DU33" s="34"/>
      <c r="DV33" s="27"/>
      <c r="DW33" s="34">
        <f t="shared" si="13"/>
        <v>1</v>
      </c>
      <c r="DX33" s="34">
        <f t="shared" si="13"/>
        <v>28094.81</v>
      </c>
      <c r="DY33" s="34">
        <v>26</v>
      </c>
      <c r="DZ33" s="34">
        <f>(DY33/12*1*$D33*$G33*$H33*$M33*DZ$9)+(DY33/12*11*$E33*$G33*$H33*$M33)</f>
        <v>726040.95840640005</v>
      </c>
      <c r="EA33" s="34">
        <v>8</v>
      </c>
      <c r="EB33" s="34">
        <v>205866.93</v>
      </c>
      <c r="EC33" s="27"/>
      <c r="ED33" s="34"/>
      <c r="EE33" s="34">
        <f t="shared" si="63"/>
        <v>8</v>
      </c>
      <c r="EF33" s="34">
        <f t="shared" si="63"/>
        <v>205866.93</v>
      </c>
      <c r="EG33" s="34">
        <v>11</v>
      </c>
      <c r="EH33" s="34">
        <f>(EG33/12*1*$D33*$G33*$H33*$L33*EH$9)+(EG33/12*11*$E33*$G33*$H33*$L33)</f>
        <v>257219.82583733328</v>
      </c>
      <c r="EI33" s="34">
        <v>1</v>
      </c>
      <c r="EJ33" s="34">
        <v>23412.34</v>
      </c>
      <c r="EK33" s="34"/>
      <c r="EL33" s="34"/>
      <c r="EM33" s="34">
        <f t="shared" si="65"/>
        <v>1</v>
      </c>
      <c r="EN33" s="34">
        <f t="shared" si="65"/>
        <v>23412.34</v>
      </c>
      <c r="EO33" s="34">
        <v>12</v>
      </c>
      <c r="EP33" s="34">
        <f>(EO33/12*1*$D33*$G33*$H33*$L33*EP$9)+(EO33/12*11*$E33*$G33*$H33*$L33)</f>
        <v>280603.446368</v>
      </c>
      <c r="EQ33" s="34">
        <v>8</v>
      </c>
      <c r="ER33" s="34">
        <v>163197.12</v>
      </c>
      <c r="ES33" s="34"/>
      <c r="ET33" s="34"/>
      <c r="EU33" s="34">
        <f t="shared" si="67"/>
        <v>8</v>
      </c>
      <c r="EV33" s="34">
        <f t="shared" si="67"/>
        <v>163197.12</v>
      </c>
      <c r="EW33" s="34"/>
      <c r="EX33" s="34">
        <f>(EW33/12*1*$D33*$G33*$H33*$M33*EX$9)+(EW33/12*11*$E33*$G33*$H33*$M33)</f>
        <v>0</v>
      </c>
      <c r="EY33" s="34">
        <v>0</v>
      </c>
      <c r="EZ33" s="34">
        <f>(EY33/3*1*$D33*$G33*$H33*$M33*EZ$9)+(EY33/3*2*$E33*$G33*$H33*$M33)</f>
        <v>0</v>
      </c>
      <c r="FA33" s="34"/>
      <c r="FB33" s="34"/>
      <c r="FC33" s="34">
        <f t="shared" si="149"/>
        <v>0</v>
      </c>
      <c r="FD33" s="34">
        <f t="shared" si="149"/>
        <v>0</v>
      </c>
      <c r="FE33" s="34">
        <v>18</v>
      </c>
      <c r="FF33" s="34">
        <f>(FE33/12*1*$D33*$G33*$H33*$M33*FF$9)+(FE33/12*11*$E33*$G33*$H33*$M33)</f>
        <v>520555.13596799999</v>
      </c>
      <c r="FG33" s="34">
        <v>1</v>
      </c>
      <c r="FH33" s="34">
        <v>28094.81</v>
      </c>
      <c r="FI33" s="34"/>
      <c r="FJ33" s="34"/>
      <c r="FK33" s="34">
        <f t="shared" si="150"/>
        <v>1</v>
      </c>
      <c r="FL33" s="34">
        <f t="shared" si="150"/>
        <v>28094.81</v>
      </c>
      <c r="FM33" s="34">
        <v>1</v>
      </c>
      <c r="FN33" s="34">
        <f>(FM33/12*1*$D33*$G33*$H33*$M33*FN$9)+(FM33/12*11*$E33*$G33*$H33*$M33)</f>
        <v>28919.729775999996</v>
      </c>
      <c r="FO33" s="34">
        <v>2</v>
      </c>
      <c r="FP33" s="34">
        <v>66088.680000000008</v>
      </c>
      <c r="FQ33" s="34"/>
      <c r="FR33" s="34"/>
      <c r="FS33" s="34"/>
      <c r="FT33" s="34"/>
      <c r="FU33" s="34">
        <v>4</v>
      </c>
      <c r="FV33" s="34">
        <f>(FU33/12*1*$D33*$G33*$H33*$N33*FV$9)+(FU33/12*11*$E33*$G33*$H33*$N33)</f>
        <v>154750.76377333331</v>
      </c>
      <c r="FW33" s="34">
        <v>1</v>
      </c>
      <c r="FX33" s="34">
        <v>54034.65</v>
      </c>
      <c r="FY33" s="34"/>
      <c r="FZ33" s="34"/>
      <c r="GA33" s="34">
        <f t="shared" si="71"/>
        <v>1</v>
      </c>
      <c r="GB33" s="34">
        <f t="shared" si="71"/>
        <v>54034.65</v>
      </c>
      <c r="GC33" s="34">
        <v>10</v>
      </c>
      <c r="GD33" s="34">
        <f>(GC33/12*1*$D33*$G33*$H33*$O33*GD$9)+(GC33/12*11*$E33*$G33*$H33*$P33)</f>
        <v>439010.69931333337</v>
      </c>
      <c r="GE33" s="34">
        <v>0</v>
      </c>
      <c r="GF33" s="34">
        <f>(GE33/3*1*$D33*$G33*$H33*$O33*GF$9)+(GE33/3*2*$E33*$G33*$H33*$P33)</f>
        <v>0</v>
      </c>
      <c r="GG33" s="34"/>
      <c r="GH33" s="34"/>
      <c r="GI33" s="27">
        <f t="shared" si="73"/>
        <v>0</v>
      </c>
      <c r="GJ33" s="27">
        <f t="shared" si="73"/>
        <v>0</v>
      </c>
      <c r="GK33" s="37"/>
      <c r="GL33" s="38"/>
    </row>
    <row r="34" spans="1:194" x14ac:dyDescent="0.25">
      <c r="A34" s="41"/>
      <c r="B34" s="72">
        <v>18</v>
      </c>
      <c r="C34" s="28" t="s">
        <v>174</v>
      </c>
      <c r="D34" s="29">
        <f t="shared" si="165"/>
        <v>18150.400000000001</v>
      </c>
      <c r="E34" s="29">
        <f t="shared" si="165"/>
        <v>18790</v>
      </c>
      <c r="F34" s="30">
        <v>18508</v>
      </c>
      <c r="G34" s="39">
        <v>2.0099999999999998</v>
      </c>
      <c r="H34" s="31">
        <v>1</v>
      </c>
      <c r="I34" s="32"/>
      <c r="J34" s="32"/>
      <c r="K34" s="32"/>
      <c r="L34" s="29">
        <v>1.4</v>
      </c>
      <c r="M34" s="29">
        <v>1.68</v>
      </c>
      <c r="N34" s="29">
        <v>2.23</v>
      </c>
      <c r="O34" s="29">
        <v>2.39</v>
      </c>
      <c r="P34" s="33">
        <v>2.57</v>
      </c>
      <c r="Q34" s="34">
        <v>102</v>
      </c>
      <c r="R34" s="34">
        <f>(Q34/12*1*$D34*$G34*$H34*$L34*R$9)+(Q34/12*5*$E34*$G34*$H34*$L34*R$10)+(Q34/12*6*$F34*$G34*$H34*$L34*R$10)</f>
        <v>5429933.9929799996</v>
      </c>
      <c r="S34" s="34">
        <v>2</v>
      </c>
      <c r="T34" s="34">
        <f>(S34/12*1*$D34*$G34*$H34*$L34*T$9)+(S34/12*5*$E34*$G34*$H34*$L34*T$10)+(S34/12*6*$F34*$G34*$H34*$L34*T$10)</f>
        <v>106469.29397999997</v>
      </c>
      <c r="U34" s="34">
        <v>0</v>
      </c>
      <c r="V34" s="34">
        <f t="shared" ref="V34:V37" si="166">(U34/12*1*$D34*$G34*$H34*$L34*V$9)+(U34/12*5*$E34*$G34*$H34*$L34*V$10)+(U34/12*6*$F34*$G34*$H34*$L34*V$10)</f>
        <v>0</v>
      </c>
      <c r="W34" s="34"/>
      <c r="X34" s="34">
        <f t="shared" ref="X34:X37" si="167">(W34/12*1*$D34*$G34*$H34*$L34*X$9)+(W34/12*5*$E34*$G34*$H34*$L34*X$10)+(W34/12*6*$F34*$G34*$H34*$L34*X$10)</f>
        <v>0</v>
      </c>
      <c r="Y34" s="34">
        <v>0</v>
      </c>
      <c r="Z34" s="34">
        <f t="shared" ref="Z34:Z37" si="168">(Y34/12*1*$D34*$G34*$H34*$L34*Z$9)+(Y34/12*5*$E34*$G34*$H34*$L34*Z$10)+(Y34/12*6*$F34*$G34*$H34*$L34*Z$10)</f>
        <v>0</v>
      </c>
      <c r="AA34" s="34">
        <v>24</v>
      </c>
      <c r="AB34" s="34">
        <f t="shared" ref="AB34:AB37" si="169">(AA34/12*1*$D34*$G34*$H34*$L34*AB$9)+(AA34/12*5*$E34*$G34*$H34*$L34*AB$10)+(AA34/12*6*$F34*$G34*$H34*$L34*AB$10)</f>
        <v>1289168.8151999996</v>
      </c>
      <c r="AC34" s="34">
        <v>0</v>
      </c>
      <c r="AD34" s="34">
        <f t="shared" ref="AD34:AD37" si="170">(AC34/12*1*$D34*$G34*$H34*$L34*AD$9)+(AC34/12*5*$E34*$G34*$H34*$L34*AD$10)+(AC34/12*6*$F34*$G34*$H34*$L34*AD$10)</f>
        <v>0</v>
      </c>
      <c r="AE34" s="34">
        <v>0</v>
      </c>
      <c r="AF34" s="34">
        <f t="shared" ref="AF34:AF37" si="171">(AE34/12*1*$D34*$G34*$H34*$L34*AF$9)+(AE34/12*5*$E34*$G34*$H34*$L34*AF$10)+(AE34/12*6*$F34*$G34*$H34*$L34*AF$10)</f>
        <v>0</v>
      </c>
      <c r="AG34" s="34">
        <v>0</v>
      </c>
      <c r="AH34" s="34">
        <f t="shared" ref="AH34:AH37" si="172">(AG34/12*1*$D34*$G34*$H34*$L34*AH$9)+(AG34/12*5*$E34*$G34*$H34*$L34*AH$10)+(AG34/12*6*$F34*$G34*$H34*$L34*AH$10)</f>
        <v>0</v>
      </c>
      <c r="AI34" s="27">
        <v>112</v>
      </c>
      <c r="AJ34" s="34">
        <f t="shared" ref="AJ34:AJ37" si="173">(AI34/12*1*$D34*$G34*$H34*$L34*AJ$9)+(AI34/12*3*$E34*$G34*$H34*$L34*AJ$10)+(AI34/12*2*$E34*$G34*$H34*$L34*AJ$11)+(AI34/12*6*$F34*$G34*$H34*$L34*AJ$11)</f>
        <v>6451976.9451199993</v>
      </c>
      <c r="AK34" s="34"/>
      <c r="AL34" s="34">
        <f>(AK34/12*1*$D34*$G34*$H34*$L34*AL$9)+(AK34/12*5*$E34*$G34*$H34*$L34*AL$10)+(AK34/12*6*$F34*$G34*$H34*$L34*AL$10)</f>
        <v>0</v>
      </c>
      <c r="AM34" s="34"/>
      <c r="AN34" s="34">
        <f>(AM34/12*1*$D34*$G34*$H34*$L34*AN$9)+(AM34/12*5*$E34*$G34*$H34*$L34*AN$10)+(AM34/12*6*$F34*$G34*$H34*$L34*AN$10)</f>
        <v>0</v>
      </c>
      <c r="AO34" s="34">
        <v>0</v>
      </c>
      <c r="AP34" s="34">
        <f t="shared" ref="AP34:AP37" si="174">(AO34/12*1*$D34*$G34*$H34*$L34*AP$9)+(AO34/12*5*$E34*$G34*$H34*$L34*AP$10)+(AO34/12*6*$F34*$G34*$H34*$L34*AP$10)</f>
        <v>0</v>
      </c>
      <c r="AQ34" s="34">
        <v>40</v>
      </c>
      <c r="AR34" s="34">
        <f>(AQ34/12*1*$D34*$G34*$H34*$M34*AR$9)+(AQ34/12*5*$E34*$G34*$H34*$M34*AR$10)+(AQ34/12*6*$F34*$G34*$H34*$M34*AR$10)</f>
        <v>2519930.426496</v>
      </c>
      <c r="AS34" s="34"/>
      <c r="AT34" s="34">
        <f>(AS34/12*1*$D34*$G34*$H34*$M34*AT$9)+(AS34/12*5*$E34*$G34*$H34*$M34*AT$10)+(AS34/12*6*$F34*$G34*$H34*$M34*AT$10)</f>
        <v>0</v>
      </c>
      <c r="AU34" s="70">
        <v>10</v>
      </c>
      <c r="AV34" s="34">
        <f t="shared" ref="AV34:AV37" si="175">(AU34/12*1*$D34*$G34*$H34*$M34*AV$9)+(AU34/12*5*$E34*$G34*$H34*$M34*AV$10)+(AU34/12*6*$F34*$G34*$H34*$M34*AV$10)</f>
        <v>629982.60662400001</v>
      </c>
      <c r="AW34" s="34">
        <v>0</v>
      </c>
      <c r="AX34" s="34">
        <f t="shared" ref="AX34:AX37" si="176">(AW34/12*1*$D34*$G34*$H34*$M34*AX$9)+(AW34/12*5*$E34*$G34*$H34*$M34*AX$10)+(AW34/12*6*$F34*$G34*$H34*$M34*AX$10)</f>
        <v>0</v>
      </c>
      <c r="AY34" s="34"/>
      <c r="AZ34" s="34">
        <f t="shared" ref="AZ34:AZ37" si="177">(AY34/12*1*$D34*$G34*$H34*$L34*AZ$9)+(AY34/12*5*$E34*$G34*$H34*$L34*AZ$10)+(AY34/12*6*$F34*$G34*$H34*$L34*AZ$10)</f>
        <v>0</v>
      </c>
      <c r="BA34" s="34"/>
      <c r="BB34" s="34">
        <f t="shared" ref="BB34:BB37" si="178">(BA34/12*1*$D34*$G34*$H34*$L34*BB$9)+(BA34/12*5*$E34*$G34*$H34*$L34*BB$10)+(BA34/12*6*$F34*$G34*$H34*$L34*BB$10)</f>
        <v>0</v>
      </c>
      <c r="BC34" s="34"/>
      <c r="BD34" s="34">
        <f t="shared" ref="BD34:BD37" si="179">(BC34/12*1*$D34*$G34*$H34*$M34*BD$9)+(BC34/12*5*$E34*$G34*$H34*$M34*BD$10)+(BC34/12*6*$F34*$G34*$H34*$M34*BD$10)</f>
        <v>0</v>
      </c>
      <c r="BE34" s="34">
        <v>0</v>
      </c>
      <c r="BF34" s="34">
        <f t="shared" ref="BF34:BF37" si="180">(BE34/12*1*$D34*$G34*$H34*$L34*BF$9)+(BE34/12*5*$E34*$G34*$H34*$L34*BF$10)+(BE34/12*6*$F34*$G34*$H34*$L34*BF$10)</f>
        <v>0</v>
      </c>
      <c r="BG34" s="34">
        <v>0</v>
      </c>
      <c r="BH34" s="34">
        <f t="shared" ref="BH34:BH37" si="181">(BG34/12*1*$D34*$G34*$H34*$L34*BH$9)+(BG34/12*5*$E34*$G34*$H34*$L34*BH$10)+(BG34/12*6*$F34*$G34*$H34*$L34*BH$10)</f>
        <v>0</v>
      </c>
      <c r="BI34" s="34">
        <v>0</v>
      </c>
      <c r="BJ34" s="34">
        <f t="shared" ref="BJ34:BJ37" si="182">(BI34/12*1*$D34*$G34*$H34*$L34*BJ$9)+(BI34/12*5*$E34*$G34*$H34*$L34*BJ$10)+(BI34/12*6*$F34*$G34*$H34*$L34*BJ$10)</f>
        <v>0</v>
      </c>
      <c r="BK34" s="34">
        <v>0</v>
      </c>
      <c r="BL34" s="34">
        <f t="shared" ref="BL34:BL37" si="183">(BK34/12*1*$D34*$G34*$H34*$M34*BL$9)+(BK34/12*5*$E34*$G34*$H34*$M34*BL$10)+(BK34/12*6*$F34*$G34*$H34*$M34*BL$10)</f>
        <v>0</v>
      </c>
      <c r="BM34" s="34">
        <v>4</v>
      </c>
      <c r="BN34" s="34">
        <f t="shared" ref="BN34:BN37" si="184">(BM34/12*1*$D34*$G34*$H34*$L34*BN$9)+(BM34/12*5*$E34*$G34*$H34*$L34*BN$10)+(BM34/12*6*$F34*$G34*$H34*$L34*BN$10)</f>
        <v>220630.11291999999</v>
      </c>
      <c r="BO34" s="34">
        <v>88</v>
      </c>
      <c r="BP34" s="34">
        <f t="shared" ref="BP34:BP37" si="185">(BO34/12*1*$D34*$G34*$H34*$L34*BP$9)+(BO34/12*3*$E34*$G34*$H34*$L34*BP$10)+(BO34/12*2*$E34*$G34*$H34*$L34*BP$11)+(BO34/12*6*$F34*$G34*$H34*$L34*BP$11)</f>
        <v>4831389.3849759996</v>
      </c>
      <c r="BQ34" s="40">
        <v>1</v>
      </c>
      <c r="BR34" s="34">
        <f t="shared" ref="BR34:BR37" si="186">(BQ34/12*1*$D34*$G34*$H34*$M34*BR$9)+(BQ34/12*5*$E34*$G34*$H34*$M34*BR$10)+(BQ34/12*6*$F34*$G34*$H34*$M34*BR$10)</f>
        <v>65882.582522399985</v>
      </c>
      <c r="BS34" s="34">
        <v>4</v>
      </c>
      <c r="BT34" s="34">
        <f t="shared" ref="BT34:BT37" si="187">(BS34/12*1*$D34*$G34*$H34*$M34*BT$9)+(BS34/12*4*$E34*$G34*$H34*$M34*BT$10)+(BS34/12*1*$E34*$G34*$H34*$M34*BT$12)+(BS34/12*6*$F34*$G34*$H34*$M34*BT$12)</f>
        <v>263721.86668799992</v>
      </c>
      <c r="BU34" s="34"/>
      <c r="BV34" s="34">
        <f t="shared" ref="BV34" si="188">(BU34/12*1*$D34*$F34*$G34*$L34*BV$9)+(BU34/12*11*$E34*$F34*$G34*$L34*BV$10)</f>
        <v>0</v>
      </c>
      <c r="BW34" s="34"/>
      <c r="BX34" s="34">
        <f>(BW34/12*1*$D34*$G34*$H34*$L34*BX$9)+(BW34/12*5*$E34*$G34*$H34*$L34*BX$10)+(BW34/12*6*$F34*$G34*$H34*$L34*BX$10)</f>
        <v>0</v>
      </c>
      <c r="BY34" s="34">
        <v>2</v>
      </c>
      <c r="BZ34" s="34">
        <f>(BY34/12*1*$D34*$G34*$H34*$L34*BZ$9)+(BY34/12*5*$E34*$G34*$H34*$L34*BZ$10)+(BY34/12*6*$F34*$G34*$H34*$L34*BZ$10)</f>
        <v>80664.65884399999</v>
      </c>
      <c r="CA34" s="34"/>
      <c r="CB34" s="34">
        <f>(CA34/12*1*$D34*$G34*$H34*$L34*CB$9)+(CA34/12*5*$E34*$G34*$H34*$L34*CB$10)+(CA34/12*6*$F34*$G34*$H34*$L34*CB$10)</f>
        <v>0</v>
      </c>
      <c r="CC34" s="34">
        <v>1</v>
      </c>
      <c r="CD34" s="34">
        <f>(CC34/12*1*$D34*$G34*$H34*$L34*CD$9)+(CC34/12*5*$E34*$G34*$H34*$L34*CD$10)+(CC34/12*6*$F34*$G34*$H34*$L34*CD$10)</f>
        <v>44926.719081999989</v>
      </c>
      <c r="CE34" s="34">
        <v>0</v>
      </c>
      <c r="CF34" s="34">
        <f t="shared" ref="CF34:CF37" si="189">(CE34/12*1*$D34*$G34*$H34*$M34*CF$9)+(CE34/12*5*$E34*$G34*$H34*$M34*CF$10)+(CE34/12*6*$F34*$G34*$H34*$M34*CF$10)</f>
        <v>0</v>
      </c>
      <c r="CG34" s="34"/>
      <c r="CH34" s="34">
        <f t="shared" ref="CH34:CH37" si="190">(CG34/12*1*$D34*$G34*$H34*$L34*CH$9)+(CG34/12*5*$E34*$G34*$H34*$L34*CH$10)+(CG34/12*6*$F34*$G34*$H34*$L34*CH$10)</f>
        <v>0</v>
      </c>
      <c r="CI34" s="34"/>
      <c r="CJ34" s="34">
        <f t="shared" ref="CJ34:CJ37" si="191">(CI34/12*1*$D34*$G34*$H34*$M34*CJ$9)+(CI34/12*5*$E34*$G34*$H34*$M34*CJ$10)+(CI34/12*6*$F34*$G34*$H34*$M34*CJ$10)</f>
        <v>0</v>
      </c>
      <c r="CK34" s="34"/>
      <c r="CL34" s="34">
        <f t="shared" ref="CL34:CL37" si="192">(CK34/12*1*$D34*$G34*$H34*$L34*CL$9)+(CK34/12*5*$E34*$G34*$H34*$L34*CL$10)+(CK34/12*6*$F34*$G34*$H34*$L34*CL$10)</f>
        <v>0</v>
      </c>
      <c r="CM34" s="34"/>
      <c r="CN34" s="34">
        <f>(CM34/12*1*$D34*$G34*$H34*$L34*CN$9)+(CM34/12*11*$E34*$G34*$H34*$L34*CN$10)</f>
        <v>0</v>
      </c>
      <c r="CO34" s="34">
        <v>0</v>
      </c>
      <c r="CP34" s="34">
        <v>0</v>
      </c>
      <c r="CQ34" s="34"/>
      <c r="CR34" s="34"/>
      <c r="CS34" s="34">
        <f t="shared" si="54"/>
        <v>0</v>
      </c>
      <c r="CT34" s="34">
        <f t="shared" si="54"/>
        <v>0</v>
      </c>
      <c r="CU34" s="34">
        <v>4</v>
      </c>
      <c r="CV34" s="34">
        <f t="shared" ref="CV34:CV37" si="193">(CU34/12*1*$D34*$G34*$H34*$M34*CV$9)+(CU34/12*5*$E34*$G34*$H34*$M34*CV$10)+(CU34/12*6*$F34*$G34*$H34*$M34*CV$10)</f>
        <v>239744.33098559993</v>
      </c>
      <c r="CW34" s="34">
        <v>4</v>
      </c>
      <c r="CX34" s="34">
        <f t="shared" ref="CX34:CX37" si="194">(CW34/12*1*$D34*$G34*$H34*$M34*CX$9)+(CW34/12*5*$E34*$G34*$H34*$M34*CX$10)+(CW34/12*6*$F34*$G34*$H34*$M34*CX$10)</f>
        <v>239744.33098559993</v>
      </c>
      <c r="CY34" s="34">
        <v>10</v>
      </c>
      <c r="CZ34" s="34">
        <f t="shared" ref="CZ34:CZ37" si="195">(CY34/12*1*$D34*$G34*$H34*$L34*CZ$9)+(CY34/12*5*$E34*$G34*$H34*$L34*CZ$10)+(CY34/12*6*$F34*$G34*$H34*$L34*CZ$10)</f>
        <v>501808.30405999994</v>
      </c>
      <c r="DA34" s="42"/>
      <c r="DB34" s="34">
        <f t="shared" ref="DB34:DB37" si="196">(DA34/12*1*$D34*$G34*$H34*$M34*DB$9)+(DA34/12*5*$E34*$G34*$H34*$M34*DB$10)+(DA34/12*6*$F34*$G34*$H34*$M34*DB$10)</f>
        <v>0</v>
      </c>
      <c r="DC34" s="34"/>
      <c r="DD34" s="34">
        <f t="shared" ref="DD34:DD37" si="197">(DC34/12*1*$D34*$G34*$H34*$M34*DD$9)+(DC34/12*5*$E34*$G34*$H34*$M34*DD$10)+(DC34/12*6*$F34*$G34*$H34*$M34*DD$10)</f>
        <v>0</v>
      </c>
      <c r="DE34" s="34"/>
      <c r="DF34" s="34">
        <f t="shared" ref="DF34:DF37" si="198">(DE34/12*1*$D34*$G34*$H34*$M34*DF$9)+(DE34/12*5*$E34*$G34*$H34*$M34*DF$10)+(DE34/12*6*$F34*$G34*$H34*$M34*DF$10)</f>
        <v>0</v>
      </c>
      <c r="DG34" s="34">
        <v>2</v>
      </c>
      <c r="DH34" s="34">
        <f>(DG34/12*1*$D34*$G34*$H34*$M34*DH$9)+(DG34/12*11*$E34*$G34*$H34*$M34*DH$10)</f>
        <v>132974.95992479997</v>
      </c>
      <c r="DI34" s="34">
        <v>0</v>
      </c>
      <c r="DJ34" s="34">
        <v>0</v>
      </c>
      <c r="DK34" s="34"/>
      <c r="DL34" s="27"/>
      <c r="DM34" s="34"/>
      <c r="DN34" s="27">
        <f t="shared" si="86"/>
        <v>0</v>
      </c>
      <c r="DO34" s="34">
        <v>0</v>
      </c>
      <c r="DP34" s="34">
        <f t="shared" ref="DP34:DP37" si="199">(DO34/12*1*$D34*$G34*$H34*$L34*DP$9)+(DO34/12*5*$E34*$G34*$H34*$L34*DP$10)+(DO34/12*6*$F34*$G34*$H34*$L34*DP$10)</f>
        <v>0</v>
      </c>
      <c r="DQ34" s="34"/>
      <c r="DR34" s="34">
        <f>(DQ34/12*1*$D34*$G34*$H34*$M34*DR$9)+(DQ34/12*11*$E34*$G34*$H34*$M34*DR$10)</f>
        <v>0</v>
      </c>
      <c r="DS34" s="34">
        <v>0</v>
      </c>
      <c r="DT34" s="34">
        <v>0</v>
      </c>
      <c r="DU34" s="34"/>
      <c r="DV34" s="27"/>
      <c r="DW34" s="34">
        <f t="shared" si="13"/>
        <v>0</v>
      </c>
      <c r="DX34" s="34">
        <f t="shared" si="13"/>
        <v>0</v>
      </c>
      <c r="DY34" s="34"/>
      <c r="DZ34" s="34">
        <f>(DY34/12*1*$D34*$G34*$H34*$M34*DZ$9)+(DY34/12*11*$E34*$G34*$H34*$M34*DZ$10)</f>
        <v>0</v>
      </c>
      <c r="EA34" s="34">
        <v>0</v>
      </c>
      <c r="EB34" s="34">
        <v>0</v>
      </c>
      <c r="EC34" s="27"/>
      <c r="ED34" s="34"/>
      <c r="EE34" s="34">
        <f t="shared" si="63"/>
        <v>0</v>
      </c>
      <c r="EF34" s="34">
        <f t="shared" si="63"/>
        <v>0</v>
      </c>
      <c r="EG34" s="34"/>
      <c r="EH34" s="34">
        <f>(EG34/12*1*$D34*$G34*$H34*$L34*EH$9)+(EG34/12*11*$E34*$G34*$H34*$L34*EH$10)</f>
        <v>0</v>
      </c>
      <c r="EI34" s="34">
        <v>0</v>
      </c>
      <c r="EJ34" s="34">
        <v>0</v>
      </c>
      <c r="EK34" s="34"/>
      <c r="EL34" s="34"/>
      <c r="EM34" s="34">
        <f t="shared" si="65"/>
        <v>0</v>
      </c>
      <c r="EN34" s="34">
        <f t="shared" si="65"/>
        <v>0</v>
      </c>
      <c r="EO34" s="34"/>
      <c r="EP34" s="34">
        <f>(EO34/12*1*$D34*$G34*$H34*$L34*EP$9)+(EO34/12*11*$E34*$G34*$H34*$L34*EP$10)</f>
        <v>0</v>
      </c>
      <c r="EQ34" s="34">
        <v>0</v>
      </c>
      <c r="ER34" s="34">
        <v>0</v>
      </c>
      <c r="ES34" s="34"/>
      <c r="ET34" s="34"/>
      <c r="EU34" s="34">
        <f t="shared" si="67"/>
        <v>0</v>
      </c>
      <c r="EV34" s="34">
        <f t="shared" si="67"/>
        <v>0</v>
      </c>
      <c r="EW34" s="34"/>
      <c r="EX34" s="34">
        <f>(EW34/12*1*$D34*$G34*$H34*$M34*EX$9)+(EW34/12*11*$E34*$G34*$H34*$M34*EX$10)</f>
        <v>0</v>
      </c>
      <c r="EY34" s="34">
        <v>0</v>
      </c>
      <c r="EZ34" s="34">
        <f t="shared" si="82"/>
        <v>0</v>
      </c>
      <c r="FA34" s="34"/>
      <c r="FB34" s="34"/>
      <c r="FC34" s="34">
        <f t="shared" si="149"/>
        <v>0</v>
      </c>
      <c r="FD34" s="34">
        <f t="shared" si="149"/>
        <v>0</v>
      </c>
      <c r="FE34" s="34"/>
      <c r="FF34" s="34">
        <f t="shared" ref="FF34:FF37" si="200">(FE34/12*1*$D34*$G34*$H34*$M34*FF$9)+(FE34/12*11*$E34*$G34*$H34*$M34*FF$10)</f>
        <v>0</v>
      </c>
      <c r="FG34" s="34">
        <v>0</v>
      </c>
      <c r="FH34" s="34">
        <v>0</v>
      </c>
      <c r="FI34" s="34"/>
      <c r="FJ34" s="34"/>
      <c r="FK34" s="34">
        <f t="shared" si="150"/>
        <v>0</v>
      </c>
      <c r="FL34" s="34">
        <f t="shared" si="150"/>
        <v>0</v>
      </c>
      <c r="FM34" s="34">
        <v>4</v>
      </c>
      <c r="FN34" s="34">
        <f t="shared" ref="FN34:FN37" si="201">(FM34/12*1*$D34*$G34*$H34*$M34*FN$9)+(FM34/12*11*$E34*$G34*$H34*$M34*FN$10)</f>
        <v>343610.5837919999</v>
      </c>
      <c r="FO34" s="34">
        <v>0</v>
      </c>
      <c r="FP34" s="34">
        <v>0</v>
      </c>
      <c r="FQ34" s="34"/>
      <c r="FR34" s="34"/>
      <c r="FS34" s="34"/>
      <c r="FT34" s="34"/>
      <c r="FU34" s="34"/>
      <c r="FV34" s="34">
        <f t="shared" ref="FV34:FV37" si="202">(FU34/12*1*$D34*$G34*$H34*$N34*FV$9)+(FU34/12*11*$E34*$G34*$H34*$N34*FV$10)</f>
        <v>0</v>
      </c>
      <c r="FW34" s="34">
        <v>0</v>
      </c>
      <c r="FX34" s="34">
        <v>0</v>
      </c>
      <c r="FY34" s="34"/>
      <c r="FZ34" s="34"/>
      <c r="GA34" s="34">
        <f t="shared" si="71"/>
        <v>0</v>
      </c>
      <c r="GB34" s="34">
        <f t="shared" si="71"/>
        <v>0</v>
      </c>
      <c r="GC34" s="34">
        <v>4</v>
      </c>
      <c r="GD34" s="34">
        <f>(GC34/12*1*$D34*$G34*$H34*$O34*GD$9)+(GC34/12*11*$E34*$G34*$H34*$P34*GD$10)</f>
        <v>522577.86762199987</v>
      </c>
      <c r="GE34" s="34">
        <v>0</v>
      </c>
      <c r="GF34" s="34">
        <f t="shared" si="88"/>
        <v>0</v>
      </c>
      <c r="GG34" s="34"/>
      <c r="GH34" s="34"/>
      <c r="GI34" s="27">
        <f t="shared" si="73"/>
        <v>0</v>
      </c>
      <c r="GJ34" s="27">
        <f t="shared" si="73"/>
        <v>0</v>
      </c>
      <c r="GK34" s="37"/>
      <c r="GL34" s="38"/>
    </row>
    <row r="35" spans="1:194" x14ac:dyDescent="0.25">
      <c r="A35" s="41"/>
      <c r="B35" s="72">
        <v>19</v>
      </c>
      <c r="C35" s="28" t="s">
        <v>175</v>
      </c>
      <c r="D35" s="29">
        <f t="shared" si="165"/>
        <v>18150.400000000001</v>
      </c>
      <c r="E35" s="29">
        <f t="shared" si="165"/>
        <v>18790</v>
      </c>
      <c r="F35" s="30">
        <v>18508</v>
      </c>
      <c r="G35" s="39">
        <v>0.86</v>
      </c>
      <c r="H35" s="31">
        <v>1</v>
      </c>
      <c r="I35" s="32"/>
      <c r="J35" s="32"/>
      <c r="K35" s="32"/>
      <c r="L35" s="29">
        <v>1.4</v>
      </c>
      <c r="M35" s="29">
        <v>1.68</v>
      </c>
      <c r="N35" s="29">
        <v>2.23</v>
      </c>
      <c r="O35" s="29">
        <v>2.39</v>
      </c>
      <c r="P35" s="33">
        <v>2.57</v>
      </c>
      <c r="Q35" s="34">
        <v>21</v>
      </c>
      <c r="R35" s="34">
        <f>(Q35/12*1*$D35*$G35*$H35*$L35*R$9)+(Q35/12*5*$E35*$G35*$H35*$L35*R$10)+(Q35/12*6*$F35*$G35*$H35*$L35*R$10)</f>
        <v>478317.27593999996</v>
      </c>
      <c r="S35" s="34">
        <v>8</v>
      </c>
      <c r="T35" s="34">
        <f>(S35/12*1*$D35*$G35*$H35*$L35*T$9)+(S35/12*5*$E35*$G35*$H35*$L35*T$10)+(S35/12*6*$F35*$G35*$H35*$L35*T$10)</f>
        <v>182216.10511999996</v>
      </c>
      <c r="U35" s="34">
        <v>0</v>
      </c>
      <c r="V35" s="34">
        <f t="shared" si="166"/>
        <v>0</v>
      </c>
      <c r="W35" s="34"/>
      <c r="X35" s="34">
        <f t="shared" si="167"/>
        <v>0</v>
      </c>
      <c r="Y35" s="34">
        <v>0</v>
      </c>
      <c r="Z35" s="34">
        <f t="shared" si="168"/>
        <v>0</v>
      </c>
      <c r="AA35" s="34">
        <v>52</v>
      </c>
      <c r="AB35" s="34">
        <f t="shared" si="169"/>
        <v>1195100.1122666665</v>
      </c>
      <c r="AC35" s="34">
        <v>0</v>
      </c>
      <c r="AD35" s="34">
        <f t="shared" si="170"/>
        <v>0</v>
      </c>
      <c r="AE35" s="34">
        <v>0</v>
      </c>
      <c r="AF35" s="34">
        <f t="shared" si="171"/>
        <v>0</v>
      </c>
      <c r="AG35" s="34">
        <v>0</v>
      </c>
      <c r="AH35" s="34">
        <f t="shared" si="172"/>
        <v>0</v>
      </c>
      <c r="AI35" s="27">
        <v>5</v>
      </c>
      <c r="AJ35" s="34">
        <f t="shared" si="173"/>
        <v>123238.72096666667</v>
      </c>
      <c r="AK35" s="34"/>
      <c r="AL35" s="34">
        <f>(AK35/12*1*$D35*$G35*$H35*$L35*AL$9)+(AK35/12*5*$E35*$G35*$H35*$L35*AL$10)+(AK35/12*6*$F35*$G35*$H35*$L35*AL$10)</f>
        <v>0</v>
      </c>
      <c r="AM35" s="34"/>
      <c r="AN35" s="34">
        <f>(AM35/12*1*$D35*$G35*$H35*$L35*AN$9)+(AM35/12*5*$E35*$G35*$H35*$L35*AN$10)+(AM35/12*6*$F35*$G35*$H35*$L35*AN$10)</f>
        <v>0</v>
      </c>
      <c r="AO35" s="34">
        <v>0</v>
      </c>
      <c r="AP35" s="34">
        <f t="shared" si="174"/>
        <v>0</v>
      </c>
      <c r="AQ35" s="34">
        <v>6</v>
      </c>
      <c r="AR35" s="34">
        <f>(AQ35/12*1*$D35*$G35*$H35*$M35*AR$9)+(AQ35/12*5*$E35*$G35*$H35*$M35*AR$10)+(AQ35/12*6*$F35*$G35*$H35*$M35*AR$10)</f>
        <v>161726.8781184</v>
      </c>
      <c r="AS35" s="34">
        <f>20-7</f>
        <v>13</v>
      </c>
      <c r="AT35" s="34">
        <f>(AS35/12*1*$D35*$G35*$H35*$M35*AT$9)+(AS35/12*5*$E35*$G35*$H35*$M35*AT$10)+(AS35/12*6*$F35*$G35*$H35*$M35*AT$10)</f>
        <v>350408.23592319997</v>
      </c>
      <c r="AU35" s="73">
        <v>24</v>
      </c>
      <c r="AV35" s="34">
        <f t="shared" si="175"/>
        <v>646907.51247359999</v>
      </c>
      <c r="AW35" s="34">
        <v>0</v>
      </c>
      <c r="AX35" s="34">
        <f t="shared" si="176"/>
        <v>0</v>
      </c>
      <c r="AY35" s="34"/>
      <c r="AZ35" s="34">
        <f t="shared" si="177"/>
        <v>0</v>
      </c>
      <c r="BA35" s="34"/>
      <c r="BB35" s="34">
        <f t="shared" si="178"/>
        <v>0</v>
      </c>
      <c r="BC35" s="34">
        <v>2</v>
      </c>
      <c r="BD35" s="34">
        <f t="shared" si="179"/>
        <v>53908.959372799996</v>
      </c>
      <c r="BE35" s="34">
        <v>0</v>
      </c>
      <c r="BF35" s="34">
        <f t="shared" si="180"/>
        <v>0</v>
      </c>
      <c r="BG35" s="34">
        <v>0</v>
      </c>
      <c r="BH35" s="34">
        <f t="shared" si="181"/>
        <v>0</v>
      </c>
      <c r="BI35" s="34">
        <v>0</v>
      </c>
      <c r="BJ35" s="34">
        <f t="shared" si="182"/>
        <v>0</v>
      </c>
      <c r="BK35" s="34">
        <v>0</v>
      </c>
      <c r="BL35" s="34">
        <f t="shared" si="183"/>
        <v>0</v>
      </c>
      <c r="BM35" s="34">
        <v>58</v>
      </c>
      <c r="BN35" s="34">
        <f t="shared" si="184"/>
        <v>1368784.8299066667</v>
      </c>
      <c r="BO35" s="34">
        <v>38</v>
      </c>
      <c r="BP35" s="34">
        <f t="shared" si="185"/>
        <v>892637.97546933324</v>
      </c>
      <c r="BQ35" s="40">
        <v>41</v>
      </c>
      <c r="BR35" s="34">
        <f t="shared" si="186"/>
        <v>1155731.2735023999</v>
      </c>
      <c r="BS35" s="34">
        <v>6</v>
      </c>
      <c r="BT35" s="34">
        <f t="shared" si="187"/>
        <v>169254.332352</v>
      </c>
      <c r="BU35" s="34">
        <v>5</v>
      </c>
      <c r="BV35" s="34">
        <v>149312.85</v>
      </c>
      <c r="BW35" s="34"/>
      <c r="BX35" s="34">
        <f>(BW35/12*1*$D35*$G35*$H35*$L35*BX$9)+(BW35/12*5*$E35*$G35*$H35*$L35*BX$10)+(BW35/12*6*$F35*$G35*$H35*$L35*BX$10)</f>
        <v>0</v>
      </c>
      <c r="BY35" s="34">
        <v>6</v>
      </c>
      <c r="BZ35" s="34">
        <f>(BY35/12*1*$D35*$G35*$H35*$L35*BZ$9)+(BY35/12*5*$E35*$G35*$H35*$L35*BZ$10)+(BY35/12*6*$F35*$G35*$H35*$L35*BZ$10)</f>
        <v>103539.71135199998</v>
      </c>
      <c r="CA35" s="34">
        <v>120</v>
      </c>
      <c r="CB35" s="34">
        <f>(CA35/12*1*$D35*$G35*$H35*$L35*CB$9)+(CA35/12*5*$E35*$G35*$H35*$L35*CB$10)+(CA35/12*6*$F35*$G35*$H35*$L35*CB$10)</f>
        <v>2059867.68624</v>
      </c>
      <c r="CC35" s="34">
        <v>4</v>
      </c>
      <c r="CD35" s="34">
        <f>(CC35/12*1*$D35*$G35*$H35*$L35*CD$9)+(CC35/12*5*$E35*$G35*$H35*$L35*CD$10)+(CC35/12*6*$F35*$G35*$H35*$L35*CD$10)</f>
        <v>76889.509274666663</v>
      </c>
      <c r="CE35" s="34">
        <v>0</v>
      </c>
      <c r="CF35" s="34">
        <f t="shared" si="189"/>
        <v>0</v>
      </c>
      <c r="CG35" s="34"/>
      <c r="CH35" s="34">
        <f t="shared" si="190"/>
        <v>0</v>
      </c>
      <c r="CI35" s="34"/>
      <c r="CJ35" s="34">
        <f t="shared" si="191"/>
        <v>0</v>
      </c>
      <c r="CK35" s="34">
        <v>0</v>
      </c>
      <c r="CL35" s="34">
        <f t="shared" si="192"/>
        <v>0</v>
      </c>
      <c r="CM35" s="34"/>
      <c r="CN35" s="34">
        <f>(CM35/12*1*$D35*$G35*$H35*$L35*CN$9)+(CM35/12*11*$E35*$G35*$H35*$L35*CN$10)</f>
        <v>0</v>
      </c>
      <c r="CO35" s="34">
        <v>1</v>
      </c>
      <c r="CP35" s="34">
        <v>21582.49</v>
      </c>
      <c r="CQ35" s="34"/>
      <c r="CR35" s="34"/>
      <c r="CS35" s="34">
        <f t="shared" si="54"/>
        <v>1</v>
      </c>
      <c r="CT35" s="34">
        <f t="shared" si="54"/>
        <v>21582.49</v>
      </c>
      <c r="CU35" s="34">
        <v>14</v>
      </c>
      <c r="CV35" s="34">
        <f t="shared" si="193"/>
        <v>359020.11754559999</v>
      </c>
      <c r="CW35" s="34">
        <v>16</v>
      </c>
      <c r="CX35" s="34">
        <f t="shared" si="194"/>
        <v>410308.70576639997</v>
      </c>
      <c r="CY35" s="34">
        <v>4</v>
      </c>
      <c r="CZ35" s="34">
        <f t="shared" si="195"/>
        <v>85881.620197333323</v>
      </c>
      <c r="DA35" s="42">
        <v>8</v>
      </c>
      <c r="DB35" s="34">
        <f t="shared" si="196"/>
        <v>206115.88847359997</v>
      </c>
      <c r="DC35" s="34">
        <v>4</v>
      </c>
      <c r="DD35" s="34">
        <f t="shared" si="197"/>
        <v>112930.64791679999</v>
      </c>
      <c r="DE35" s="34">
        <v>5</v>
      </c>
      <c r="DF35" s="34">
        <f t="shared" si="198"/>
        <v>141163.30989600002</v>
      </c>
      <c r="DG35" s="34">
        <v>4</v>
      </c>
      <c r="DH35" s="34">
        <f>(DG35/12*1*$D35*$G35*$H35*$M35*DH$9)+(DG35/12*11*$E35*$G35*$H35*$M35*DH$10)</f>
        <v>113789.51794559998</v>
      </c>
      <c r="DI35" s="34">
        <v>1</v>
      </c>
      <c r="DJ35" s="34">
        <v>28613.77</v>
      </c>
      <c r="DK35" s="34"/>
      <c r="DL35" s="27"/>
      <c r="DM35" s="34"/>
      <c r="DN35" s="27">
        <f t="shared" si="86"/>
        <v>28613.77</v>
      </c>
      <c r="DO35" s="34">
        <v>0</v>
      </c>
      <c r="DP35" s="34">
        <f t="shared" si="199"/>
        <v>0</v>
      </c>
      <c r="DQ35" s="34">
        <v>4</v>
      </c>
      <c r="DR35" s="34">
        <f>(DQ35/12*1*$D35*$G35*$H35*$M35*DR$9)+(DQ35/12*11*$E35*$G35*$H35*$M35*DR$10)</f>
        <v>113789.51794559998</v>
      </c>
      <c r="DS35" s="34">
        <v>1</v>
      </c>
      <c r="DT35" s="34">
        <v>26617.05</v>
      </c>
      <c r="DU35" s="34"/>
      <c r="DV35" s="27"/>
      <c r="DW35" s="34">
        <f t="shared" si="13"/>
        <v>1</v>
      </c>
      <c r="DX35" s="34">
        <f t="shared" si="13"/>
        <v>26617.05</v>
      </c>
      <c r="DY35" s="34">
        <v>18</v>
      </c>
      <c r="DZ35" s="34">
        <f>(DY35/12*1*$D35*$G35*$H35*$M35*DZ$9)+(DY35/12*11*$E35*$G35*$H35*$M35*DZ$10)</f>
        <v>509889.37567679997</v>
      </c>
      <c r="EA35" s="34">
        <v>3</v>
      </c>
      <c r="EB35" s="34">
        <v>78963.27</v>
      </c>
      <c r="EC35" s="27"/>
      <c r="ED35" s="34"/>
      <c r="EE35" s="34">
        <f t="shared" si="63"/>
        <v>3</v>
      </c>
      <c r="EF35" s="34">
        <f t="shared" si="63"/>
        <v>78963.27</v>
      </c>
      <c r="EG35" s="34">
        <v>8</v>
      </c>
      <c r="EH35" s="34">
        <f>(EG35/12*1*$D35*$G35*$H35*$L35*EH$9)+(EG35/12*11*$E35*$G35*$H35*$L35*EH$10)</f>
        <v>189722.04018133332</v>
      </c>
      <c r="EI35" s="34">
        <v>2</v>
      </c>
      <c r="EJ35" s="34">
        <v>46134.95</v>
      </c>
      <c r="EK35" s="34"/>
      <c r="EL35" s="34"/>
      <c r="EM35" s="34">
        <f t="shared" si="65"/>
        <v>2</v>
      </c>
      <c r="EN35" s="34">
        <f t="shared" si="65"/>
        <v>46134.95</v>
      </c>
      <c r="EO35" s="34">
        <v>14</v>
      </c>
      <c r="EP35" s="34">
        <f>(EO35/12*1*$D35*$G35*$H35*$L35*EP$9)+(EO35/12*11*$E35*$G35*$H35*$L35*EP$10)</f>
        <v>332013.57031733333</v>
      </c>
      <c r="EQ35" s="34">
        <v>2</v>
      </c>
      <c r="ER35" s="34">
        <v>46134.95</v>
      </c>
      <c r="ES35" s="34"/>
      <c r="ET35" s="34"/>
      <c r="EU35" s="34">
        <f t="shared" si="67"/>
        <v>2</v>
      </c>
      <c r="EV35" s="34">
        <f t="shared" si="67"/>
        <v>46134.95</v>
      </c>
      <c r="EW35" s="34">
        <v>2</v>
      </c>
      <c r="EX35" s="34">
        <f>(EW35/12*1*$D35*$G35*$H35*$M35*EX$9)+(EW35/12*11*$E35*$G35*$H35*$M35*EX$10)</f>
        <v>73945.793487999996</v>
      </c>
      <c r="EY35" s="34">
        <v>0</v>
      </c>
      <c r="EZ35" s="34">
        <f t="shared" si="82"/>
        <v>0</v>
      </c>
      <c r="FA35" s="34"/>
      <c r="FB35" s="34"/>
      <c r="FC35" s="34">
        <f t="shared" si="149"/>
        <v>0</v>
      </c>
      <c r="FD35" s="34">
        <f t="shared" si="149"/>
        <v>0</v>
      </c>
      <c r="FE35" s="34">
        <v>12</v>
      </c>
      <c r="FF35" s="34">
        <f t="shared" si="200"/>
        <v>441052.39113600005</v>
      </c>
      <c r="FG35" s="34">
        <v>1</v>
      </c>
      <c r="FH35" s="34">
        <v>36758.11</v>
      </c>
      <c r="FI35" s="34"/>
      <c r="FJ35" s="34"/>
      <c r="FK35" s="34">
        <f t="shared" si="150"/>
        <v>1</v>
      </c>
      <c r="FL35" s="34">
        <f t="shared" si="150"/>
        <v>36758.11</v>
      </c>
      <c r="FM35" s="34">
        <v>2</v>
      </c>
      <c r="FN35" s="34">
        <f t="shared" si="201"/>
        <v>73508.731855999999</v>
      </c>
      <c r="FO35" s="34">
        <v>0</v>
      </c>
      <c r="FP35" s="34">
        <v>0</v>
      </c>
      <c r="FQ35" s="34"/>
      <c r="FR35" s="34"/>
      <c r="FS35" s="34"/>
      <c r="FT35" s="34"/>
      <c r="FU35" s="34"/>
      <c r="FV35" s="34">
        <f t="shared" si="202"/>
        <v>0</v>
      </c>
      <c r="FW35" s="34">
        <v>1</v>
      </c>
      <c r="FX35" s="34">
        <v>48792.02</v>
      </c>
      <c r="FY35" s="34"/>
      <c r="FZ35" s="34"/>
      <c r="GA35" s="34">
        <f t="shared" si="71"/>
        <v>1</v>
      </c>
      <c r="GB35" s="34">
        <f t="shared" si="71"/>
        <v>48792.02</v>
      </c>
      <c r="GC35" s="34">
        <v>6</v>
      </c>
      <c r="GD35" s="34">
        <f>(GC35/12*1*$D35*$G35*$H35*$O35*GD$9)+(GC35/12*11*$E35*$G35*$H35*$P35*GD$10)</f>
        <v>335385.79563800001</v>
      </c>
      <c r="GE35" s="34">
        <v>2</v>
      </c>
      <c r="GF35" s="34">
        <v>84346.74</v>
      </c>
      <c r="GG35" s="34"/>
      <c r="GH35" s="34"/>
      <c r="GI35" s="27">
        <f t="shared" si="73"/>
        <v>2</v>
      </c>
      <c r="GJ35" s="27">
        <f t="shared" si="73"/>
        <v>84346.74</v>
      </c>
      <c r="GK35" s="37"/>
      <c r="GL35" s="38"/>
    </row>
    <row r="36" spans="1:194" x14ac:dyDescent="0.25">
      <c r="A36" s="41"/>
      <c r="B36" s="72">
        <v>20</v>
      </c>
      <c r="C36" s="28" t="s">
        <v>176</v>
      </c>
      <c r="D36" s="29">
        <f t="shared" si="165"/>
        <v>18150.400000000001</v>
      </c>
      <c r="E36" s="29">
        <f t="shared" si="165"/>
        <v>18790</v>
      </c>
      <c r="F36" s="30">
        <v>18508</v>
      </c>
      <c r="G36" s="39">
        <v>1.21</v>
      </c>
      <c r="H36" s="31">
        <v>1</v>
      </c>
      <c r="I36" s="32"/>
      <c r="J36" s="32"/>
      <c r="K36" s="32"/>
      <c r="L36" s="29">
        <v>1.4</v>
      </c>
      <c r="M36" s="29">
        <v>1.68</v>
      </c>
      <c r="N36" s="29">
        <v>2.23</v>
      </c>
      <c r="O36" s="29">
        <v>2.39</v>
      </c>
      <c r="P36" s="33">
        <v>2.57</v>
      </c>
      <c r="Q36" s="34">
        <v>120</v>
      </c>
      <c r="R36" s="34">
        <f>(Q36/12*1*$D36*$G36*$H36*$L36*R$9)+(Q36/12*5*$E36*$G36*$H36*$L36*R$10)+(Q36/12*6*$F36*$G36*$H36*$L36*R$10)</f>
        <v>3845607.3348000003</v>
      </c>
      <c r="S36" s="34">
        <v>2</v>
      </c>
      <c r="T36" s="34">
        <f>(S36/12*1*$D36*$G36*$H36*$L36*T$9)+(S36/12*5*$E36*$G36*$H36*$L36*T$10)+(S36/12*6*$F36*$G36*$H36*$L36*T$10)</f>
        <v>64093.455579999994</v>
      </c>
      <c r="U36" s="34"/>
      <c r="V36" s="34">
        <f t="shared" si="166"/>
        <v>0</v>
      </c>
      <c r="W36" s="34"/>
      <c r="X36" s="34">
        <f t="shared" si="167"/>
        <v>0</v>
      </c>
      <c r="Y36" s="34"/>
      <c r="Z36" s="34">
        <f t="shared" si="168"/>
        <v>0</v>
      </c>
      <c r="AA36" s="34">
        <v>24</v>
      </c>
      <c r="AB36" s="34">
        <f t="shared" si="169"/>
        <v>776066.79920000001</v>
      </c>
      <c r="AC36" s="34"/>
      <c r="AD36" s="34">
        <f t="shared" si="170"/>
        <v>0</v>
      </c>
      <c r="AE36" s="34"/>
      <c r="AF36" s="34">
        <f t="shared" si="171"/>
        <v>0</v>
      </c>
      <c r="AG36" s="34"/>
      <c r="AH36" s="34">
        <f t="shared" si="172"/>
        <v>0</v>
      </c>
      <c r="AI36" s="27">
        <v>8</v>
      </c>
      <c r="AJ36" s="34">
        <f t="shared" si="173"/>
        <v>277430.42301333335</v>
      </c>
      <c r="AK36" s="34"/>
      <c r="AL36" s="34">
        <f>(AK36/12*1*$D36*$G36*$H36*$L36*AL$9)+(AK36/12*5*$E36*$G36*$H36*$L36*AL$10)+(AK36/12*6*$F36*$G36*$H36*$L36*AL$10)</f>
        <v>0</v>
      </c>
      <c r="AM36" s="34"/>
      <c r="AN36" s="34">
        <f>(AM36/12*1*$D36*$G36*$H36*$L36*AN$9)+(AM36/12*5*$E36*$G36*$H36*$L36*AN$10)+(AM36/12*6*$F36*$G36*$H36*$L36*AN$10)</f>
        <v>0</v>
      </c>
      <c r="AO36" s="34"/>
      <c r="AP36" s="34">
        <f t="shared" si="174"/>
        <v>0</v>
      </c>
      <c r="AQ36" s="34">
        <v>68</v>
      </c>
      <c r="AR36" s="34">
        <f>(AQ36/12*1*$D36*$G36*$H36*$M36*AR$9)+(AQ36/12*5*$E36*$G36*$H36*$M36*AR$10)+(AQ36/12*6*$F36*$G36*$H36*$M36*AR$10)</f>
        <v>2578854.1727871997</v>
      </c>
      <c r="AS36" s="34">
        <v>24</v>
      </c>
      <c r="AT36" s="34">
        <f>(AS36/12*1*$D36*$G36*$H36*$M36*AT$9)+(AS36/12*5*$E36*$G36*$H36*$M36*AT$10)+(AS36/12*6*$F36*$G36*$H36*$M36*AT$10)</f>
        <v>910183.82568959997</v>
      </c>
      <c r="AU36" s="70">
        <v>64</v>
      </c>
      <c r="AV36" s="34">
        <f t="shared" si="175"/>
        <v>2427156.8685055999</v>
      </c>
      <c r="AW36" s="34"/>
      <c r="AX36" s="34">
        <f t="shared" si="176"/>
        <v>0</v>
      </c>
      <c r="AY36" s="34"/>
      <c r="AZ36" s="34">
        <f t="shared" si="177"/>
        <v>0</v>
      </c>
      <c r="BA36" s="34"/>
      <c r="BB36" s="34">
        <f t="shared" si="178"/>
        <v>0</v>
      </c>
      <c r="BC36" s="34">
        <v>1</v>
      </c>
      <c r="BD36" s="34">
        <f t="shared" si="179"/>
        <v>37924.326070399999</v>
      </c>
      <c r="BE36" s="34"/>
      <c r="BF36" s="34">
        <f t="shared" si="180"/>
        <v>0</v>
      </c>
      <c r="BG36" s="34"/>
      <c r="BH36" s="34">
        <f t="shared" si="181"/>
        <v>0</v>
      </c>
      <c r="BI36" s="34"/>
      <c r="BJ36" s="34">
        <f t="shared" si="182"/>
        <v>0</v>
      </c>
      <c r="BK36" s="34"/>
      <c r="BL36" s="34">
        <f t="shared" si="183"/>
        <v>0</v>
      </c>
      <c r="BM36" s="34">
        <v>10</v>
      </c>
      <c r="BN36" s="34">
        <f t="shared" si="184"/>
        <v>332042.83163333335</v>
      </c>
      <c r="BO36" s="34">
        <v>172</v>
      </c>
      <c r="BP36" s="34">
        <f t="shared" si="185"/>
        <v>5684694.4753573332</v>
      </c>
      <c r="BQ36" s="40">
        <v>1</v>
      </c>
      <c r="BR36" s="34">
        <f t="shared" si="186"/>
        <v>39660.659130400003</v>
      </c>
      <c r="BS36" s="34"/>
      <c r="BT36" s="34">
        <f t="shared" si="187"/>
        <v>0</v>
      </c>
      <c r="BU36" s="34">
        <v>3</v>
      </c>
      <c r="BV36" s="34">
        <v>126047.82</v>
      </c>
      <c r="BW36" s="34">
        <v>2</v>
      </c>
      <c r="BX36" s="34">
        <f>(BW36/12*1*$D36*$G36*$H36*$L36*BX$9)+(BW36/12*5*$E36*$G36*$H36*$L36*BX$10)+(BW36/12*6*$F36*$G36*$H36*$L36*BX$10)</f>
        <v>48559.321990666664</v>
      </c>
      <c r="BY36" s="34">
        <v>8</v>
      </c>
      <c r="BZ36" s="34">
        <f>(BY36/12*1*$D36*$G36*$H36*$L36*BZ$9)+(BY36/12*5*$E36*$G36*$H36*$L36*BZ$10)+(BY36/12*6*$F36*$G36*$H36*$L36*BZ$10)</f>
        <v>194237.28796266665</v>
      </c>
      <c r="CA36" s="34"/>
      <c r="CB36" s="34">
        <f>(CA36/12*1*$D36*$G36*$H36*$L36*CB$9)+(CA36/12*5*$E36*$G36*$H36*$L36*CB$10)+(CA36/12*6*$F36*$G36*$H36*$L36*CB$10)</f>
        <v>0</v>
      </c>
      <c r="CC36" s="34">
        <v>6</v>
      </c>
      <c r="CD36" s="34">
        <f>(CC36/12*1*$D36*$G36*$H36*$L36*CD$9)+(CC36/12*5*$E36*$G36*$H36*$L36*CD$10)+(CC36/12*6*$F36*$G36*$H36*$L36*CD$10)</f>
        <v>162272.62713199999</v>
      </c>
      <c r="CE36" s="34"/>
      <c r="CF36" s="34">
        <f t="shared" si="189"/>
        <v>0</v>
      </c>
      <c r="CG36" s="34"/>
      <c r="CH36" s="34">
        <f t="shared" si="190"/>
        <v>0</v>
      </c>
      <c r="CI36" s="34"/>
      <c r="CJ36" s="34">
        <f t="shared" si="191"/>
        <v>0</v>
      </c>
      <c r="CK36" s="34"/>
      <c r="CL36" s="34">
        <f t="shared" si="192"/>
        <v>0</v>
      </c>
      <c r="CM36" s="34">
        <v>10</v>
      </c>
      <c r="CN36" s="34">
        <f>(CM36/12*1*$D36*$G36*$H36*$L36*CN$9)+(CM36/12*11*$E36*$G36*$H36*$L36*CN$10)</f>
        <v>304490.38465999998</v>
      </c>
      <c r="CO36" s="34">
        <v>2</v>
      </c>
      <c r="CP36" s="34">
        <v>47042.57</v>
      </c>
      <c r="CQ36" s="34"/>
      <c r="CR36" s="34"/>
      <c r="CS36" s="34">
        <f t="shared" si="54"/>
        <v>2</v>
      </c>
      <c r="CT36" s="34">
        <f t="shared" si="54"/>
        <v>47042.57</v>
      </c>
      <c r="CU36" s="34">
        <v>54</v>
      </c>
      <c r="CV36" s="34">
        <f t="shared" si="193"/>
        <v>1948369.9734576</v>
      </c>
      <c r="CW36" s="34">
        <v>24</v>
      </c>
      <c r="CX36" s="34">
        <f t="shared" si="194"/>
        <v>865942.21042559994</v>
      </c>
      <c r="CY36" s="34">
        <v>2</v>
      </c>
      <c r="CZ36" s="34">
        <f t="shared" si="195"/>
        <v>60416.721185333328</v>
      </c>
      <c r="DA36" s="42">
        <v>10</v>
      </c>
      <c r="DB36" s="34">
        <f t="shared" si="196"/>
        <v>362500.32711199997</v>
      </c>
      <c r="DC36" s="34">
        <v>2</v>
      </c>
      <c r="DD36" s="34">
        <f t="shared" si="197"/>
        <v>79445.397662400006</v>
      </c>
      <c r="DE36" s="34">
        <v>11</v>
      </c>
      <c r="DF36" s="34">
        <f t="shared" si="198"/>
        <v>436949.68714319996</v>
      </c>
      <c r="DG36" s="34">
        <v>24</v>
      </c>
      <c r="DH36" s="34">
        <f>(DG36/12*1*$D36*$G36*$H36*$M36*DH$9)+(DG36/12*11*$E36*$G36*$H36*$M36*DH$10)</f>
        <v>960595.23288959987</v>
      </c>
      <c r="DI36" s="34">
        <v>3</v>
      </c>
      <c r="DJ36" s="34">
        <v>116477.75</v>
      </c>
      <c r="DK36" s="34"/>
      <c r="DL36" s="27"/>
      <c r="DM36" s="34"/>
      <c r="DN36" s="27">
        <f t="shared" si="86"/>
        <v>116477.75</v>
      </c>
      <c r="DO36" s="34"/>
      <c r="DP36" s="34">
        <f t="shared" si="199"/>
        <v>0</v>
      </c>
      <c r="DQ36" s="34">
        <v>2</v>
      </c>
      <c r="DR36" s="34">
        <f>(DQ36/12*1*$D36*$G36*$H36*$M36*DR$9)+(DQ36/12*11*$E36*$G36*$H36*$M36*DR$10)</f>
        <v>80049.602740799994</v>
      </c>
      <c r="DS36" s="34">
        <v>0</v>
      </c>
      <c r="DT36" s="34">
        <v>0</v>
      </c>
      <c r="DU36" s="34"/>
      <c r="DV36" s="27"/>
      <c r="DW36" s="34">
        <f t="shared" si="13"/>
        <v>0</v>
      </c>
      <c r="DX36" s="34">
        <f t="shared" si="13"/>
        <v>0</v>
      </c>
      <c r="DY36" s="34">
        <v>8</v>
      </c>
      <c r="DZ36" s="34">
        <f>(DY36/12*1*$D36*$G36*$H36*$M36*DZ$9)+(DY36/12*11*$E36*$G36*$H36*$M36*DZ$10)</f>
        <v>318845.55274879996</v>
      </c>
      <c r="EA36" s="34">
        <v>0</v>
      </c>
      <c r="EB36" s="34">
        <v>0</v>
      </c>
      <c r="EC36" s="27"/>
      <c r="ED36" s="34"/>
      <c r="EE36" s="34">
        <f t="shared" si="63"/>
        <v>0</v>
      </c>
      <c r="EF36" s="34">
        <f t="shared" si="63"/>
        <v>0</v>
      </c>
      <c r="EG36" s="34">
        <v>8</v>
      </c>
      <c r="EH36" s="34">
        <f>(EG36/12*1*$D36*$G36*$H36*$L36*EH$9)+(EG36/12*11*$E36*$G36*$H36*$L36*EH$10)</f>
        <v>266934.49839466659</v>
      </c>
      <c r="EI36" s="34">
        <v>6</v>
      </c>
      <c r="EJ36" s="34">
        <v>196919.78</v>
      </c>
      <c r="EK36" s="34"/>
      <c r="EL36" s="34"/>
      <c r="EM36" s="34">
        <f t="shared" si="65"/>
        <v>6</v>
      </c>
      <c r="EN36" s="34">
        <f t="shared" si="65"/>
        <v>196919.78</v>
      </c>
      <c r="EO36" s="34"/>
      <c r="EP36" s="34">
        <f>(EO36/12*1*$D36*$G36*$H36*$L36*EP$9)+(EO36/12*11*$E36*$G36*$H36*$L36*EP$10)</f>
        <v>0</v>
      </c>
      <c r="EQ36" s="34">
        <v>0</v>
      </c>
      <c r="ER36" s="34">
        <v>0</v>
      </c>
      <c r="ES36" s="34"/>
      <c r="ET36" s="34"/>
      <c r="EU36" s="34">
        <f t="shared" si="67"/>
        <v>0</v>
      </c>
      <c r="EV36" s="34">
        <f t="shared" si="67"/>
        <v>0</v>
      </c>
      <c r="EW36" s="34"/>
      <c r="EX36" s="34">
        <f>(EW36/12*1*$D36*$G36*$H36*$M36*EX$9)+(EW36/12*11*$E36*$G36*$H36*$M36*EX$10)</f>
        <v>0</v>
      </c>
      <c r="EY36" s="34">
        <v>0</v>
      </c>
      <c r="EZ36" s="34">
        <f t="shared" si="82"/>
        <v>0</v>
      </c>
      <c r="FA36" s="34"/>
      <c r="FB36" s="34"/>
      <c r="FC36" s="34">
        <f t="shared" si="149"/>
        <v>0</v>
      </c>
      <c r="FD36" s="34">
        <f t="shared" si="149"/>
        <v>0</v>
      </c>
      <c r="FE36" s="34">
        <v>8</v>
      </c>
      <c r="FF36" s="34">
        <f t="shared" si="200"/>
        <v>413700.30486399995</v>
      </c>
      <c r="FG36" s="34">
        <v>1</v>
      </c>
      <c r="FH36" s="34">
        <v>51654.59</v>
      </c>
      <c r="FI36" s="34"/>
      <c r="FJ36" s="34"/>
      <c r="FK36" s="34">
        <f t="shared" si="150"/>
        <v>1</v>
      </c>
      <c r="FL36" s="34">
        <f t="shared" si="150"/>
        <v>51654.59</v>
      </c>
      <c r="FM36" s="34">
        <v>4</v>
      </c>
      <c r="FN36" s="34">
        <f t="shared" si="201"/>
        <v>206850.15243199997</v>
      </c>
      <c r="FO36" s="34">
        <v>0</v>
      </c>
      <c r="FP36" s="34">
        <v>0</v>
      </c>
      <c r="FQ36" s="34"/>
      <c r="FR36" s="34"/>
      <c r="FS36" s="34"/>
      <c r="FT36" s="34"/>
      <c r="FU36" s="34">
        <v>2</v>
      </c>
      <c r="FV36" s="34">
        <f t="shared" si="202"/>
        <v>138100.72990633332</v>
      </c>
      <c r="FW36" s="34">
        <v>1</v>
      </c>
      <c r="FX36" s="34">
        <v>68649.23</v>
      </c>
      <c r="FY36" s="34"/>
      <c r="FZ36" s="34"/>
      <c r="GA36" s="34">
        <f t="shared" si="71"/>
        <v>1</v>
      </c>
      <c r="GB36" s="34">
        <f t="shared" si="71"/>
        <v>68649.23</v>
      </c>
      <c r="GC36" s="34">
        <v>8</v>
      </c>
      <c r="GD36" s="34">
        <f>(GC36/12*1*$D36*$G36*$H36*$O36*GD$9)+(GC36/12*11*$E36*$G36*$H36*$P36*GD$10)</f>
        <v>629173.35305733327</v>
      </c>
      <c r="GE36" s="34">
        <v>0</v>
      </c>
      <c r="GF36" s="34">
        <v>0</v>
      </c>
      <c r="GG36" s="34"/>
      <c r="GH36" s="34"/>
      <c r="GI36" s="27">
        <f t="shared" si="73"/>
        <v>0</v>
      </c>
      <c r="GJ36" s="27">
        <f t="shared" si="73"/>
        <v>0</v>
      </c>
      <c r="GK36" s="37"/>
      <c r="GL36" s="38"/>
    </row>
    <row r="37" spans="1:194" ht="20.25" customHeight="1" x14ac:dyDescent="0.25">
      <c r="A37" s="41"/>
      <c r="B37" s="72">
        <v>21</v>
      </c>
      <c r="C37" s="28" t="s">
        <v>177</v>
      </c>
      <c r="D37" s="29">
        <f t="shared" si="165"/>
        <v>18150.400000000001</v>
      </c>
      <c r="E37" s="29">
        <f t="shared" si="165"/>
        <v>18790</v>
      </c>
      <c r="F37" s="30">
        <v>18508</v>
      </c>
      <c r="G37" s="39">
        <v>0.93</v>
      </c>
      <c r="H37" s="31">
        <v>1</v>
      </c>
      <c r="I37" s="32"/>
      <c r="J37" s="32"/>
      <c r="K37" s="32"/>
      <c r="L37" s="29">
        <v>1.4</v>
      </c>
      <c r="M37" s="29">
        <v>1.68</v>
      </c>
      <c r="N37" s="29">
        <v>2.23</v>
      </c>
      <c r="O37" s="29">
        <v>2.39</v>
      </c>
      <c r="P37" s="33">
        <v>2.57</v>
      </c>
      <c r="Q37" s="34">
        <v>344</v>
      </c>
      <c r="R37" s="34">
        <f>(Q37/12*1*$D37*$G37*$H37*$L37*R$9)+(Q37/12*5*$E37*$G37*$H37*$L37*R$10)+(Q37/12*6*$F37*$G37*$H37*$L37*R$10)</f>
        <v>8473048.8880800009</v>
      </c>
      <c r="S37" s="34">
        <v>160</v>
      </c>
      <c r="T37" s="34">
        <f>(S37/12*1*$D37*$G37*$H37*$L37*T$9)+(S37/12*5*$E37*$G37*$H37*$L37*T$10)+(S37/12*6*$F37*$G37*$H37*$L37*T$10)</f>
        <v>3940952.9712000005</v>
      </c>
      <c r="U37" s="34"/>
      <c r="V37" s="34">
        <f t="shared" si="166"/>
        <v>0</v>
      </c>
      <c r="W37" s="34"/>
      <c r="X37" s="34">
        <f t="shared" si="167"/>
        <v>0</v>
      </c>
      <c r="Y37" s="34"/>
      <c r="Z37" s="34">
        <f t="shared" si="168"/>
        <v>0</v>
      </c>
      <c r="AA37" s="34">
        <v>132</v>
      </c>
      <c r="AB37" s="34">
        <f t="shared" si="169"/>
        <v>3280646.0148</v>
      </c>
      <c r="AC37" s="34"/>
      <c r="AD37" s="34">
        <f t="shared" si="170"/>
        <v>0</v>
      </c>
      <c r="AE37" s="34"/>
      <c r="AF37" s="34">
        <f t="shared" si="171"/>
        <v>0</v>
      </c>
      <c r="AG37" s="34"/>
      <c r="AH37" s="34">
        <f t="shared" si="172"/>
        <v>0</v>
      </c>
      <c r="AI37" s="27">
        <v>6</v>
      </c>
      <c r="AJ37" s="34">
        <f t="shared" si="173"/>
        <v>159923.73557999998</v>
      </c>
      <c r="AK37" s="34">
        <v>6</v>
      </c>
      <c r="AL37" s="34">
        <f>(AK37/12*1*$D37*$G37*$H37*$L37*AL$9)+(AK37/12*5*$E37*$G37*$H37*$L37*AL$10)+(AK37/12*6*$F37*$G37*$H37*$L37*AL$10)</f>
        <v>145742.24481599999</v>
      </c>
      <c r="AM37" s="34"/>
      <c r="AN37" s="34">
        <f>(AM37/12*1*$D37*$G37*$H37*$L37*AN$9)+(AM37/12*5*$E37*$G37*$H37*$L37*AN$10)+(AM37/12*6*$F37*$G37*$H37*$L37*AN$10)</f>
        <v>0</v>
      </c>
      <c r="AO37" s="34"/>
      <c r="AP37" s="34">
        <f t="shared" si="174"/>
        <v>0</v>
      </c>
      <c r="AQ37" s="34">
        <v>196</v>
      </c>
      <c r="AR37" s="34">
        <f>(AQ37/12*1*$D37*$G37*$H37*$M37*AR$9)+(AQ37/12*5*$E37*$G37*$H37*$M37*AR$10)+(AQ37/12*6*$F37*$G37*$H37*$M37*AR$10)</f>
        <v>5713095.9967871998</v>
      </c>
      <c r="AS37" s="34">
        <v>60</v>
      </c>
      <c r="AT37" s="34">
        <f>(AS37/12*1*$D37*$G37*$H37*$M37*AT$9)+(AS37/12*5*$E37*$G37*$H37*$M37*AT$10)+(AS37/12*6*$F37*$G37*$H37*$M37*AT$10)</f>
        <v>1748906.9377920001</v>
      </c>
      <c r="AU37" s="73">
        <v>390</v>
      </c>
      <c r="AV37" s="34">
        <f t="shared" si="175"/>
        <v>11367895.095648</v>
      </c>
      <c r="AW37" s="34"/>
      <c r="AX37" s="34">
        <f t="shared" si="176"/>
        <v>0</v>
      </c>
      <c r="AY37" s="34"/>
      <c r="AZ37" s="34">
        <f t="shared" si="177"/>
        <v>0</v>
      </c>
      <c r="BA37" s="34"/>
      <c r="BB37" s="34">
        <f t="shared" si="178"/>
        <v>0</v>
      </c>
      <c r="BC37" s="34">
        <v>22</v>
      </c>
      <c r="BD37" s="34">
        <f t="shared" si="179"/>
        <v>641265.87719039991</v>
      </c>
      <c r="BE37" s="34"/>
      <c r="BF37" s="34">
        <f t="shared" si="180"/>
        <v>0</v>
      </c>
      <c r="BG37" s="34"/>
      <c r="BH37" s="34">
        <f t="shared" si="181"/>
        <v>0</v>
      </c>
      <c r="BI37" s="34"/>
      <c r="BJ37" s="34">
        <f t="shared" si="182"/>
        <v>0</v>
      </c>
      <c r="BK37" s="34"/>
      <c r="BL37" s="34">
        <f t="shared" si="183"/>
        <v>0</v>
      </c>
      <c r="BM37" s="34">
        <f>158-20</f>
        <v>138</v>
      </c>
      <c r="BN37" s="34">
        <f t="shared" si="184"/>
        <v>3521849.3398200003</v>
      </c>
      <c r="BO37" s="34">
        <v>302</v>
      </c>
      <c r="BP37" s="34">
        <f t="shared" si="185"/>
        <v>7671551.4623720013</v>
      </c>
      <c r="BQ37" s="40">
        <v>66</v>
      </c>
      <c r="BR37" s="34">
        <f t="shared" si="186"/>
        <v>2011877.0722512002</v>
      </c>
      <c r="BS37" s="34"/>
      <c r="BT37" s="34">
        <f t="shared" si="187"/>
        <v>0</v>
      </c>
      <c r="BU37" s="34">
        <v>2</v>
      </c>
      <c r="BV37" s="34">
        <v>48439.88</v>
      </c>
      <c r="BW37" s="34">
        <v>8</v>
      </c>
      <c r="BX37" s="34">
        <f>(BW37/12*1*$D37*$G37*$H37*$L37*BX$9)+(BW37/12*5*$E37*$G37*$H37*$L37*BX$10)+(BW37/12*6*$F37*$G37*$H37*$L37*BX$10)</f>
        <v>149289.816368</v>
      </c>
      <c r="BY37" s="34">
        <v>70</v>
      </c>
      <c r="BZ37" s="34">
        <f>(BY37/12*1*$D37*$G37*$H37*$L37*BZ$9)+(BY37/12*5*$E37*$G37*$H37*$L37*BZ$10)+(BY37/12*6*$F37*$G37*$H37*$L37*BZ$10)</f>
        <v>1306285.89322</v>
      </c>
      <c r="CA37" s="34"/>
      <c r="CB37" s="34">
        <f>(CA37/12*1*$D37*$G37*$H37*$L37*CB$9)+(CA37/12*5*$E37*$G37*$H37*$L37*CB$10)+(CA37/12*6*$F37*$G37*$H37*$L37*CB$10)</f>
        <v>0</v>
      </c>
      <c r="CC37" s="34">
        <v>10</v>
      </c>
      <c r="CD37" s="34">
        <f>(CC37/12*1*$D37*$G37*$H37*$L37*CD$9)+(CC37/12*5*$E37*$G37*$H37*$L37*CD$10)+(CC37/12*6*$F37*$G37*$H37*$L37*CD$10)</f>
        <v>207869.89426000003</v>
      </c>
      <c r="CE37" s="34">
        <v>4</v>
      </c>
      <c r="CF37" s="34">
        <f t="shared" si="189"/>
        <v>99777.5492448</v>
      </c>
      <c r="CG37" s="34"/>
      <c r="CH37" s="34">
        <f t="shared" si="190"/>
        <v>0</v>
      </c>
      <c r="CI37" s="34"/>
      <c r="CJ37" s="34">
        <f t="shared" si="191"/>
        <v>0</v>
      </c>
      <c r="CK37" s="34"/>
      <c r="CL37" s="34">
        <f t="shared" si="192"/>
        <v>0</v>
      </c>
      <c r="CM37" s="34">
        <v>50</v>
      </c>
      <c r="CN37" s="34">
        <f>(CM37/12*1*$D37*$G37*$H37*$L37*CN$9)+(CM37/12*11*$E37*$G37*$H37*$L37*CN$10)</f>
        <v>1170148.9988999998</v>
      </c>
      <c r="CO37" s="34">
        <v>12</v>
      </c>
      <c r="CP37" s="34">
        <v>283131.51999999996</v>
      </c>
      <c r="CQ37" s="34"/>
      <c r="CR37" s="34"/>
      <c r="CS37" s="34">
        <f t="shared" si="54"/>
        <v>12</v>
      </c>
      <c r="CT37" s="34">
        <f t="shared" si="54"/>
        <v>283131.51999999996</v>
      </c>
      <c r="CU37" s="34">
        <v>100</v>
      </c>
      <c r="CV37" s="34">
        <f t="shared" si="193"/>
        <v>2773162.0375200002</v>
      </c>
      <c r="CW37" s="34">
        <v>72</v>
      </c>
      <c r="CX37" s="34">
        <f t="shared" si="194"/>
        <v>1996676.6670144</v>
      </c>
      <c r="CY37" s="34">
        <v>64</v>
      </c>
      <c r="CZ37" s="34">
        <f t="shared" si="195"/>
        <v>1485951.7541119999</v>
      </c>
      <c r="DA37" s="42">
        <v>46</v>
      </c>
      <c r="DB37" s="34">
        <f t="shared" si="196"/>
        <v>1281633.3879216001</v>
      </c>
      <c r="DC37" s="34">
        <v>11</v>
      </c>
      <c r="DD37" s="34">
        <f t="shared" si="197"/>
        <v>335837.3628456</v>
      </c>
      <c r="DE37" s="34">
        <v>58</v>
      </c>
      <c r="DF37" s="34">
        <f t="shared" si="198"/>
        <v>1770778.8222767999</v>
      </c>
      <c r="DG37" s="34">
        <v>76</v>
      </c>
      <c r="DH37" s="34">
        <f>(DG37/12*1*$D37*$G37*$H37*$M37*DH$9)+(DG37/12*11*$E37*$G37*$H37*$M37*DH$10)</f>
        <v>2337977.6536031999</v>
      </c>
      <c r="DI37" s="34">
        <v>20</v>
      </c>
      <c r="DJ37" s="34">
        <v>602303.07999999996</v>
      </c>
      <c r="DK37" s="34"/>
      <c r="DL37" s="27"/>
      <c r="DM37" s="34"/>
      <c r="DN37" s="27">
        <f t="shared" si="86"/>
        <v>602303.07999999996</v>
      </c>
      <c r="DO37" s="34"/>
      <c r="DP37" s="34">
        <f t="shared" si="199"/>
        <v>0</v>
      </c>
      <c r="DQ37" s="34">
        <v>64</v>
      </c>
      <c r="DR37" s="34">
        <f>(DQ37/12*1*$D37*$G37*$H37*$M37*DR$9)+(DQ37/12*11*$E37*$G37*$H37*$M37*DR$10)</f>
        <v>1968823.2872447998</v>
      </c>
      <c r="DS37" s="34">
        <v>26</v>
      </c>
      <c r="DT37" s="34">
        <v>789398.11999999988</v>
      </c>
      <c r="DU37" s="34"/>
      <c r="DV37" s="27"/>
      <c r="DW37" s="34">
        <f t="shared" si="13"/>
        <v>26</v>
      </c>
      <c r="DX37" s="34">
        <f t="shared" si="13"/>
        <v>789398.11999999988</v>
      </c>
      <c r="DY37" s="34">
        <v>64</v>
      </c>
      <c r="DZ37" s="34">
        <f>(DY37/12*1*$D37*$G37*$H37*$M37*DZ$9)+(DY37/12*11*$E37*$G37*$H37*$M37*DZ$10)</f>
        <v>1960504.8863231998</v>
      </c>
      <c r="EA37" s="34">
        <v>26</v>
      </c>
      <c r="EB37" s="34">
        <v>771586.81</v>
      </c>
      <c r="EC37" s="27"/>
      <c r="ED37" s="34"/>
      <c r="EE37" s="34">
        <f t="shared" si="63"/>
        <v>26</v>
      </c>
      <c r="EF37" s="34">
        <f t="shared" si="63"/>
        <v>771586.81</v>
      </c>
      <c r="EG37" s="34">
        <v>82</v>
      </c>
      <c r="EH37" s="34">
        <f>(EG37/12*1*$D37*$G37*$H37*$L37*EH$9)+(EG37/12*11*$E37*$G37*$H37*$L37*EH$10)</f>
        <v>2102936.451196</v>
      </c>
      <c r="EI37" s="34">
        <v>20</v>
      </c>
      <c r="EJ37" s="34">
        <v>494414.51999999996</v>
      </c>
      <c r="EK37" s="34"/>
      <c r="EL37" s="34"/>
      <c r="EM37" s="34">
        <f t="shared" si="65"/>
        <v>20</v>
      </c>
      <c r="EN37" s="34">
        <f t="shared" si="65"/>
        <v>494414.51999999996</v>
      </c>
      <c r="EO37" s="34">
        <v>26</v>
      </c>
      <c r="EP37" s="34">
        <f>(EO37/12*1*$D37*$G37*$H37*$L37*EP$9)+(EO37/12*11*$E37*$G37*$H37*$L37*EP$10)</f>
        <v>666784.72842799989</v>
      </c>
      <c r="EQ37" s="34">
        <v>18</v>
      </c>
      <c r="ER37" s="34">
        <v>460779.6399999999</v>
      </c>
      <c r="ES37" s="34"/>
      <c r="ET37" s="34"/>
      <c r="EU37" s="34">
        <f t="shared" si="67"/>
        <v>18</v>
      </c>
      <c r="EV37" s="34">
        <f t="shared" si="67"/>
        <v>460779.6399999999</v>
      </c>
      <c r="EW37" s="34">
        <v>32</v>
      </c>
      <c r="EX37" s="34">
        <f>(EW37/12*1*$D37*$G37*$H37*$M37*EX$9)+(EW37/12*11*$E37*$G37*$H37*$M37*EX$10)</f>
        <v>1279434.1943039999</v>
      </c>
      <c r="EY37" s="34">
        <v>3</v>
      </c>
      <c r="EZ37" s="34">
        <v>131865.57</v>
      </c>
      <c r="FA37" s="34"/>
      <c r="FB37" s="34"/>
      <c r="FC37" s="34">
        <f t="shared" si="149"/>
        <v>3</v>
      </c>
      <c r="FD37" s="34">
        <f t="shared" si="149"/>
        <v>131865.57</v>
      </c>
      <c r="FE37" s="34">
        <v>38</v>
      </c>
      <c r="FF37" s="34">
        <f t="shared" si="200"/>
        <v>1510348.0138319999</v>
      </c>
      <c r="FG37" s="34">
        <v>6</v>
      </c>
      <c r="FH37" s="34">
        <v>238305.94</v>
      </c>
      <c r="FI37" s="34"/>
      <c r="FJ37" s="34"/>
      <c r="FK37" s="34">
        <f t="shared" si="150"/>
        <v>6</v>
      </c>
      <c r="FL37" s="34">
        <f t="shared" si="150"/>
        <v>238305.94</v>
      </c>
      <c r="FM37" s="34">
        <v>20</v>
      </c>
      <c r="FN37" s="34">
        <f t="shared" si="201"/>
        <v>794920.00728000014</v>
      </c>
      <c r="FO37" s="34">
        <v>4</v>
      </c>
      <c r="FP37" s="34">
        <v>158903.02000000002</v>
      </c>
      <c r="FQ37" s="34"/>
      <c r="FR37" s="34"/>
      <c r="FS37" s="34"/>
      <c r="FT37" s="34"/>
      <c r="FU37" s="34">
        <v>4</v>
      </c>
      <c r="FV37" s="34">
        <f t="shared" si="202"/>
        <v>212287.072418</v>
      </c>
      <c r="FW37" s="34">
        <v>5</v>
      </c>
      <c r="FX37" s="34">
        <v>272345.99</v>
      </c>
      <c r="FY37" s="34"/>
      <c r="FZ37" s="34"/>
      <c r="GA37" s="34">
        <f t="shared" si="71"/>
        <v>5</v>
      </c>
      <c r="GB37" s="34">
        <f t="shared" si="71"/>
        <v>272345.99</v>
      </c>
      <c r="GC37" s="34">
        <v>12</v>
      </c>
      <c r="GD37" s="34">
        <f>(GC37/12*1*$D37*$G37*$H37*$O37*GD$9)+(GC37/12*11*$E37*$G37*$H37*$P37*GD$10)</f>
        <v>725369.27893800009</v>
      </c>
      <c r="GE37" s="34">
        <v>3</v>
      </c>
      <c r="GF37" s="34">
        <v>174897.81</v>
      </c>
      <c r="GG37" s="34"/>
      <c r="GH37" s="34"/>
      <c r="GI37" s="27">
        <f t="shared" si="73"/>
        <v>3</v>
      </c>
      <c r="GJ37" s="27">
        <f t="shared" si="73"/>
        <v>174897.81</v>
      </c>
      <c r="GK37" s="37"/>
      <c r="GL37" s="38"/>
    </row>
    <row r="38" spans="1:194" x14ac:dyDescent="0.25">
      <c r="A38" s="41">
        <v>5</v>
      </c>
      <c r="B38" s="78"/>
      <c r="C38" s="44" t="s">
        <v>178</v>
      </c>
      <c r="D38" s="29">
        <f t="shared" si="165"/>
        <v>18150.400000000001</v>
      </c>
      <c r="E38" s="29">
        <f t="shared" si="165"/>
        <v>18790</v>
      </c>
      <c r="F38" s="30">
        <v>18508</v>
      </c>
      <c r="G38" s="74">
        <v>1.37</v>
      </c>
      <c r="H38" s="31">
        <v>1</v>
      </c>
      <c r="I38" s="32"/>
      <c r="J38" s="32"/>
      <c r="K38" s="32"/>
      <c r="L38" s="29">
        <v>1.4</v>
      </c>
      <c r="M38" s="29">
        <v>1.68</v>
      </c>
      <c r="N38" s="29">
        <v>2.23</v>
      </c>
      <c r="O38" s="29">
        <v>2.39</v>
      </c>
      <c r="P38" s="33">
        <v>2.57</v>
      </c>
      <c r="Q38" s="27">
        <f>SUM(Q39:Q43)</f>
        <v>42</v>
      </c>
      <c r="R38" s="27">
        <f t="shared" ref="R38:CC38" si="203">SUM(R39:R43)</f>
        <v>4018553.7252700008</v>
      </c>
      <c r="S38" s="27">
        <f t="shared" si="203"/>
        <v>0</v>
      </c>
      <c r="T38" s="27">
        <f t="shared" si="203"/>
        <v>0</v>
      </c>
      <c r="U38" s="27">
        <f t="shared" si="203"/>
        <v>0</v>
      </c>
      <c r="V38" s="27">
        <f t="shared" si="203"/>
        <v>0</v>
      </c>
      <c r="W38" s="27">
        <f t="shared" si="203"/>
        <v>0</v>
      </c>
      <c r="X38" s="27">
        <f t="shared" si="203"/>
        <v>0</v>
      </c>
      <c r="Y38" s="27">
        <f t="shared" si="203"/>
        <v>0</v>
      </c>
      <c r="Z38" s="27">
        <f t="shared" si="203"/>
        <v>0</v>
      </c>
      <c r="AA38" s="27">
        <f t="shared" si="203"/>
        <v>66</v>
      </c>
      <c r="AB38" s="27">
        <f t="shared" si="203"/>
        <v>2416924.2878666669</v>
      </c>
      <c r="AC38" s="27">
        <f t="shared" si="203"/>
        <v>0</v>
      </c>
      <c r="AD38" s="27">
        <f t="shared" si="203"/>
        <v>0</v>
      </c>
      <c r="AE38" s="27">
        <f t="shared" si="203"/>
        <v>0</v>
      </c>
      <c r="AF38" s="27">
        <f t="shared" si="203"/>
        <v>0</v>
      </c>
      <c r="AG38" s="27">
        <f t="shared" si="203"/>
        <v>0</v>
      </c>
      <c r="AH38" s="27">
        <f t="shared" si="203"/>
        <v>0</v>
      </c>
      <c r="AI38" s="27">
        <f>SUM(AI39:AI43)</f>
        <v>72</v>
      </c>
      <c r="AJ38" s="27">
        <f t="shared" ref="AJ38" si="204">SUM(AJ39:AJ43)</f>
        <v>4128783.7540599997</v>
      </c>
      <c r="AK38" s="27">
        <f t="shared" si="203"/>
        <v>0</v>
      </c>
      <c r="AL38" s="27">
        <f t="shared" si="203"/>
        <v>0</v>
      </c>
      <c r="AM38" s="27">
        <f t="shared" si="203"/>
        <v>0</v>
      </c>
      <c r="AN38" s="27">
        <f t="shared" si="203"/>
        <v>0</v>
      </c>
      <c r="AO38" s="27">
        <f t="shared" si="203"/>
        <v>0</v>
      </c>
      <c r="AP38" s="27">
        <f t="shared" si="203"/>
        <v>0</v>
      </c>
      <c r="AQ38" s="27">
        <f t="shared" si="203"/>
        <v>35</v>
      </c>
      <c r="AR38" s="27">
        <f t="shared" si="203"/>
        <v>1479362.140928</v>
      </c>
      <c r="AS38" s="27">
        <f t="shared" si="203"/>
        <v>16</v>
      </c>
      <c r="AT38" s="27">
        <f t="shared" si="203"/>
        <v>561656.1348608</v>
      </c>
      <c r="AU38" s="27">
        <f t="shared" si="203"/>
        <v>114</v>
      </c>
      <c r="AV38" s="27">
        <f t="shared" si="203"/>
        <v>6334929.5746688005</v>
      </c>
      <c r="AW38" s="27">
        <f t="shared" si="203"/>
        <v>0</v>
      </c>
      <c r="AX38" s="27">
        <f t="shared" si="203"/>
        <v>0</v>
      </c>
      <c r="AY38" s="27">
        <f t="shared" si="203"/>
        <v>0</v>
      </c>
      <c r="AZ38" s="27">
        <f t="shared" si="203"/>
        <v>0</v>
      </c>
      <c r="BA38" s="27">
        <f t="shared" si="203"/>
        <v>0</v>
      </c>
      <c r="BB38" s="27">
        <f t="shared" si="203"/>
        <v>0</v>
      </c>
      <c r="BC38" s="27">
        <f t="shared" si="203"/>
        <v>4</v>
      </c>
      <c r="BD38" s="27">
        <f t="shared" si="203"/>
        <v>140414.0337152</v>
      </c>
      <c r="BE38" s="27">
        <f t="shared" si="203"/>
        <v>0</v>
      </c>
      <c r="BF38" s="27">
        <f t="shared" si="203"/>
        <v>0</v>
      </c>
      <c r="BG38" s="27">
        <f t="shared" si="203"/>
        <v>0</v>
      </c>
      <c r="BH38" s="27">
        <f t="shared" si="203"/>
        <v>0</v>
      </c>
      <c r="BI38" s="27">
        <v>0</v>
      </c>
      <c r="BJ38" s="27">
        <f t="shared" ref="BJ38" si="205">SUM(BJ39:BJ43)</f>
        <v>0</v>
      </c>
      <c r="BK38" s="27">
        <f t="shared" si="203"/>
        <v>0</v>
      </c>
      <c r="BL38" s="27">
        <f t="shared" si="203"/>
        <v>0</v>
      </c>
      <c r="BM38" s="27">
        <f>SUM(BM39:BM43)</f>
        <v>84</v>
      </c>
      <c r="BN38" s="27">
        <f t="shared" ref="BN38" si="206">SUM(BN39:BN43)</f>
        <v>2569627.3350533335</v>
      </c>
      <c r="BO38" s="27">
        <f t="shared" si="203"/>
        <v>200</v>
      </c>
      <c r="BP38" s="27">
        <f t="shared" si="203"/>
        <v>6118448.7914666682</v>
      </c>
      <c r="BQ38" s="27">
        <v>32</v>
      </c>
      <c r="BR38" s="27">
        <f t="shared" ref="BR38" si="207">SUM(BR39:BR43)</f>
        <v>1172119.9756224002</v>
      </c>
      <c r="BS38" s="27">
        <f t="shared" si="203"/>
        <v>60</v>
      </c>
      <c r="BT38" s="27">
        <f t="shared" si="203"/>
        <v>2734310.2993920003</v>
      </c>
      <c r="BU38" s="27">
        <f t="shared" si="203"/>
        <v>2</v>
      </c>
      <c r="BV38" s="27">
        <f t="shared" si="203"/>
        <v>55558.28</v>
      </c>
      <c r="BW38" s="27">
        <f t="shared" si="203"/>
        <v>4</v>
      </c>
      <c r="BX38" s="27">
        <f t="shared" si="203"/>
        <v>89894.943189333339</v>
      </c>
      <c r="BY38" s="27">
        <f t="shared" si="203"/>
        <v>6</v>
      </c>
      <c r="BZ38" s="27">
        <f t="shared" si="203"/>
        <v>134842.41478400002</v>
      </c>
      <c r="CA38" s="27">
        <f t="shared" si="203"/>
        <v>12</v>
      </c>
      <c r="CB38" s="27">
        <f t="shared" si="203"/>
        <v>268261.838208</v>
      </c>
      <c r="CC38" s="27">
        <f t="shared" si="203"/>
        <v>1</v>
      </c>
      <c r="CD38" s="27">
        <f t="shared" ref="CD38:EO38" si="208">SUM(CD39:CD43)</f>
        <v>25033.79371733333</v>
      </c>
      <c r="CE38" s="27">
        <f t="shared" si="208"/>
        <v>2</v>
      </c>
      <c r="CF38" s="27">
        <f t="shared" si="208"/>
        <v>60081.104921599996</v>
      </c>
      <c r="CG38" s="27">
        <f t="shared" si="208"/>
        <v>0</v>
      </c>
      <c r="CH38" s="27">
        <f t="shared" si="208"/>
        <v>0</v>
      </c>
      <c r="CI38" s="27">
        <f t="shared" si="208"/>
        <v>0</v>
      </c>
      <c r="CJ38" s="27">
        <f t="shared" si="208"/>
        <v>0</v>
      </c>
      <c r="CK38" s="27">
        <f t="shared" si="208"/>
        <v>0</v>
      </c>
      <c r="CL38" s="27">
        <f t="shared" si="208"/>
        <v>0</v>
      </c>
      <c r="CM38" s="27">
        <f t="shared" si="208"/>
        <v>18</v>
      </c>
      <c r="CN38" s="27">
        <f t="shared" si="208"/>
        <v>544559.66314399999</v>
      </c>
      <c r="CO38" s="27">
        <f t="shared" si="208"/>
        <v>2</v>
      </c>
      <c r="CP38" s="27">
        <f t="shared" si="208"/>
        <v>41585.19</v>
      </c>
      <c r="CQ38" s="27">
        <v>20</v>
      </c>
      <c r="CR38" s="27">
        <f>($CQ38/9*3* $E38*$G38*$H38*$L38*CR$10)+($CQ38/9*6* $F38*$G38*$H38*$L38*CR$10)</f>
        <v>680748.37488000002</v>
      </c>
      <c r="CS38" s="34">
        <f t="shared" si="54"/>
        <v>22</v>
      </c>
      <c r="CT38" s="34">
        <f t="shared" si="54"/>
        <v>722333.56487999996</v>
      </c>
      <c r="CU38" s="27">
        <f t="shared" si="208"/>
        <v>70</v>
      </c>
      <c r="CV38" s="27">
        <f t="shared" ref="CV38" si="209">SUM(CV39:CV43)</f>
        <v>2596037.4944783999</v>
      </c>
      <c r="CW38" s="27">
        <f t="shared" ref="CW38:CY38" si="210">SUM(CW39:CW43)</f>
        <v>28</v>
      </c>
      <c r="CX38" s="27">
        <f t="shared" si="210"/>
        <v>925580.10370560002</v>
      </c>
      <c r="CY38" s="27">
        <f t="shared" si="210"/>
        <v>10</v>
      </c>
      <c r="CZ38" s="27">
        <f t="shared" si="208"/>
        <v>275620.08342399995</v>
      </c>
      <c r="DA38" s="27">
        <f t="shared" si="208"/>
        <v>6</v>
      </c>
      <c r="DB38" s="27">
        <f t="shared" si="208"/>
        <v>223491.93721119995</v>
      </c>
      <c r="DC38" s="27">
        <f t="shared" si="208"/>
        <v>4</v>
      </c>
      <c r="DD38" s="27">
        <f t="shared" si="208"/>
        <v>147072.47170560001</v>
      </c>
      <c r="DE38" s="27">
        <f t="shared" si="208"/>
        <v>10</v>
      </c>
      <c r="DF38" s="27">
        <f t="shared" si="208"/>
        <v>367681.17926400003</v>
      </c>
      <c r="DG38" s="27">
        <f t="shared" si="208"/>
        <v>12</v>
      </c>
      <c r="DH38" s="27">
        <f t="shared" si="208"/>
        <v>444573.00034560007</v>
      </c>
      <c r="DI38" s="27">
        <f t="shared" si="208"/>
        <v>4</v>
      </c>
      <c r="DJ38" s="27">
        <f t="shared" si="208"/>
        <v>150657.73000000001</v>
      </c>
      <c r="DK38" s="27">
        <f>DG38-DI38</f>
        <v>8</v>
      </c>
      <c r="DL38" s="27">
        <f>(DK38/9*3*$E38*$G38*$H38*$M38*DL$10)+(DK38/9*6*$F38*$G38*$H38*$M38*DL$10)</f>
        <v>361010.7105024</v>
      </c>
      <c r="DM38" s="27">
        <f t="shared" ref="DM38" si="211">DI38+DK38</f>
        <v>12</v>
      </c>
      <c r="DN38" s="27">
        <f t="shared" si="86"/>
        <v>511668.44050240004</v>
      </c>
      <c r="DO38" s="27">
        <f t="shared" si="208"/>
        <v>0</v>
      </c>
      <c r="DP38" s="27">
        <f t="shared" ref="DP38" si="212">SUM(DP39:DP43)</f>
        <v>0</v>
      </c>
      <c r="DQ38" s="27">
        <f t="shared" si="208"/>
        <v>4</v>
      </c>
      <c r="DR38" s="27">
        <f t="shared" si="208"/>
        <v>148191.0001152</v>
      </c>
      <c r="DS38" s="27">
        <f t="shared" si="208"/>
        <v>3</v>
      </c>
      <c r="DT38" s="27">
        <f t="shared" si="208"/>
        <v>109192.96999999999</v>
      </c>
      <c r="DU38" s="27">
        <v>10</v>
      </c>
      <c r="DV38" s="27">
        <f>(DU38/9*3*$E38*$G38*$H38*$M38*DV$10)+(DU38/9*6*$F38*$G38*$H38*$M38*DV$10)</f>
        <v>451263.38812800008</v>
      </c>
      <c r="DW38" s="34">
        <f t="shared" si="13"/>
        <v>13</v>
      </c>
      <c r="DX38" s="34">
        <f t="shared" si="13"/>
        <v>560456.35812800005</v>
      </c>
      <c r="DY38" s="27">
        <f t="shared" si="208"/>
        <v>26</v>
      </c>
      <c r="DZ38" s="27">
        <f t="shared" si="208"/>
        <v>1789224.2174912002</v>
      </c>
      <c r="EA38" s="27">
        <f t="shared" si="208"/>
        <v>3</v>
      </c>
      <c r="EB38" s="27">
        <f t="shared" si="208"/>
        <v>108469.95</v>
      </c>
      <c r="EC38" s="27">
        <f>DY38-EA38</f>
        <v>23</v>
      </c>
      <c r="ED38" s="27">
        <f>(EC38/9*3*$E38*$G38*$H38*$M38*ED$10)+(EC38/9*6*$F38*$G38*$H38*$M38*ED$10)</f>
        <v>1037905.7926944001</v>
      </c>
      <c r="EE38" s="34">
        <f t="shared" si="63"/>
        <v>26</v>
      </c>
      <c r="EF38" s="34">
        <f t="shared" si="63"/>
        <v>1146375.7426944</v>
      </c>
      <c r="EG38" s="27">
        <f t="shared" si="208"/>
        <v>22</v>
      </c>
      <c r="EH38" s="27">
        <f t="shared" si="208"/>
        <v>921034.3229733333</v>
      </c>
      <c r="EI38" s="27">
        <f t="shared" si="208"/>
        <v>7</v>
      </c>
      <c r="EJ38" s="27">
        <f t="shared" si="208"/>
        <v>213326.59</v>
      </c>
      <c r="EK38" s="27">
        <v>22</v>
      </c>
      <c r="EL38" s="27">
        <f>(EK38/9*3* $E38*$G38*$H38*$L38*EL$10)+(EK38/9*6* $F38*$G38*$H38*$L38*EL$10)</f>
        <v>827316.21156800003</v>
      </c>
      <c r="EM38" s="27">
        <f>EI38+EK38</f>
        <v>29</v>
      </c>
      <c r="EN38" s="34">
        <f t="shared" si="65"/>
        <v>1040642.801568</v>
      </c>
      <c r="EO38" s="27">
        <f t="shared" si="208"/>
        <v>2</v>
      </c>
      <c r="EP38" s="27">
        <f t="shared" ref="EP38:GD38" si="213">SUM(EP39:EP43)</f>
        <v>61769.966570666664</v>
      </c>
      <c r="EQ38" s="27">
        <f t="shared" si="213"/>
        <v>1</v>
      </c>
      <c r="ER38" s="27">
        <f t="shared" si="213"/>
        <v>31053.71</v>
      </c>
      <c r="ES38" s="27">
        <f>EO38-EQ38</f>
        <v>1</v>
      </c>
      <c r="ET38" s="27">
        <f>(ES38/9*3* $E38*$G38*$H38*$L38*ET$10)+(ES38/9*6* $F38*$G38*$H38*$L38*ET$10)</f>
        <v>37605.282344000007</v>
      </c>
      <c r="EU38" s="27">
        <f>EQ38+ES38</f>
        <v>2</v>
      </c>
      <c r="EV38" s="34">
        <f t="shared" si="67"/>
        <v>68658.992343999998</v>
      </c>
      <c r="EW38" s="27">
        <f t="shared" si="213"/>
        <v>1</v>
      </c>
      <c r="EX38" s="27">
        <f t="shared" si="213"/>
        <v>48150.749248</v>
      </c>
      <c r="EY38" s="27">
        <f t="shared" si="213"/>
        <v>0</v>
      </c>
      <c r="EZ38" s="34">
        <f t="shared" si="82"/>
        <v>0</v>
      </c>
      <c r="FA38" s="27">
        <f>EW38-EY38</f>
        <v>1</v>
      </c>
      <c r="FB38" s="27">
        <f>(FA38/9*3*$E38*$G38*$H38*$M38*FB$10)+(FA38/9*6*$F38*$G38*$H38*$M38*FB$10)</f>
        <v>57970.647772800003</v>
      </c>
      <c r="FC38" s="34">
        <f t="shared" si="149"/>
        <v>1</v>
      </c>
      <c r="FD38" s="34">
        <f t="shared" si="149"/>
        <v>57970.647772800003</v>
      </c>
      <c r="FE38" s="27">
        <f t="shared" si="213"/>
        <v>32</v>
      </c>
      <c r="FF38" s="27">
        <f t="shared" si="213"/>
        <v>1531716.8312319999</v>
      </c>
      <c r="FG38" s="27">
        <f t="shared" si="213"/>
        <v>6</v>
      </c>
      <c r="FH38" s="27">
        <f t="shared" si="213"/>
        <v>288471.03000000003</v>
      </c>
      <c r="FI38" s="27">
        <f>FE38-FG38-13</f>
        <v>13</v>
      </c>
      <c r="FJ38" s="27">
        <f>(FI38/9*3*$E38*$G38*$H38*$M38*FJ$10)+(FI38/9*6*$F38*$G38*$H38*$M38*FJ$10)</f>
        <v>753618.42104640009</v>
      </c>
      <c r="FK38" s="34">
        <f t="shared" si="150"/>
        <v>19</v>
      </c>
      <c r="FL38" s="34">
        <f t="shared" si="150"/>
        <v>1042089.4510464001</v>
      </c>
      <c r="FM38" s="27">
        <f t="shared" si="213"/>
        <v>0</v>
      </c>
      <c r="FN38" s="27">
        <f t="shared" si="213"/>
        <v>0</v>
      </c>
      <c r="FO38" s="34">
        <f t="shared" si="100"/>
        <v>0</v>
      </c>
      <c r="FP38" s="34">
        <f t="shared" si="87"/>
        <v>0</v>
      </c>
      <c r="FQ38" s="27"/>
      <c r="FR38" s="27">
        <f>(FQ38/9*3*$E38*$G38*$H38*$M38*FR$10)+(FQ38/9*6*$F38*$G38*$H38*$M38*FR$10)</f>
        <v>0</v>
      </c>
      <c r="FS38" s="34">
        <f t="shared" ref="FS38" si="214">FO38+FQ38</f>
        <v>0</v>
      </c>
      <c r="FT38" s="34">
        <f>FP38+FR38</f>
        <v>0</v>
      </c>
      <c r="FU38" s="27">
        <f t="shared" ref="FU38:FV38" si="215">SUM(FU39:FU43)</f>
        <v>4</v>
      </c>
      <c r="FV38" s="27">
        <f t="shared" si="215"/>
        <v>255657.54957866666</v>
      </c>
      <c r="FW38" s="27">
        <f t="shared" si="213"/>
        <v>2</v>
      </c>
      <c r="FX38" s="27">
        <f t="shared" si="213"/>
        <v>131541.75</v>
      </c>
      <c r="FY38" s="27">
        <f>FU38-FW38</f>
        <v>2</v>
      </c>
      <c r="FZ38" s="27">
        <f>SUM($FY38*$F38*$G38*$H38*$N38*$FZ$10)</f>
        <v>153120.58548640003</v>
      </c>
      <c r="GA38" s="27">
        <f>FW38+FY38</f>
        <v>4</v>
      </c>
      <c r="GB38" s="27">
        <f>FX38+FZ38</f>
        <v>284662.33548640006</v>
      </c>
      <c r="GC38" s="27">
        <f t="shared" si="213"/>
        <v>10</v>
      </c>
      <c r="GD38" s="27">
        <f t="shared" si="213"/>
        <v>727969.16882666689</v>
      </c>
      <c r="GE38" s="27">
        <f t="shared" ref="GE38:GF38" si="216">SUM(GE39:GE43)</f>
        <v>0</v>
      </c>
      <c r="GF38" s="27">
        <f t="shared" si="216"/>
        <v>0</v>
      </c>
      <c r="GG38" s="27">
        <f>GC38-GE38</f>
        <v>10</v>
      </c>
      <c r="GH38" s="27">
        <f>SUM($GG38/9*3*$GH$10*$E38*$G38*$H38*$P38)+($GG38/9*6*$GH$10*$F38*$G38*$H38*$P38)</f>
        <v>886812.88557200017</v>
      </c>
      <c r="GI38" s="27">
        <f t="shared" si="73"/>
        <v>10</v>
      </c>
      <c r="GJ38" s="27">
        <f t="shared" si="73"/>
        <v>886812.88557200017</v>
      </c>
      <c r="GK38" s="27">
        <f>SUM(Q38,S38,U38,W38,Y38,AA38,AC38,AE38,AG38,AI38,AK38,AM38,AO38,AQ38,AS38,AU38,AW38,AY38,BA38,BC38,BE38,BG38,BI38,BK38,BM38,BO38,BQ38,BS38,BU38,BW38,BY38,CA38,CC38,CE38,CG38,CI38,CK38,CS38,CU38,CW38,CY38,DA38,DC38,DE38,DM38,DO38,DW38,EE38,EM38,EU38,FC38,FK38,FS38,GA38,GI38)</f>
        <v>1018</v>
      </c>
      <c r="GL38" s="27">
        <f>SUM(R38,T38,V38,X38,Z38,AB38,AD38,AF38,AH38,AJ38,AL38,AN38,AP38,AR38,AT38,AV38,AX38,AZ38,BB38,BD38,BF38,BH38,BJ38,BL38,BN38,BP38,BR38,BT38,BV38,BX38,BZ38,CB38,CD38,CF38,CH38,CJ38,CL38,CT38,CV38,CX38,CZ38,DB38,DD38,DF38,DN38,DP38,DX38,EF38,EN38,EV38,FD38,FL38,FT38,GB38,GJ38)</f>
        <v>43165956.917507336</v>
      </c>
    </row>
    <row r="39" spans="1:194" x14ac:dyDescent="0.25">
      <c r="A39" s="41"/>
      <c r="B39" s="72">
        <v>22</v>
      </c>
      <c r="C39" s="28" t="s">
        <v>179</v>
      </c>
      <c r="D39" s="29">
        <f t="shared" si="165"/>
        <v>18150.400000000001</v>
      </c>
      <c r="E39" s="29">
        <f t="shared" si="165"/>
        <v>18790</v>
      </c>
      <c r="F39" s="30">
        <v>18508</v>
      </c>
      <c r="G39" s="39">
        <v>1.1200000000000001</v>
      </c>
      <c r="H39" s="31">
        <v>1</v>
      </c>
      <c r="I39" s="32"/>
      <c r="J39" s="32"/>
      <c r="K39" s="32"/>
      <c r="L39" s="29">
        <v>1.4</v>
      </c>
      <c r="M39" s="29">
        <v>1.68</v>
      </c>
      <c r="N39" s="29">
        <v>2.23</v>
      </c>
      <c r="O39" s="29">
        <v>2.39</v>
      </c>
      <c r="P39" s="33">
        <v>2.57</v>
      </c>
      <c r="Q39" s="34">
        <v>5</v>
      </c>
      <c r="R39" s="34">
        <f>(Q39/12*1*$D39*$G39*$H39*$L39*R$9)+(Q39/12*5*$E39*$G39*$H39*$L39*R$10)+(Q39/12*6*$F39*$G39*$H39*$L39*R$10)</f>
        <v>148315.43440000003</v>
      </c>
      <c r="S39" s="34">
        <v>0</v>
      </c>
      <c r="T39" s="34">
        <f>(S39/12*1*$D39*$G39*$H39*$L39*T$9)+(S39/12*5*$E39*$G39*$H39*$L39*T$10)+(S39/12*6*$F39*$G39*$H39*$L39*T$10)</f>
        <v>0</v>
      </c>
      <c r="U39" s="34">
        <v>0</v>
      </c>
      <c r="V39" s="34">
        <f t="shared" ref="V39:V43" si="217">(U39/12*1*$D39*$G39*$H39*$L39*V$9)+(U39/12*5*$E39*$G39*$H39*$L39*V$10)+(U39/12*6*$F39*$G39*$H39*$L39*V$10)</f>
        <v>0</v>
      </c>
      <c r="W39" s="34"/>
      <c r="X39" s="34">
        <f t="shared" ref="X39:X43" si="218">(W39/12*1*$D39*$G39*$H39*$L39*X$9)+(W39/12*5*$E39*$G39*$H39*$L39*X$10)+(W39/12*6*$F39*$G39*$H39*$L39*X$10)</f>
        <v>0</v>
      </c>
      <c r="Y39" s="34">
        <v>0</v>
      </c>
      <c r="Z39" s="34">
        <f t="shared" ref="Z39:Z43" si="219">(Y39/12*1*$D39*$G39*$H39*$L39*Z$9)+(Y39/12*5*$E39*$G39*$H39*$L39*Z$10)+(Y39/12*6*$F39*$G39*$H39*$L39*Z$10)</f>
        <v>0</v>
      </c>
      <c r="AA39" s="34">
        <v>56</v>
      </c>
      <c r="AB39" s="34">
        <f t="shared" ref="AB39:AB43" si="220">(AA39/12*1*$D39*$G39*$H39*$L39*AB$9)+(AA39/12*5*$E39*$G39*$H39*$L39*AB$10)+(AA39/12*6*$F39*$G39*$H39*$L39*AB$10)</f>
        <v>1676133.2522666669</v>
      </c>
      <c r="AC39" s="34">
        <v>0</v>
      </c>
      <c r="AD39" s="34">
        <f t="shared" ref="AD39:AD43" si="221">(AC39/12*1*$D39*$G39*$H39*$L39*AD$9)+(AC39/12*5*$E39*$G39*$H39*$L39*AD$10)+(AC39/12*6*$F39*$G39*$H39*$L39*AD$10)</f>
        <v>0</v>
      </c>
      <c r="AE39" s="34">
        <v>0</v>
      </c>
      <c r="AF39" s="34">
        <f t="shared" ref="AF39:AF43" si="222">(AE39/12*1*$D39*$G39*$H39*$L39*AF$9)+(AE39/12*5*$E39*$G39*$H39*$L39*AF$10)+(AE39/12*6*$F39*$G39*$H39*$L39*AF$10)</f>
        <v>0</v>
      </c>
      <c r="AG39" s="34">
        <v>0</v>
      </c>
      <c r="AH39" s="34">
        <f t="shared" ref="AH39:AH43" si="223">(AG39/12*1*$D39*$G39*$H39*$L39*AH$9)+(AG39/12*5*$E39*$G39*$H39*$L39*AH$10)+(AG39/12*6*$F39*$G39*$H39*$L39*AH$10)</f>
        <v>0</v>
      </c>
      <c r="AI39" s="34"/>
      <c r="AJ39" s="34">
        <f t="shared" ref="AJ39:AJ43" si="224">(AI39/12*1*$D39*$G39*$H39*$L39*AJ$9)+(AI39/12*3*$E39*$G39*$H39*$L39*AJ$10)+(AI39/12*2*$E39*$G39*$H39*$L39*AJ$11)+(AI39/12*6*$F39*$G39*$H39*$L39*AJ$11)</f>
        <v>0</v>
      </c>
      <c r="AK39" s="34">
        <v>0</v>
      </c>
      <c r="AL39" s="34">
        <f>(AK39/12*1*$D39*$G39*$H39*$L39*AL$9)+(AK39/12*5*$E39*$G39*$H39*$L39*AL$10)+(AK39/12*6*$F39*$G39*$H39*$L39*AL$10)</f>
        <v>0</v>
      </c>
      <c r="AM39" s="34"/>
      <c r="AN39" s="34">
        <f>(AM39/12*1*$D39*$G39*$H39*$L39*AN$9)+(AM39/12*5*$E39*$G39*$H39*$L39*AN$10)+(AM39/12*6*$F39*$G39*$H39*$L39*AN$10)</f>
        <v>0</v>
      </c>
      <c r="AO39" s="34">
        <v>0</v>
      </c>
      <c r="AP39" s="34">
        <f t="shared" ref="AP39:AP43" si="225">(AO39/12*1*$D39*$G39*$H39*$L39*AP$9)+(AO39/12*5*$E39*$G39*$H39*$L39*AP$10)+(AO39/12*6*$F39*$G39*$H39*$L39*AP$10)</f>
        <v>0</v>
      </c>
      <c r="AQ39" s="34">
        <v>28</v>
      </c>
      <c r="AR39" s="34">
        <f>(AQ39/12*1*$D39*$G39*$H39*$M39*AR$9)+(AQ39/12*5*$E39*$G39*$H39*$M39*AR$10)+(AQ39/12*6*$F39*$G39*$H39*$M39*AR$10)</f>
        <v>982898.23600640008</v>
      </c>
      <c r="AS39" s="34">
        <v>16</v>
      </c>
      <c r="AT39" s="34">
        <f>(AS39/12*1*$D39*$G39*$H39*$M39*AT$9)+(AS39/12*5*$E39*$G39*$H39*$M39*AT$10)+(AS39/12*6*$F39*$G39*$H39*$M39*AT$10)</f>
        <v>561656.1348608</v>
      </c>
      <c r="AU39" s="73">
        <v>74</v>
      </c>
      <c r="AV39" s="34">
        <f t="shared" ref="AV39:AV43" si="226">(AU39/12*1*$D39*$G39*$H39*$M39*AV$9)+(AU39/12*5*$E39*$G39*$H39*$M39*AV$10)+(AU39/12*6*$F39*$G39*$H39*$M39*AV$10)</f>
        <v>2597659.6237312006</v>
      </c>
      <c r="AW39" s="34">
        <v>0</v>
      </c>
      <c r="AX39" s="34">
        <f t="shared" ref="AX39:AX43" si="227">(AW39/12*1*$D39*$G39*$H39*$M39*AX$9)+(AW39/12*5*$E39*$G39*$H39*$M39*AX$10)+(AW39/12*6*$F39*$G39*$H39*$M39*AX$10)</f>
        <v>0</v>
      </c>
      <c r="AY39" s="34"/>
      <c r="AZ39" s="34">
        <f t="shared" ref="AZ39:AZ43" si="228">(AY39/12*1*$D39*$G39*$H39*$L39*AZ$9)+(AY39/12*5*$E39*$G39*$H39*$L39*AZ$10)+(AY39/12*6*$F39*$G39*$H39*$L39*AZ$10)</f>
        <v>0</v>
      </c>
      <c r="BA39" s="34"/>
      <c r="BB39" s="34">
        <f t="shared" ref="BB39:BB43" si="229">(BA39/12*1*$D39*$G39*$H39*$L39*BB$9)+(BA39/12*5*$E39*$G39*$H39*$L39*BB$10)+(BA39/12*6*$F39*$G39*$H39*$L39*BB$10)</f>
        <v>0</v>
      </c>
      <c r="BC39" s="34">
        <v>4</v>
      </c>
      <c r="BD39" s="34">
        <f t="shared" ref="BD39:BD43" si="230">(BC39/12*1*$D39*$G39*$H39*$M39*BD$9)+(BC39/12*5*$E39*$G39*$H39*$M39*BD$10)+(BC39/12*6*$F39*$G39*$H39*$M39*BD$10)</f>
        <v>140414.0337152</v>
      </c>
      <c r="BE39" s="34">
        <v>0</v>
      </c>
      <c r="BF39" s="34">
        <f t="shared" ref="BF39:BF43" si="231">(BE39/12*1*$D39*$G39*$H39*$L39*BF$9)+(BE39/12*5*$E39*$G39*$H39*$L39*BF$10)+(BE39/12*6*$F39*$G39*$H39*$L39*BF$10)</f>
        <v>0</v>
      </c>
      <c r="BG39" s="34">
        <v>0</v>
      </c>
      <c r="BH39" s="34">
        <f t="shared" ref="BH39:BH43" si="232">(BG39/12*1*$D39*$G39*$H39*$L39*BH$9)+(BG39/12*5*$E39*$G39*$H39*$L39*BH$10)+(BG39/12*6*$F39*$G39*$H39*$L39*BH$10)</f>
        <v>0</v>
      </c>
      <c r="BI39" s="34">
        <v>0</v>
      </c>
      <c r="BJ39" s="34">
        <f t="shared" ref="BJ39:BJ43" si="233">(BI39/12*1*$D39*$G39*$H39*$L39*BJ$9)+(BI39/12*5*$E39*$G39*$H39*$L39*BJ$10)+(BI39/12*6*$F39*$G39*$H39*$L39*BJ$10)</f>
        <v>0</v>
      </c>
      <c r="BK39" s="34">
        <v>0</v>
      </c>
      <c r="BL39" s="34">
        <f t="shared" ref="BL39:BL43" si="234">(BK39/12*1*$D39*$G39*$H39*$M39*BL$9)+(BK39/12*5*$E39*$G39*$H39*$M39*BL$10)+(BK39/12*6*$F39*$G39*$H39*$M39*BL$10)</f>
        <v>0</v>
      </c>
      <c r="BM39" s="34">
        <f>56+20</f>
        <v>76</v>
      </c>
      <c r="BN39" s="34">
        <f t="shared" ref="BN39:BN43" si="235">(BM39/12*1*$D39*$G39*$H39*$L39*BN$9)+(BM39/12*5*$E39*$G39*$H39*$L39*BN$10)+(BM39/12*6*$F39*$G39*$H39*$L39*BN$10)</f>
        <v>2335825.2750933338</v>
      </c>
      <c r="BO39" s="34">
        <v>200</v>
      </c>
      <c r="BP39" s="34">
        <f t="shared" ref="BP39:BP43" si="236">(BO39/12*1*$D39*$G39*$H39*$L39*BP$9)+(BO39/12*3*$E39*$G39*$H39*$L39*BP$10)+(BO39/12*2*$E39*$G39*$H39*$L39*BP$11)+(BO39/12*6*$F39*$G39*$H39*$L39*BP$11)</f>
        <v>6118448.7914666682</v>
      </c>
      <c r="BQ39" s="40">
        <v>31</v>
      </c>
      <c r="BR39" s="34">
        <f t="shared" ref="BR39:BR43" si="237">(BQ39/12*1*$D39*$G39*$H39*$M39*BR$9)+(BQ39/12*5*$E39*$G39*$H39*$M39*BR$10)+(BQ39/12*6*$F39*$G39*$H39*$M39*BR$10)</f>
        <v>1138031.4752128001</v>
      </c>
      <c r="BS39" s="34">
        <v>48</v>
      </c>
      <c r="BT39" s="34">
        <f t="shared" ref="BT39:BT43" si="238">(BS39/12*1*$D39*$G39*$H39*$M39*BT$9)+(BS39/12*4*$E39*$G39*$H39*$M39*BT$10)+(BS39/12*1*$E39*$G39*$H39*$M39*BT$12)+(BS39/12*6*$F39*$G39*$H39*$M39*BT$12)</f>
        <v>1763393.9742720001</v>
      </c>
      <c r="BU39" s="34">
        <v>1</v>
      </c>
      <c r="BV39" s="34">
        <v>19445.400000000001</v>
      </c>
      <c r="BW39" s="34">
        <v>4</v>
      </c>
      <c r="BX39" s="34">
        <f>(BW39/12*1*$D39*$G39*$H39*$L39*BX$9)+(BW39/12*5*$E39*$G39*$H39*$L39*BX$10)+(BW39/12*6*$F39*$G39*$H39*$L39*BX$10)</f>
        <v>89894.943189333339</v>
      </c>
      <c r="BY39" s="34">
        <v>6</v>
      </c>
      <c r="BZ39" s="34">
        <f>(BY39/12*1*$D39*$G39*$H39*$L39*BZ$9)+(BY39/12*5*$E39*$G39*$H39*$L39*BZ$10)+(BY39/12*6*$F39*$G39*$H39*$L39*BZ$10)</f>
        <v>134842.41478400002</v>
      </c>
      <c r="CA39" s="34">
        <v>12</v>
      </c>
      <c r="CB39" s="34">
        <f>(CA39/12*1*$D39*$G39*$H39*$L39*CB$9)+(CA39/12*5*$E39*$G39*$H39*$L39*CB$10)+(CA39/12*6*$F39*$G39*$H39*$L39*CB$10)</f>
        <v>268261.838208</v>
      </c>
      <c r="CC39" s="34">
        <v>1</v>
      </c>
      <c r="CD39" s="34">
        <f>(CC39/12*1*$D39*$G39*$H39*$L39*CD$9)+(CC39/12*5*$E39*$G39*$H39*$L39*CD$10)+(CC39/12*6*$F39*$G39*$H39*$L39*CD$10)</f>
        <v>25033.79371733333</v>
      </c>
      <c r="CE39" s="34">
        <v>2</v>
      </c>
      <c r="CF39" s="34">
        <f t="shared" ref="CF39:CF43" si="239">(CE39/12*1*$D39*$G39*$H39*$M39*CF$9)+(CE39/12*5*$E39*$G39*$H39*$M39*CF$10)+(CE39/12*6*$F39*$G39*$H39*$M39*CF$10)</f>
        <v>60081.104921599996</v>
      </c>
      <c r="CG39" s="34"/>
      <c r="CH39" s="34">
        <f t="shared" ref="CH39:CH43" si="240">(CG39/12*1*$D39*$G39*$H39*$L39*CH$9)+(CG39/12*5*$E39*$G39*$H39*$L39*CH$10)+(CG39/12*6*$F39*$G39*$H39*$L39*CH$10)</f>
        <v>0</v>
      </c>
      <c r="CI39" s="34"/>
      <c r="CJ39" s="34">
        <f t="shared" ref="CJ39:CJ43" si="241">(CI39/12*1*$D39*$G39*$H39*$M39*CJ$9)+(CI39/12*5*$E39*$G39*$H39*$M39*CJ$10)+(CI39/12*6*$F39*$G39*$H39*$M39*CJ$10)</f>
        <v>0</v>
      </c>
      <c r="CK39" s="34">
        <v>0</v>
      </c>
      <c r="CL39" s="34">
        <f t="shared" ref="CL39:CL43" si="242">(CK39/12*1*$D39*$G39*$H39*$L39*CL$9)+(CK39/12*5*$E39*$G39*$H39*$L39*CL$10)+(CK39/12*6*$F39*$G39*$H39*$L39*CL$10)</f>
        <v>0</v>
      </c>
      <c r="CM39" s="34">
        <v>14</v>
      </c>
      <c r="CN39" s="34">
        <f>(CM39/12*1*$D39*$G39*$H39*$L39*CN$9)+(CM39/12*11*$E39*$G39*$H39*$L39*CN$10)</f>
        <v>394579.27532800002</v>
      </c>
      <c r="CO39" s="34">
        <v>1</v>
      </c>
      <c r="CP39" s="34">
        <v>28107.43</v>
      </c>
      <c r="CQ39" s="34"/>
      <c r="CR39" s="34"/>
      <c r="CS39" s="34">
        <f t="shared" si="54"/>
        <v>1</v>
      </c>
      <c r="CT39" s="34">
        <f t="shared" si="54"/>
        <v>28107.43</v>
      </c>
      <c r="CU39" s="34">
        <v>60</v>
      </c>
      <c r="CV39" s="34">
        <f t="shared" ref="CV39:CV43" si="243">(CU39/12*1*$D39*$G39*$H39*$M39*CV$9)+(CU39/12*5*$E39*$G39*$H39*$M39*CV$10)+(CU39/12*6*$F39*$G39*$H39*$M39*CV$10)</f>
        <v>2003833.2142079999</v>
      </c>
      <c r="CW39" s="34">
        <v>24</v>
      </c>
      <c r="CX39" s="34">
        <f t="shared" ref="CX39:CX43" si="244">(CW39/12*1*$D39*$G39*$H39*$M39*CX$9)+(CW39/12*5*$E39*$G39*$H39*$M39*CX$10)+(CW39/12*6*$F39*$G39*$H39*$M39*CX$10)</f>
        <v>801533.2856832</v>
      </c>
      <c r="CY39" s="34">
        <v>8</v>
      </c>
      <c r="CZ39" s="34">
        <f t="shared" ref="CZ39:CZ43" si="245">(CY39/12*1*$D39*$G39*$H39*$L39*CZ$9)+(CY39/12*5*$E39*$G39*$H39*$L39*CZ$10)+(CY39/12*6*$F39*$G39*$H39*$L39*CZ$10)</f>
        <v>223691.66190933331</v>
      </c>
      <c r="DA39" s="34">
        <v>4</v>
      </c>
      <c r="DB39" s="34">
        <f t="shared" ref="DB39:DB43" si="246">(DA39/12*1*$D39*$G39*$H39*$M39*DB$9)+(DA39/12*5*$E39*$G39*$H39*$M39*DB$10)+(DA39/12*6*$F39*$G39*$H39*$M39*DB$10)</f>
        <v>134214.99714559998</v>
      </c>
      <c r="DC39" s="34">
        <v>4</v>
      </c>
      <c r="DD39" s="34">
        <f t="shared" ref="DD39:DD43" si="247">(DC39/12*1*$D39*$G39*$H39*$M39*DD$9)+(DC39/12*5*$E39*$G39*$H39*$M39*DD$10)+(DC39/12*6*$F39*$G39*$H39*$M39*DD$10)</f>
        <v>147072.47170560001</v>
      </c>
      <c r="DE39" s="34">
        <v>10</v>
      </c>
      <c r="DF39" s="34">
        <f t="shared" ref="DF39:DF43" si="248">(DE39/12*1*$D39*$G39*$H39*$M39*DF$9)+(DE39/12*5*$E39*$G39*$H39*$M39*DF$10)+(DE39/12*6*$F39*$G39*$H39*$M39*DF$10)</f>
        <v>367681.17926400003</v>
      </c>
      <c r="DG39" s="34">
        <v>12</v>
      </c>
      <c r="DH39" s="34">
        <f>(DG39/12*1*$D39*$G39*$H39*$M39*DH$9)+(DG39/12*11*$E39*$G39*$H39*$M39*DH$10)</f>
        <v>444573.00034560007</v>
      </c>
      <c r="DI39" s="34">
        <v>3</v>
      </c>
      <c r="DJ39" s="34">
        <v>114391.44</v>
      </c>
      <c r="DK39" s="34"/>
      <c r="DL39" s="27"/>
      <c r="DM39" s="34"/>
      <c r="DN39" s="27">
        <f t="shared" si="86"/>
        <v>114391.44</v>
      </c>
      <c r="DO39" s="34">
        <v>0</v>
      </c>
      <c r="DP39" s="34">
        <f t="shared" ref="DP39:DP43" si="249">(DO39/12*1*$D39*$G39*$H39*$L39*DP$9)+(DO39/12*5*$E39*$G39*$H39*$L39*DP$10)+(DO39/12*6*$F39*$G39*$H39*$L39*DP$10)</f>
        <v>0</v>
      </c>
      <c r="DQ39" s="34">
        <v>4</v>
      </c>
      <c r="DR39" s="34">
        <f>(DQ39/12*1*$D39*$G39*$H39*$M39*DR$9)+(DQ39/12*11*$E39*$G39*$H39*$M39*DR$10)</f>
        <v>148191.0001152</v>
      </c>
      <c r="DS39" s="34">
        <v>3</v>
      </c>
      <c r="DT39" s="34">
        <v>109192.96999999999</v>
      </c>
      <c r="DU39" s="34"/>
      <c r="DV39" s="27"/>
      <c r="DW39" s="34">
        <f t="shared" si="13"/>
        <v>3</v>
      </c>
      <c r="DX39" s="34">
        <f t="shared" si="13"/>
        <v>109192.96999999999</v>
      </c>
      <c r="DY39" s="34">
        <v>20</v>
      </c>
      <c r="DZ39" s="34">
        <f>(DY39/12*1*$D39*$G39*$H39*$M39*DZ$9)+(DY39/12*11*$E39*$G39*$H39*$M39*DZ$10)</f>
        <v>737824.41958400013</v>
      </c>
      <c r="EA39" s="34">
        <v>3</v>
      </c>
      <c r="EB39" s="34">
        <v>108469.95</v>
      </c>
      <c r="EC39" s="27"/>
      <c r="ED39" s="34"/>
      <c r="EE39" s="34">
        <f t="shared" si="63"/>
        <v>3</v>
      </c>
      <c r="EF39" s="34">
        <f t="shared" si="63"/>
        <v>108469.95</v>
      </c>
      <c r="EG39" s="34">
        <v>12</v>
      </c>
      <c r="EH39" s="34">
        <f>(EG39/12*1*$D39*$G39*$H39*$L39*EH$9)+(EG39/12*11*$E39*$G39*$H39*$L39*EH$10)</f>
        <v>370619.79942400003</v>
      </c>
      <c r="EI39" s="34">
        <v>7</v>
      </c>
      <c r="EJ39" s="34">
        <v>213326.59</v>
      </c>
      <c r="EK39" s="34"/>
      <c r="EL39" s="34"/>
      <c r="EM39" s="34">
        <f t="shared" si="65"/>
        <v>7</v>
      </c>
      <c r="EN39" s="34">
        <f t="shared" si="65"/>
        <v>213326.59</v>
      </c>
      <c r="EO39" s="34">
        <v>2</v>
      </c>
      <c r="EP39" s="34">
        <f>(EO39/12*1*$D39*$G39*$H39*$L39*EP$9)+(EO39/12*11*$E39*$G39*$H39*$L39*EP$10)</f>
        <v>61769.966570666664</v>
      </c>
      <c r="EQ39" s="34">
        <v>1</v>
      </c>
      <c r="ER39" s="34">
        <v>31053.71</v>
      </c>
      <c r="ES39" s="34"/>
      <c r="ET39" s="34"/>
      <c r="EU39" s="34">
        <f t="shared" si="67"/>
        <v>1</v>
      </c>
      <c r="EV39" s="34">
        <f t="shared" si="67"/>
        <v>31053.71</v>
      </c>
      <c r="EW39" s="34">
        <v>1</v>
      </c>
      <c r="EX39" s="34">
        <f>(EW39/12*1*$D39*$G39*$H39*$M39*EX$9)+(EW39/12*11*$E39*$G39*$H39*$M39*EX$10)</f>
        <v>48150.749248</v>
      </c>
      <c r="EY39" s="34"/>
      <c r="EZ39" s="34">
        <f t="shared" si="82"/>
        <v>0</v>
      </c>
      <c r="FA39" s="34"/>
      <c r="FB39" s="34"/>
      <c r="FC39" s="34">
        <f t="shared" si="149"/>
        <v>0</v>
      </c>
      <c r="FD39" s="34">
        <f t="shared" si="149"/>
        <v>0</v>
      </c>
      <c r="FE39" s="34">
        <v>32</v>
      </c>
      <c r="FF39" s="34">
        <f t="shared" ref="FF39:FF43" si="250">(FE39/12*1*$D39*$G39*$H39*$M39*FF$9)+(FE39/12*11*$E39*$G39*$H39*$M39*FF$10)</f>
        <v>1531716.8312319999</v>
      </c>
      <c r="FG39" s="34">
        <v>5</v>
      </c>
      <c r="FH39" s="34">
        <v>244019.36000000002</v>
      </c>
      <c r="FI39" s="34"/>
      <c r="FJ39" s="34"/>
      <c r="FK39" s="34">
        <f t="shared" si="150"/>
        <v>5</v>
      </c>
      <c r="FL39" s="34">
        <f t="shared" si="150"/>
        <v>244019.36000000002</v>
      </c>
      <c r="FM39" s="34"/>
      <c r="FN39" s="34">
        <f t="shared" ref="FN39:FN43" si="251">(FM39/12*1*$D39*$G39*$H39*$M39*FN$9)+(FM39/12*11*$E39*$G39*$H39*$M39*FN$10)</f>
        <v>0</v>
      </c>
      <c r="FO39" s="34">
        <f t="shared" si="100"/>
        <v>0</v>
      </c>
      <c r="FP39" s="34">
        <f t="shared" si="87"/>
        <v>0</v>
      </c>
      <c r="FQ39" s="34"/>
      <c r="FR39" s="34"/>
      <c r="FS39" s="34"/>
      <c r="FT39" s="34"/>
      <c r="FU39" s="34">
        <v>4</v>
      </c>
      <c r="FV39" s="34">
        <f t="shared" ref="FV39:FV43" si="252">(FU39/12*1*$D39*$G39*$H39*$N39*FV$9)+(FU39/12*11*$E39*$G39*$H39*$N39*FV$10)</f>
        <v>255657.54957866666</v>
      </c>
      <c r="FW39" s="34">
        <v>2</v>
      </c>
      <c r="FX39" s="34">
        <v>131541.75</v>
      </c>
      <c r="FY39" s="34"/>
      <c r="FZ39" s="34"/>
      <c r="GA39" s="34">
        <f t="shared" si="71"/>
        <v>2</v>
      </c>
      <c r="GB39" s="34">
        <f t="shared" si="71"/>
        <v>131541.75</v>
      </c>
      <c r="GC39" s="34">
        <v>10</v>
      </c>
      <c r="GD39" s="34">
        <f>(GC39/12*1*$D39*$G39*$H39*$O39*GD$9)+(GC39/12*11*$E39*$G39*$H39*$P39*GD$10)</f>
        <v>727969.16882666689</v>
      </c>
      <c r="GE39" s="34"/>
      <c r="GF39" s="34">
        <f t="shared" si="88"/>
        <v>0</v>
      </c>
      <c r="GG39" s="34"/>
      <c r="GH39" s="34"/>
      <c r="GI39" s="27">
        <f t="shared" si="73"/>
        <v>0</v>
      </c>
      <c r="GJ39" s="27">
        <f t="shared" si="73"/>
        <v>0</v>
      </c>
      <c r="GK39" s="37"/>
      <c r="GL39" s="38"/>
    </row>
    <row r="40" spans="1:194" x14ac:dyDescent="0.25">
      <c r="A40" s="41"/>
      <c r="B40" s="72">
        <v>23</v>
      </c>
      <c r="C40" s="28" t="s">
        <v>180</v>
      </c>
      <c r="D40" s="29">
        <f t="shared" si="165"/>
        <v>18150.400000000001</v>
      </c>
      <c r="E40" s="29">
        <f t="shared" si="165"/>
        <v>18790</v>
      </c>
      <c r="F40" s="30">
        <v>18508</v>
      </c>
      <c r="G40" s="39">
        <v>1.49</v>
      </c>
      <c r="H40" s="31">
        <v>1</v>
      </c>
      <c r="I40" s="32"/>
      <c r="J40" s="32"/>
      <c r="K40" s="32"/>
      <c r="L40" s="29">
        <v>1.4</v>
      </c>
      <c r="M40" s="29">
        <v>1.68</v>
      </c>
      <c r="N40" s="29">
        <v>2.23</v>
      </c>
      <c r="O40" s="29">
        <v>2.39</v>
      </c>
      <c r="P40" s="33">
        <v>2.57</v>
      </c>
      <c r="Q40" s="34">
        <v>1</v>
      </c>
      <c r="R40" s="34">
        <f>(Q40/12*1*$D40*$G40*$H40*$L40*R$9)+(Q40/12*5*$E40*$G40*$H40*$L40*R$10)+(Q40/12*6*$F40*$G40*$H40*$L40*R$10)</f>
        <v>39462.499509999994</v>
      </c>
      <c r="S40" s="34"/>
      <c r="T40" s="34">
        <f>(S40/12*1*$D40*$G40*$H40*$L40*T$9)+(S40/12*5*$E40*$G40*$H40*$L40*T$10)+(S40/12*6*$F40*$G40*$H40*$L40*T$10)</f>
        <v>0</v>
      </c>
      <c r="U40" s="34"/>
      <c r="V40" s="34">
        <f t="shared" si="217"/>
        <v>0</v>
      </c>
      <c r="W40" s="34"/>
      <c r="X40" s="34">
        <f t="shared" si="218"/>
        <v>0</v>
      </c>
      <c r="Y40" s="34"/>
      <c r="Z40" s="34">
        <f t="shared" si="219"/>
        <v>0</v>
      </c>
      <c r="AA40" s="34"/>
      <c r="AB40" s="34">
        <f t="shared" si="220"/>
        <v>0</v>
      </c>
      <c r="AC40" s="34"/>
      <c r="AD40" s="34">
        <f t="shared" si="221"/>
        <v>0</v>
      </c>
      <c r="AE40" s="34"/>
      <c r="AF40" s="34">
        <f t="shared" si="222"/>
        <v>0</v>
      </c>
      <c r="AG40" s="34"/>
      <c r="AH40" s="34">
        <f t="shared" si="223"/>
        <v>0</v>
      </c>
      <c r="AI40" s="27">
        <v>1</v>
      </c>
      <c r="AJ40" s="34">
        <f t="shared" si="224"/>
        <v>42703.649823333326</v>
      </c>
      <c r="AK40" s="34"/>
      <c r="AL40" s="34">
        <f>(AK40/12*1*$D40*$G40*$H40*$L40*AL$9)+(AK40/12*5*$E40*$G40*$H40*$L40*AL$10)+(AK40/12*6*$F40*$G40*$H40*$L40*AL$10)</f>
        <v>0</v>
      </c>
      <c r="AM40" s="34"/>
      <c r="AN40" s="34">
        <f>(AM40/12*1*$D40*$G40*$H40*$L40*AN$9)+(AM40/12*5*$E40*$G40*$H40*$L40*AN$10)+(AM40/12*6*$F40*$G40*$H40*$L40*AN$10)</f>
        <v>0</v>
      </c>
      <c r="AO40" s="34"/>
      <c r="AP40" s="34">
        <f t="shared" si="225"/>
        <v>0</v>
      </c>
      <c r="AQ40" s="34"/>
      <c r="AR40" s="34">
        <f>(AQ40/12*1*$D40*$G40*$H40*$M40*AR$9)+(AQ40/12*5*$E40*$G40*$H40*$M40*AR$10)+(AQ40/12*6*$F40*$G40*$H40*$M40*AR$10)</f>
        <v>0</v>
      </c>
      <c r="AS40" s="34"/>
      <c r="AT40" s="34">
        <f>(AS40/12*1*$D40*$G40*$H40*$M40*AT$9)+(AS40/12*5*$E40*$G40*$H40*$M40*AT$10)+(AS40/12*6*$F40*$G40*$H40*$M40*AT$10)</f>
        <v>0</v>
      </c>
      <c r="AU40" s="73"/>
      <c r="AV40" s="34">
        <f t="shared" si="226"/>
        <v>0</v>
      </c>
      <c r="AW40" s="34"/>
      <c r="AX40" s="34">
        <f t="shared" si="227"/>
        <v>0</v>
      </c>
      <c r="AY40" s="34"/>
      <c r="AZ40" s="34">
        <f t="shared" si="228"/>
        <v>0</v>
      </c>
      <c r="BA40" s="34"/>
      <c r="BB40" s="34">
        <f t="shared" si="229"/>
        <v>0</v>
      </c>
      <c r="BC40" s="34"/>
      <c r="BD40" s="34">
        <f t="shared" si="230"/>
        <v>0</v>
      </c>
      <c r="BE40" s="34"/>
      <c r="BF40" s="34">
        <f t="shared" si="231"/>
        <v>0</v>
      </c>
      <c r="BG40" s="34"/>
      <c r="BH40" s="34">
        <f t="shared" si="232"/>
        <v>0</v>
      </c>
      <c r="BI40" s="34"/>
      <c r="BJ40" s="34">
        <f t="shared" si="233"/>
        <v>0</v>
      </c>
      <c r="BK40" s="34"/>
      <c r="BL40" s="34">
        <f t="shared" si="234"/>
        <v>0</v>
      </c>
      <c r="BM40" s="34"/>
      <c r="BN40" s="34">
        <f t="shared" si="235"/>
        <v>0</v>
      </c>
      <c r="BO40" s="34"/>
      <c r="BP40" s="34">
        <f t="shared" si="236"/>
        <v>0</v>
      </c>
      <c r="BQ40" s="40"/>
      <c r="BR40" s="34">
        <f t="shared" si="237"/>
        <v>0</v>
      </c>
      <c r="BS40" s="34"/>
      <c r="BT40" s="34">
        <f t="shared" si="238"/>
        <v>0</v>
      </c>
      <c r="BU40" s="34"/>
      <c r="BV40" s="34">
        <f t="shared" ref="BV40:BV43" si="253">(BU40/12*1*$D40*$F40*$G40*$L40*BV$9)+(BU40/12*11*$E40*$F40*$G40*$L40*BV$10)</f>
        <v>0</v>
      </c>
      <c r="BW40" s="34"/>
      <c r="BX40" s="34">
        <f>(BW40/12*1*$D40*$G40*$H40*$L40*BX$9)+(BW40/12*5*$E40*$G40*$H40*$L40*BX$10)+(BW40/12*6*$F40*$G40*$H40*$L40*BX$10)</f>
        <v>0</v>
      </c>
      <c r="BY40" s="34"/>
      <c r="BZ40" s="34">
        <f>(BY40/12*1*$D40*$G40*$H40*$L40*BZ$9)+(BY40/12*5*$E40*$G40*$H40*$L40*BZ$10)+(BY40/12*6*$F40*$G40*$H40*$L40*BZ$10)</f>
        <v>0</v>
      </c>
      <c r="CA40" s="34"/>
      <c r="CB40" s="34">
        <f>(CA40/12*1*$D40*$G40*$H40*$L40*CB$9)+(CA40/12*5*$E40*$G40*$H40*$L40*CB$10)+(CA40/12*6*$F40*$G40*$H40*$L40*CB$10)</f>
        <v>0</v>
      </c>
      <c r="CC40" s="34"/>
      <c r="CD40" s="34">
        <f>(CC40/12*1*$D40*$G40*$H40*$L40*CD$9)+(CC40/12*5*$E40*$G40*$H40*$L40*CD$10)+(CC40/12*6*$F40*$G40*$H40*$L40*CD$10)</f>
        <v>0</v>
      </c>
      <c r="CE40" s="34"/>
      <c r="CF40" s="34">
        <f t="shared" si="239"/>
        <v>0</v>
      </c>
      <c r="CG40" s="34"/>
      <c r="CH40" s="34">
        <f t="shared" si="240"/>
        <v>0</v>
      </c>
      <c r="CI40" s="34"/>
      <c r="CJ40" s="34">
        <f t="shared" si="241"/>
        <v>0</v>
      </c>
      <c r="CK40" s="34"/>
      <c r="CL40" s="34">
        <f t="shared" si="242"/>
        <v>0</v>
      </c>
      <c r="CM40" s="34">
        <v>4</v>
      </c>
      <c r="CN40" s="34">
        <f>(CM40/12*1*$D40*$G40*$H40*$L40*CN$9)+(CM40/12*11*$E40*$G40*$H40*$L40*CN$10)</f>
        <v>149980.38781599997</v>
      </c>
      <c r="CO40" s="34">
        <v>0</v>
      </c>
      <c r="CP40" s="34">
        <v>0</v>
      </c>
      <c r="CQ40" s="34"/>
      <c r="CR40" s="34"/>
      <c r="CS40" s="34">
        <f t="shared" si="54"/>
        <v>0</v>
      </c>
      <c r="CT40" s="34">
        <f t="shared" si="54"/>
        <v>0</v>
      </c>
      <c r="CU40" s="34">
        <v>2</v>
      </c>
      <c r="CV40" s="34">
        <f t="shared" si="243"/>
        <v>88860.4609872</v>
      </c>
      <c r="CW40" s="34"/>
      <c r="CX40" s="34">
        <f t="shared" si="244"/>
        <v>0</v>
      </c>
      <c r="CY40" s="34"/>
      <c r="CZ40" s="34">
        <f t="shared" si="245"/>
        <v>0</v>
      </c>
      <c r="DA40" s="34">
        <v>2</v>
      </c>
      <c r="DB40" s="34">
        <f t="shared" si="246"/>
        <v>89276.940065599993</v>
      </c>
      <c r="DC40" s="34"/>
      <c r="DD40" s="34">
        <f t="shared" si="247"/>
        <v>0</v>
      </c>
      <c r="DE40" s="34"/>
      <c r="DF40" s="34">
        <f t="shared" si="248"/>
        <v>0</v>
      </c>
      <c r="DG40" s="34">
        <v>0</v>
      </c>
      <c r="DH40" s="34">
        <f>(DG40/12*1*$D40*$G40*$H40*$M40*DH$9)+(DG40/12*11*$E40*$G40*$H40*$M40*DH$10)</f>
        <v>0</v>
      </c>
      <c r="DI40" s="34">
        <v>0</v>
      </c>
      <c r="DJ40" s="34">
        <v>0</v>
      </c>
      <c r="DK40" s="34"/>
      <c r="DL40" s="27"/>
      <c r="DM40" s="34"/>
      <c r="DN40" s="27">
        <f t="shared" si="86"/>
        <v>0</v>
      </c>
      <c r="DO40" s="34"/>
      <c r="DP40" s="34">
        <f t="shared" si="249"/>
        <v>0</v>
      </c>
      <c r="DQ40" s="34"/>
      <c r="DR40" s="34">
        <f>(DQ40/12*1*$D40*$G40*$H40*$M40*DR$9)+(DQ40/12*11*$E40*$G40*$H40*$M40*DR$10)</f>
        <v>0</v>
      </c>
      <c r="DS40" s="34">
        <v>0</v>
      </c>
      <c r="DT40" s="34">
        <f t="shared" ref="DT40:DT46" si="254">(DS40/3*1*$D40*$G40*$H40*$M40*DT$9)+(DS40/3*2*$E40*$G40*$H40*$M40*DT$10)</f>
        <v>0</v>
      </c>
      <c r="DU40" s="34"/>
      <c r="DV40" s="27"/>
      <c r="DW40" s="34">
        <f t="shared" si="13"/>
        <v>0</v>
      </c>
      <c r="DX40" s="34">
        <f t="shared" si="13"/>
        <v>0</v>
      </c>
      <c r="DY40" s="34"/>
      <c r="DZ40" s="34">
        <f>(DY40/12*1*$D40*$G40*$H40*$M40*DZ$9)+(DY40/12*11*$E40*$G40*$H40*$M40*DZ$10)</f>
        <v>0</v>
      </c>
      <c r="EA40" s="34">
        <v>0</v>
      </c>
      <c r="EB40" s="34">
        <f t="shared" si="84"/>
        <v>0</v>
      </c>
      <c r="EC40" s="27"/>
      <c r="ED40" s="34"/>
      <c r="EE40" s="34">
        <f t="shared" si="63"/>
        <v>0</v>
      </c>
      <c r="EF40" s="34">
        <f t="shared" si="63"/>
        <v>0</v>
      </c>
      <c r="EG40" s="34">
        <v>2</v>
      </c>
      <c r="EH40" s="34">
        <f>(EG40/12*1*$D40*$G40*$H40*$L40*EH$9)+(EG40/12*11*$E40*$G40*$H40*$L40*EH$10)</f>
        <v>82176.116241333322</v>
      </c>
      <c r="EI40" s="34">
        <v>0</v>
      </c>
      <c r="EJ40" s="34">
        <f t="shared" si="85"/>
        <v>0</v>
      </c>
      <c r="EK40" s="34"/>
      <c r="EL40" s="34"/>
      <c r="EM40" s="34">
        <f t="shared" si="65"/>
        <v>0</v>
      </c>
      <c r="EN40" s="34">
        <f t="shared" si="65"/>
        <v>0</v>
      </c>
      <c r="EO40" s="34"/>
      <c r="EP40" s="34">
        <f>(EO40/12*1*$D40*$G40*$H40*$L40*EP$9)+(EO40/12*11*$E40*$G40*$H40*$L40*EP$10)</f>
        <v>0</v>
      </c>
      <c r="EQ40" s="34">
        <f t="shared" si="97"/>
        <v>0</v>
      </c>
      <c r="ER40" s="34">
        <f t="shared" si="98"/>
        <v>0</v>
      </c>
      <c r="ES40" s="34"/>
      <c r="ET40" s="34"/>
      <c r="EU40" s="34">
        <f t="shared" si="67"/>
        <v>0</v>
      </c>
      <c r="EV40" s="34">
        <f t="shared" si="67"/>
        <v>0</v>
      </c>
      <c r="EW40" s="34"/>
      <c r="EX40" s="34">
        <f>(EW40/12*1*$D40*$G40*$H40*$M40*EX$9)+(EW40/12*11*$E40*$G40*$H40*$M40*EX$10)</f>
        <v>0</v>
      </c>
      <c r="EY40" s="34">
        <f t="shared" si="99"/>
        <v>0</v>
      </c>
      <c r="EZ40" s="34">
        <f t="shared" si="82"/>
        <v>0</v>
      </c>
      <c r="FA40" s="34"/>
      <c r="FB40" s="34"/>
      <c r="FC40" s="34">
        <f t="shared" si="149"/>
        <v>0</v>
      </c>
      <c r="FD40" s="34">
        <f t="shared" si="149"/>
        <v>0</v>
      </c>
      <c r="FE40" s="34"/>
      <c r="FF40" s="34">
        <f t="shared" si="250"/>
        <v>0</v>
      </c>
      <c r="FG40" s="34">
        <v>0</v>
      </c>
      <c r="FH40" s="34">
        <v>0</v>
      </c>
      <c r="FI40" s="34"/>
      <c r="FJ40" s="34"/>
      <c r="FK40" s="34">
        <f t="shared" si="150"/>
        <v>0</v>
      </c>
      <c r="FL40" s="34">
        <f t="shared" si="150"/>
        <v>0</v>
      </c>
      <c r="FM40" s="34"/>
      <c r="FN40" s="34">
        <f t="shared" si="251"/>
        <v>0</v>
      </c>
      <c r="FO40" s="34">
        <f t="shared" si="100"/>
        <v>0</v>
      </c>
      <c r="FP40" s="34">
        <f t="shared" si="87"/>
        <v>0</v>
      </c>
      <c r="FQ40" s="34"/>
      <c r="FR40" s="34"/>
      <c r="FS40" s="34"/>
      <c r="FT40" s="34"/>
      <c r="FU40" s="34"/>
      <c r="FV40" s="34">
        <f t="shared" si="252"/>
        <v>0</v>
      </c>
      <c r="FW40" s="34"/>
      <c r="FX40" s="34">
        <f t="shared" ref="FX40:FX43" si="255">(FW40/12*1*$D40*$G40*$H40*$N40*FX$9)+(FW40/12*5*$E40*$G40*$H40*$N40*FX$10)+(FW40/12*6*$F40*$G40*$H40*$N40*FX$10)</f>
        <v>0</v>
      </c>
      <c r="FY40" s="34"/>
      <c r="FZ40" s="34"/>
      <c r="GA40" s="34">
        <f t="shared" si="71"/>
        <v>0</v>
      </c>
      <c r="GB40" s="34">
        <f t="shared" si="71"/>
        <v>0</v>
      </c>
      <c r="GC40" s="34"/>
      <c r="GD40" s="34">
        <f>(GC40/12*1*$D40*$G40*$H40*$O40*GD$9)+(GC40/12*11*$E40*$G40*$H40*$P40*GD$10)</f>
        <v>0</v>
      </c>
      <c r="GE40" s="34">
        <f t="shared" si="103"/>
        <v>0</v>
      </c>
      <c r="GF40" s="34">
        <f t="shared" si="88"/>
        <v>0</v>
      </c>
      <c r="GG40" s="34"/>
      <c r="GH40" s="34"/>
      <c r="GI40" s="27">
        <f t="shared" si="73"/>
        <v>0</v>
      </c>
      <c r="GJ40" s="27">
        <f t="shared" si="73"/>
        <v>0</v>
      </c>
      <c r="GK40" s="37"/>
      <c r="GL40" s="38"/>
    </row>
    <row r="41" spans="1:194" x14ac:dyDescent="0.25">
      <c r="A41" s="41"/>
      <c r="B41" s="72">
        <v>24</v>
      </c>
      <c r="C41" s="28" t="s">
        <v>181</v>
      </c>
      <c r="D41" s="29">
        <f t="shared" si="165"/>
        <v>18150.400000000001</v>
      </c>
      <c r="E41" s="29">
        <f t="shared" si="165"/>
        <v>18790</v>
      </c>
      <c r="F41" s="30">
        <v>18508</v>
      </c>
      <c r="G41" s="39">
        <v>5.32</v>
      </c>
      <c r="H41" s="31">
        <v>1</v>
      </c>
      <c r="I41" s="32"/>
      <c r="J41" s="32"/>
      <c r="K41" s="32"/>
      <c r="L41" s="29">
        <v>1.4</v>
      </c>
      <c r="M41" s="29">
        <v>1.68</v>
      </c>
      <c r="N41" s="29">
        <v>2.23</v>
      </c>
      <c r="O41" s="29">
        <v>2.39</v>
      </c>
      <c r="P41" s="33">
        <v>2.57</v>
      </c>
      <c r="Q41" s="34">
        <v>25</v>
      </c>
      <c r="R41" s="34">
        <f>(Q41/12*1*$D41*$G41*$H41*$L41*R$9)+(Q41/12*5*$E41*$G41*$H41*$L41*R$10)+(Q41/12*6*$F41*$G41*$H41*$L41*R$10)</f>
        <v>3522491.5670000003</v>
      </c>
      <c r="S41" s="34"/>
      <c r="T41" s="34">
        <f>(S41/12*1*$D41*$G41*$H41*$L41*T$9)+(S41/12*5*$E41*$G41*$H41*$L41*T$10)+(S41/12*6*$F41*$G41*$H41*$L41*T$10)</f>
        <v>0</v>
      </c>
      <c r="U41" s="34"/>
      <c r="V41" s="34">
        <f t="shared" si="217"/>
        <v>0</v>
      </c>
      <c r="W41" s="34"/>
      <c r="X41" s="34">
        <f t="shared" si="218"/>
        <v>0</v>
      </c>
      <c r="Y41" s="34"/>
      <c r="Z41" s="34">
        <f t="shared" si="219"/>
        <v>0</v>
      </c>
      <c r="AA41" s="34">
        <v>4</v>
      </c>
      <c r="AB41" s="34">
        <f t="shared" si="220"/>
        <v>568688.06773333333</v>
      </c>
      <c r="AC41" s="34"/>
      <c r="AD41" s="34">
        <f t="shared" si="221"/>
        <v>0</v>
      </c>
      <c r="AE41" s="34"/>
      <c r="AF41" s="34">
        <f t="shared" si="222"/>
        <v>0</v>
      </c>
      <c r="AG41" s="34"/>
      <c r="AH41" s="34">
        <f t="shared" si="223"/>
        <v>0</v>
      </c>
      <c r="AI41" s="27">
        <v>16</v>
      </c>
      <c r="AJ41" s="34">
        <f t="shared" si="224"/>
        <v>2439553.4717866667</v>
      </c>
      <c r="AK41" s="34"/>
      <c r="AL41" s="34">
        <f>(AK41/12*1*$D41*$G41*$H41*$L41*AL$9)+(AK41/12*5*$E41*$G41*$H41*$L41*AL$10)+(AK41/12*6*$F41*$G41*$H41*$L41*AL$10)</f>
        <v>0</v>
      </c>
      <c r="AM41" s="34"/>
      <c r="AN41" s="34">
        <f>(AM41/12*1*$D41*$G41*$H41*$L41*AN$9)+(AM41/12*5*$E41*$G41*$H41*$L41*AN$10)+(AM41/12*6*$F41*$G41*$H41*$L41*AN$10)</f>
        <v>0</v>
      </c>
      <c r="AO41" s="34"/>
      <c r="AP41" s="34">
        <f t="shared" si="225"/>
        <v>0</v>
      </c>
      <c r="AQ41" s="34">
        <v>2</v>
      </c>
      <c r="AR41" s="34">
        <f>(AQ41/12*1*$D41*$G41*$H41*$M41*AR$9)+(AQ41/12*5*$E41*$G41*$H41*$M41*AR$10)+(AQ41/12*6*$F41*$G41*$H41*$M41*AR$10)</f>
        <v>333483.33007359999</v>
      </c>
      <c r="AS41" s="34"/>
      <c r="AT41" s="34">
        <f>(AS41/12*1*$D41*$G41*$H41*$M41*AT$9)+(AS41/12*5*$E41*$G41*$H41*$M41*AT$10)+(AS41/12*6*$F41*$G41*$H41*$M41*AT$10)</f>
        <v>0</v>
      </c>
      <c r="AU41" s="73">
        <v>18</v>
      </c>
      <c r="AV41" s="34">
        <f t="shared" si="226"/>
        <v>3001349.9706624001</v>
      </c>
      <c r="AW41" s="34"/>
      <c r="AX41" s="34">
        <f t="shared" si="227"/>
        <v>0</v>
      </c>
      <c r="AY41" s="34"/>
      <c r="AZ41" s="34">
        <f t="shared" si="228"/>
        <v>0</v>
      </c>
      <c r="BA41" s="34"/>
      <c r="BB41" s="34">
        <f t="shared" si="229"/>
        <v>0</v>
      </c>
      <c r="BC41" s="34"/>
      <c r="BD41" s="34">
        <f t="shared" si="230"/>
        <v>0</v>
      </c>
      <c r="BE41" s="34"/>
      <c r="BF41" s="34">
        <f t="shared" si="231"/>
        <v>0</v>
      </c>
      <c r="BG41" s="34"/>
      <c r="BH41" s="34">
        <f t="shared" si="232"/>
        <v>0</v>
      </c>
      <c r="BI41" s="34"/>
      <c r="BJ41" s="34">
        <f t="shared" si="233"/>
        <v>0</v>
      </c>
      <c r="BK41" s="34"/>
      <c r="BL41" s="34">
        <f t="shared" si="234"/>
        <v>0</v>
      </c>
      <c r="BM41" s="34"/>
      <c r="BN41" s="34">
        <f t="shared" si="235"/>
        <v>0</v>
      </c>
      <c r="BO41" s="34"/>
      <c r="BP41" s="34">
        <f t="shared" si="236"/>
        <v>0</v>
      </c>
      <c r="BQ41" s="40"/>
      <c r="BR41" s="34">
        <f t="shared" si="237"/>
        <v>0</v>
      </c>
      <c r="BS41" s="34">
        <v>4</v>
      </c>
      <c r="BT41" s="34">
        <f t="shared" si="238"/>
        <v>698010.11481599999</v>
      </c>
      <c r="BU41" s="34"/>
      <c r="BV41" s="34">
        <f t="shared" si="253"/>
        <v>0</v>
      </c>
      <c r="BW41" s="34"/>
      <c r="BX41" s="34">
        <f>(BW41/12*1*$D41*$G41*$H41*$L41*BX$9)+(BW41/12*5*$E41*$G41*$H41*$L41*BX$10)+(BW41/12*6*$F41*$G41*$H41*$L41*BX$10)</f>
        <v>0</v>
      </c>
      <c r="BY41" s="34"/>
      <c r="BZ41" s="34">
        <f>(BY41/12*1*$D41*$G41*$H41*$L41*BZ$9)+(BY41/12*5*$E41*$G41*$H41*$L41*BZ$10)+(BY41/12*6*$F41*$G41*$H41*$L41*BZ$10)</f>
        <v>0</v>
      </c>
      <c r="CA41" s="34"/>
      <c r="CB41" s="34">
        <f>(CA41/12*1*$D41*$G41*$H41*$L41*CB$9)+(CA41/12*5*$E41*$G41*$H41*$L41*CB$10)+(CA41/12*6*$F41*$G41*$H41*$L41*CB$10)</f>
        <v>0</v>
      </c>
      <c r="CC41" s="34"/>
      <c r="CD41" s="34">
        <f>(CC41/12*1*$D41*$G41*$H41*$L41*CD$9)+(CC41/12*5*$E41*$G41*$H41*$L41*CD$10)+(CC41/12*6*$F41*$G41*$H41*$L41*CD$10)</f>
        <v>0</v>
      </c>
      <c r="CE41" s="34"/>
      <c r="CF41" s="34">
        <f t="shared" si="239"/>
        <v>0</v>
      </c>
      <c r="CG41" s="34"/>
      <c r="CH41" s="34">
        <f t="shared" si="240"/>
        <v>0</v>
      </c>
      <c r="CI41" s="34"/>
      <c r="CJ41" s="34">
        <f t="shared" si="241"/>
        <v>0</v>
      </c>
      <c r="CK41" s="34"/>
      <c r="CL41" s="34">
        <f t="shared" si="242"/>
        <v>0</v>
      </c>
      <c r="CM41" s="34"/>
      <c r="CN41" s="34">
        <f>(CM41/12*1*$D41*$G41*$H41*$L41*CN$9)+(CM41/12*11*$E41*$G41*$H41*$L41*CN$10)</f>
        <v>0</v>
      </c>
      <c r="CO41" s="34">
        <v>0</v>
      </c>
      <c r="CP41" s="34">
        <v>0</v>
      </c>
      <c r="CQ41" s="34"/>
      <c r="CR41" s="34"/>
      <c r="CS41" s="34">
        <f t="shared" si="54"/>
        <v>0</v>
      </c>
      <c r="CT41" s="34">
        <f t="shared" si="54"/>
        <v>0</v>
      </c>
      <c r="CU41" s="34">
        <v>2</v>
      </c>
      <c r="CV41" s="34">
        <f t="shared" si="243"/>
        <v>317273.59224959998</v>
      </c>
      <c r="CW41" s="34"/>
      <c r="CX41" s="34">
        <f t="shared" si="244"/>
        <v>0</v>
      </c>
      <c r="CY41" s="34"/>
      <c r="CZ41" s="34">
        <f t="shared" si="245"/>
        <v>0</v>
      </c>
      <c r="DA41" s="34"/>
      <c r="DB41" s="34">
        <f t="shared" si="246"/>
        <v>0</v>
      </c>
      <c r="DC41" s="34"/>
      <c r="DD41" s="34">
        <f t="shared" si="247"/>
        <v>0</v>
      </c>
      <c r="DE41" s="34"/>
      <c r="DF41" s="34">
        <f t="shared" si="248"/>
        <v>0</v>
      </c>
      <c r="DG41" s="34">
        <v>0</v>
      </c>
      <c r="DH41" s="34">
        <f>(DG41/12*1*$D41*$G41*$H41*$M41*DH$9)+(DG41/12*11*$E41*$G41*$H41*$M41*DH$10)</f>
        <v>0</v>
      </c>
      <c r="DI41" s="34">
        <v>0</v>
      </c>
      <c r="DJ41" s="34">
        <v>0</v>
      </c>
      <c r="DK41" s="34"/>
      <c r="DL41" s="27"/>
      <c r="DM41" s="34"/>
      <c r="DN41" s="27">
        <f t="shared" si="86"/>
        <v>0</v>
      </c>
      <c r="DO41" s="34"/>
      <c r="DP41" s="34">
        <f t="shared" si="249"/>
        <v>0</v>
      </c>
      <c r="DQ41" s="34"/>
      <c r="DR41" s="34">
        <f>(DQ41/12*1*$D41*$G41*$H41*$M41*DR$9)+(DQ41/12*11*$E41*$G41*$H41*$M41*DR$10)</f>
        <v>0</v>
      </c>
      <c r="DS41" s="34">
        <v>0</v>
      </c>
      <c r="DT41" s="34">
        <f t="shared" si="254"/>
        <v>0</v>
      </c>
      <c r="DU41" s="34"/>
      <c r="DV41" s="27"/>
      <c r="DW41" s="34">
        <f t="shared" si="13"/>
        <v>0</v>
      </c>
      <c r="DX41" s="34">
        <f t="shared" si="13"/>
        <v>0</v>
      </c>
      <c r="DY41" s="34">
        <v>6</v>
      </c>
      <c r="DZ41" s="34">
        <f>(DY41/12*1*$D41*$G41*$H41*$M41*DZ$9)+(DY41/12*11*$E41*$G41*$H41*$M41*DZ$10)</f>
        <v>1051399.7979072002</v>
      </c>
      <c r="EA41" s="34">
        <v>0</v>
      </c>
      <c r="EB41" s="34">
        <f t="shared" si="84"/>
        <v>0</v>
      </c>
      <c r="EC41" s="27"/>
      <c r="ED41" s="34"/>
      <c r="EE41" s="34">
        <f t="shared" si="63"/>
        <v>0</v>
      </c>
      <c r="EF41" s="34">
        <f t="shared" si="63"/>
        <v>0</v>
      </c>
      <c r="EG41" s="34">
        <v>2</v>
      </c>
      <c r="EH41" s="34">
        <f>(EG41/12*1*$D41*$G41*$H41*$L41*EH$9)+(EG41/12*11*$E41*$G41*$H41*$L41*EH$10)</f>
        <v>293407.34121066664</v>
      </c>
      <c r="EI41" s="34">
        <v>0</v>
      </c>
      <c r="EJ41" s="34">
        <f t="shared" si="85"/>
        <v>0</v>
      </c>
      <c r="EK41" s="34"/>
      <c r="EL41" s="34"/>
      <c r="EM41" s="34">
        <f t="shared" si="65"/>
        <v>0</v>
      </c>
      <c r="EN41" s="34">
        <f t="shared" si="65"/>
        <v>0</v>
      </c>
      <c r="EO41" s="34"/>
      <c r="EP41" s="34">
        <f>(EO41/12*1*$D41*$G41*$H41*$L41*EP$9)+(EO41/12*11*$E41*$G41*$H41*$L41*EP$10)</f>
        <v>0</v>
      </c>
      <c r="EQ41" s="34">
        <f t="shared" si="97"/>
        <v>0</v>
      </c>
      <c r="ER41" s="34">
        <f t="shared" si="98"/>
        <v>0</v>
      </c>
      <c r="ES41" s="34"/>
      <c r="ET41" s="34"/>
      <c r="EU41" s="34">
        <f t="shared" si="67"/>
        <v>0</v>
      </c>
      <c r="EV41" s="34">
        <f t="shared" si="67"/>
        <v>0</v>
      </c>
      <c r="EW41" s="34"/>
      <c r="EX41" s="34">
        <f>(EW41/12*1*$D41*$G41*$H41*$M41*EX$9)+(EW41/12*11*$E41*$G41*$H41*$M41*EX$10)</f>
        <v>0</v>
      </c>
      <c r="EY41" s="34">
        <f t="shared" si="99"/>
        <v>0</v>
      </c>
      <c r="EZ41" s="34">
        <f t="shared" si="82"/>
        <v>0</v>
      </c>
      <c r="FA41" s="34"/>
      <c r="FB41" s="34"/>
      <c r="FC41" s="34">
        <f t="shared" si="149"/>
        <v>0</v>
      </c>
      <c r="FD41" s="34">
        <f t="shared" si="149"/>
        <v>0</v>
      </c>
      <c r="FE41" s="34"/>
      <c r="FF41" s="34">
        <f t="shared" si="250"/>
        <v>0</v>
      </c>
      <c r="FG41" s="34">
        <v>0</v>
      </c>
      <c r="FH41" s="34">
        <v>0</v>
      </c>
      <c r="FI41" s="34"/>
      <c r="FJ41" s="34"/>
      <c r="FK41" s="34">
        <f t="shared" si="150"/>
        <v>0</v>
      </c>
      <c r="FL41" s="34">
        <f t="shared" si="150"/>
        <v>0</v>
      </c>
      <c r="FM41" s="34"/>
      <c r="FN41" s="34">
        <f t="shared" si="251"/>
        <v>0</v>
      </c>
      <c r="FO41" s="34">
        <f t="shared" si="100"/>
        <v>0</v>
      </c>
      <c r="FP41" s="34">
        <f t="shared" si="87"/>
        <v>0</v>
      </c>
      <c r="FQ41" s="34"/>
      <c r="FR41" s="34"/>
      <c r="FS41" s="34"/>
      <c r="FT41" s="34"/>
      <c r="FU41" s="34"/>
      <c r="FV41" s="34">
        <f t="shared" si="252"/>
        <v>0</v>
      </c>
      <c r="FW41" s="34"/>
      <c r="FX41" s="34">
        <f t="shared" si="255"/>
        <v>0</v>
      </c>
      <c r="FY41" s="34"/>
      <c r="FZ41" s="34"/>
      <c r="GA41" s="34">
        <f t="shared" si="71"/>
        <v>0</v>
      </c>
      <c r="GB41" s="34">
        <f t="shared" si="71"/>
        <v>0</v>
      </c>
      <c r="GC41" s="34"/>
      <c r="GD41" s="34">
        <f>(GC41/12*1*$D41*$G41*$H41*$O41*GD$9)+(GC41/12*11*$E41*$G41*$H41*$P41*GD$10)</f>
        <v>0</v>
      </c>
      <c r="GE41" s="34">
        <f t="shared" si="103"/>
        <v>0</v>
      </c>
      <c r="GF41" s="34">
        <f t="shared" si="88"/>
        <v>0</v>
      </c>
      <c r="GG41" s="34"/>
      <c r="GH41" s="34"/>
      <c r="GI41" s="27">
        <f t="shared" si="73"/>
        <v>0</v>
      </c>
      <c r="GJ41" s="27">
        <f t="shared" si="73"/>
        <v>0</v>
      </c>
      <c r="GK41" s="37"/>
      <c r="GL41" s="38"/>
    </row>
    <row r="42" spans="1:194" x14ac:dyDescent="0.25">
      <c r="A42" s="41"/>
      <c r="B42" s="72">
        <v>25</v>
      </c>
      <c r="C42" s="28" t="s">
        <v>182</v>
      </c>
      <c r="D42" s="29">
        <f t="shared" si="165"/>
        <v>18150.400000000001</v>
      </c>
      <c r="E42" s="29">
        <f t="shared" si="165"/>
        <v>18790</v>
      </c>
      <c r="F42" s="30">
        <v>18508</v>
      </c>
      <c r="G42" s="39">
        <v>1.04</v>
      </c>
      <c r="H42" s="31">
        <v>1</v>
      </c>
      <c r="I42" s="32"/>
      <c r="J42" s="32"/>
      <c r="K42" s="32"/>
      <c r="L42" s="29">
        <v>1.4</v>
      </c>
      <c r="M42" s="29">
        <v>1.68</v>
      </c>
      <c r="N42" s="29">
        <v>2.23</v>
      </c>
      <c r="O42" s="29">
        <v>2.39</v>
      </c>
      <c r="P42" s="33">
        <v>2.57</v>
      </c>
      <c r="Q42" s="34">
        <v>7</v>
      </c>
      <c r="R42" s="34">
        <f>(Q42/12*1*$D42*$G42*$H42*$L42*R$9)+(Q42/12*5*$E42*$G42*$H42*$L42*R$10)+(Q42/12*6*$F42*$G42*$H42*$L42*R$10)</f>
        <v>192810.06471999997</v>
      </c>
      <c r="S42" s="34">
        <v>0</v>
      </c>
      <c r="T42" s="34">
        <f>(S42/12*1*$D42*$G42*$H42*$L42*T$9)+(S42/12*5*$E42*$G42*$H42*$L42*T$10)+(S42/12*6*$F42*$G42*$H42*$L42*T$10)</f>
        <v>0</v>
      </c>
      <c r="U42" s="34">
        <v>0</v>
      </c>
      <c r="V42" s="34">
        <f t="shared" si="217"/>
        <v>0</v>
      </c>
      <c r="W42" s="34"/>
      <c r="X42" s="34">
        <f t="shared" si="218"/>
        <v>0</v>
      </c>
      <c r="Y42" s="34">
        <v>0</v>
      </c>
      <c r="Z42" s="34">
        <f t="shared" si="219"/>
        <v>0</v>
      </c>
      <c r="AA42" s="34">
        <v>2</v>
      </c>
      <c r="AB42" s="34">
        <f t="shared" si="220"/>
        <v>55586.051733333326</v>
      </c>
      <c r="AC42" s="34">
        <v>0</v>
      </c>
      <c r="AD42" s="34">
        <f t="shared" si="221"/>
        <v>0</v>
      </c>
      <c r="AE42" s="34">
        <v>0</v>
      </c>
      <c r="AF42" s="34">
        <f t="shared" si="222"/>
        <v>0</v>
      </c>
      <c r="AG42" s="34">
        <v>0</v>
      </c>
      <c r="AH42" s="34">
        <f t="shared" si="223"/>
        <v>0</v>
      </c>
      <c r="AI42" s="27">
        <v>50</v>
      </c>
      <c r="AJ42" s="34">
        <f t="shared" si="224"/>
        <v>1490328.7186666667</v>
      </c>
      <c r="AK42" s="34">
        <v>0</v>
      </c>
      <c r="AL42" s="34">
        <f>(AK42/12*1*$D42*$G42*$H42*$L42*AL$9)+(AK42/12*5*$E42*$G42*$H42*$L42*AL$10)+(AK42/12*6*$F42*$G42*$H42*$L42*AL$10)</f>
        <v>0</v>
      </c>
      <c r="AM42" s="34"/>
      <c r="AN42" s="34">
        <f>(AM42/12*1*$D42*$G42*$H42*$L42*AN$9)+(AM42/12*5*$E42*$G42*$H42*$L42*AN$10)+(AM42/12*6*$F42*$G42*$H42*$L42*AN$10)</f>
        <v>0</v>
      </c>
      <c r="AO42" s="34">
        <v>0</v>
      </c>
      <c r="AP42" s="34">
        <f t="shared" si="225"/>
        <v>0</v>
      </c>
      <c r="AQ42" s="34">
        <v>5</v>
      </c>
      <c r="AR42" s="34">
        <f>(AQ42/12*1*$D42*$G42*$H42*$M42*AR$9)+(AQ42/12*5*$E42*$G42*$H42*$M42*AR$10)+(AQ42/12*6*$F42*$G42*$H42*$M42*AR$10)</f>
        <v>162980.57484800002</v>
      </c>
      <c r="AS42" s="34">
        <v>0</v>
      </c>
      <c r="AT42" s="34">
        <f>(AS42/12*1*$D42*$G42*$H42*$M42*AT$9)+(AS42/12*5*$E42*$G42*$H42*$M42*AT$10)+(AS42/12*6*$F42*$G42*$H42*$M42*AT$10)</f>
        <v>0</v>
      </c>
      <c r="AU42" s="73">
        <v>10</v>
      </c>
      <c r="AV42" s="34">
        <f t="shared" si="226"/>
        <v>325961.14969600004</v>
      </c>
      <c r="AW42" s="34">
        <v>0</v>
      </c>
      <c r="AX42" s="34">
        <f t="shared" si="227"/>
        <v>0</v>
      </c>
      <c r="AY42" s="34"/>
      <c r="AZ42" s="34">
        <f t="shared" si="228"/>
        <v>0</v>
      </c>
      <c r="BA42" s="34"/>
      <c r="BB42" s="34">
        <f t="shared" si="229"/>
        <v>0</v>
      </c>
      <c r="BC42" s="34">
        <v>0</v>
      </c>
      <c r="BD42" s="34">
        <f t="shared" si="230"/>
        <v>0</v>
      </c>
      <c r="BE42" s="34">
        <v>0</v>
      </c>
      <c r="BF42" s="34">
        <f t="shared" si="231"/>
        <v>0</v>
      </c>
      <c r="BG42" s="34">
        <v>0</v>
      </c>
      <c r="BH42" s="34">
        <f t="shared" si="232"/>
        <v>0</v>
      </c>
      <c r="BI42" s="34">
        <v>0</v>
      </c>
      <c r="BJ42" s="34">
        <f t="shared" si="233"/>
        <v>0</v>
      </c>
      <c r="BK42" s="34">
        <v>0</v>
      </c>
      <c r="BL42" s="34">
        <f t="shared" si="234"/>
        <v>0</v>
      </c>
      <c r="BM42" s="34">
        <v>4</v>
      </c>
      <c r="BN42" s="34">
        <f t="shared" si="235"/>
        <v>114156.87434666666</v>
      </c>
      <c r="BO42" s="34"/>
      <c r="BP42" s="34">
        <f t="shared" si="236"/>
        <v>0</v>
      </c>
      <c r="BQ42" s="40">
        <v>1</v>
      </c>
      <c r="BR42" s="34">
        <f t="shared" si="237"/>
        <v>34088.500409600005</v>
      </c>
      <c r="BS42" s="34">
        <v>8</v>
      </c>
      <c r="BT42" s="34">
        <f t="shared" si="238"/>
        <v>272906.21030400001</v>
      </c>
      <c r="BU42" s="34">
        <v>1</v>
      </c>
      <c r="BV42" s="34">
        <v>36112.879999999997</v>
      </c>
      <c r="BW42" s="34">
        <v>0</v>
      </c>
      <c r="BX42" s="34">
        <f>(BW42/12*1*$D42*$G42*$H42*$L42*BX$9)+(BW42/12*5*$E42*$G42*$H42*$L42*BX$10)+(BW42/12*6*$F42*$G42*$H42*$L42*BX$10)</f>
        <v>0</v>
      </c>
      <c r="BY42" s="34">
        <v>0</v>
      </c>
      <c r="BZ42" s="34">
        <f>(BY42/12*1*$D42*$G42*$H42*$L42*BZ$9)+(BY42/12*5*$E42*$G42*$H42*$L42*BZ$10)+(BY42/12*6*$F42*$G42*$H42*$L42*BZ$10)</f>
        <v>0</v>
      </c>
      <c r="CA42" s="34">
        <v>0</v>
      </c>
      <c r="CB42" s="34">
        <f>(CA42/12*1*$D42*$G42*$H42*$L42*CB$9)+(CA42/12*5*$E42*$G42*$H42*$L42*CB$10)+(CA42/12*6*$F42*$G42*$H42*$L42*CB$10)</f>
        <v>0</v>
      </c>
      <c r="CC42" s="34">
        <v>0</v>
      </c>
      <c r="CD42" s="34">
        <f>(CC42/12*1*$D42*$G42*$H42*$L42*CD$9)+(CC42/12*5*$E42*$G42*$H42*$L42*CD$10)+(CC42/12*6*$F42*$G42*$H42*$L42*CD$10)</f>
        <v>0</v>
      </c>
      <c r="CE42" s="34">
        <v>0</v>
      </c>
      <c r="CF42" s="34">
        <f t="shared" si="239"/>
        <v>0</v>
      </c>
      <c r="CG42" s="34"/>
      <c r="CH42" s="34">
        <f t="shared" si="240"/>
        <v>0</v>
      </c>
      <c r="CI42" s="34"/>
      <c r="CJ42" s="34">
        <f t="shared" si="241"/>
        <v>0</v>
      </c>
      <c r="CK42" s="34">
        <v>0</v>
      </c>
      <c r="CL42" s="34">
        <f t="shared" si="242"/>
        <v>0</v>
      </c>
      <c r="CM42" s="34"/>
      <c r="CN42" s="34">
        <f>(CM42/12*1*$D42*$G42*$H42*$L42*CN$9)+(CM42/12*11*$E42*$G42*$H42*$L42*CN$10)</f>
        <v>0</v>
      </c>
      <c r="CO42" s="34">
        <v>1</v>
      </c>
      <c r="CP42" s="34">
        <v>13477.76</v>
      </c>
      <c r="CQ42" s="34"/>
      <c r="CR42" s="34"/>
      <c r="CS42" s="34">
        <f t="shared" si="54"/>
        <v>1</v>
      </c>
      <c r="CT42" s="34">
        <f t="shared" si="54"/>
        <v>13477.76</v>
      </c>
      <c r="CU42" s="34">
        <v>6</v>
      </c>
      <c r="CV42" s="34">
        <f t="shared" si="243"/>
        <v>186070.22703359998</v>
      </c>
      <c r="CW42" s="34">
        <v>4</v>
      </c>
      <c r="CX42" s="34">
        <f t="shared" si="244"/>
        <v>124046.81802239998</v>
      </c>
      <c r="CY42" s="34">
        <v>2</v>
      </c>
      <c r="CZ42" s="34">
        <f t="shared" si="245"/>
        <v>51928.421514666661</v>
      </c>
      <c r="DA42" s="34">
        <v>0</v>
      </c>
      <c r="DB42" s="34">
        <f t="shared" si="246"/>
        <v>0</v>
      </c>
      <c r="DC42" s="34">
        <v>0</v>
      </c>
      <c r="DD42" s="34">
        <f t="shared" si="247"/>
        <v>0</v>
      </c>
      <c r="DE42" s="34">
        <v>0</v>
      </c>
      <c r="DF42" s="34">
        <f t="shared" si="248"/>
        <v>0</v>
      </c>
      <c r="DG42" s="34"/>
      <c r="DH42" s="34">
        <f>(DG42/12*1*$D42*$G42*$H42*$M42*DH$9)+(DG42/12*11*$E42*$G42*$H42*$M42*DH$10)</f>
        <v>0</v>
      </c>
      <c r="DI42" s="34">
        <v>0</v>
      </c>
      <c r="DJ42" s="34">
        <v>0</v>
      </c>
      <c r="DK42" s="34"/>
      <c r="DL42" s="27"/>
      <c r="DM42" s="34"/>
      <c r="DN42" s="27">
        <f t="shared" si="86"/>
        <v>0</v>
      </c>
      <c r="DO42" s="34">
        <v>0</v>
      </c>
      <c r="DP42" s="34">
        <f t="shared" si="249"/>
        <v>0</v>
      </c>
      <c r="DQ42" s="34"/>
      <c r="DR42" s="34">
        <f>(DQ42/12*1*$D42*$G42*$H42*$M42*DR$9)+(DQ42/12*11*$E42*$G42*$H42*$M42*DR$10)</f>
        <v>0</v>
      </c>
      <c r="DS42" s="34">
        <v>0</v>
      </c>
      <c r="DT42" s="34">
        <f t="shared" si="254"/>
        <v>0</v>
      </c>
      <c r="DU42" s="34"/>
      <c r="DV42" s="27"/>
      <c r="DW42" s="34">
        <f t="shared" si="13"/>
        <v>0</v>
      </c>
      <c r="DX42" s="34">
        <f t="shared" si="13"/>
        <v>0</v>
      </c>
      <c r="DY42" s="34"/>
      <c r="DZ42" s="34">
        <f>(DY42/12*1*$D42*$G42*$H42*$M42*DZ$9)+(DY42/12*11*$E42*$G42*$H42*$M42*DZ$10)</f>
        <v>0</v>
      </c>
      <c r="EA42" s="34">
        <v>0</v>
      </c>
      <c r="EB42" s="34">
        <f t="shared" si="84"/>
        <v>0</v>
      </c>
      <c r="EC42" s="27"/>
      <c r="ED42" s="34"/>
      <c r="EE42" s="34">
        <f t="shared" si="63"/>
        <v>0</v>
      </c>
      <c r="EF42" s="34">
        <f t="shared" si="63"/>
        <v>0</v>
      </c>
      <c r="EG42" s="34">
        <v>4</v>
      </c>
      <c r="EH42" s="34">
        <f>(EG42/12*1*$D42*$G42*$H42*$L42*EH$9)+(EG42/12*11*$E42*$G42*$H42*$L42*EH$10)</f>
        <v>114715.65220266665</v>
      </c>
      <c r="EI42" s="34">
        <v>0</v>
      </c>
      <c r="EJ42" s="34">
        <f t="shared" si="85"/>
        <v>0</v>
      </c>
      <c r="EK42" s="34"/>
      <c r="EL42" s="34"/>
      <c r="EM42" s="34">
        <f t="shared" si="65"/>
        <v>0</v>
      </c>
      <c r="EN42" s="34">
        <f t="shared" si="65"/>
        <v>0</v>
      </c>
      <c r="EO42" s="34">
        <v>0</v>
      </c>
      <c r="EP42" s="34">
        <f>(EO42/12*1*$D42*$G42*$H42*$L42*EP$9)+(EO42/12*11*$E42*$G42*$H42*$L42*EP$10)</f>
        <v>0</v>
      </c>
      <c r="EQ42" s="34">
        <f t="shared" si="97"/>
        <v>0</v>
      </c>
      <c r="ER42" s="34">
        <f t="shared" si="98"/>
        <v>0</v>
      </c>
      <c r="ES42" s="34"/>
      <c r="ET42" s="34"/>
      <c r="EU42" s="34">
        <f t="shared" si="67"/>
        <v>0</v>
      </c>
      <c r="EV42" s="34">
        <f t="shared" si="67"/>
        <v>0</v>
      </c>
      <c r="EW42" s="34">
        <v>0</v>
      </c>
      <c r="EX42" s="34">
        <f>(EW42/12*1*$D42*$G42*$H42*$M42*EX$9)+(EW42/12*11*$E42*$G42*$H42*$M42*EX$10)</f>
        <v>0</v>
      </c>
      <c r="EY42" s="34">
        <f t="shared" si="99"/>
        <v>0</v>
      </c>
      <c r="EZ42" s="34">
        <f t="shared" si="82"/>
        <v>0</v>
      </c>
      <c r="FA42" s="34"/>
      <c r="FB42" s="34"/>
      <c r="FC42" s="34">
        <f t="shared" si="149"/>
        <v>0</v>
      </c>
      <c r="FD42" s="34">
        <f t="shared" si="149"/>
        <v>0</v>
      </c>
      <c r="FE42" s="34">
        <v>0</v>
      </c>
      <c r="FF42" s="34">
        <f t="shared" si="250"/>
        <v>0</v>
      </c>
      <c r="FG42" s="34">
        <v>1</v>
      </c>
      <c r="FH42" s="34">
        <v>44451.67</v>
      </c>
      <c r="FI42" s="34"/>
      <c r="FJ42" s="34"/>
      <c r="FK42" s="34">
        <f t="shared" si="150"/>
        <v>1</v>
      </c>
      <c r="FL42" s="34">
        <f t="shared" si="150"/>
        <v>44451.67</v>
      </c>
      <c r="FM42" s="34">
        <v>0</v>
      </c>
      <c r="FN42" s="34">
        <f t="shared" si="251"/>
        <v>0</v>
      </c>
      <c r="FO42" s="34">
        <f t="shared" si="100"/>
        <v>0</v>
      </c>
      <c r="FP42" s="34">
        <f t="shared" si="87"/>
        <v>0</v>
      </c>
      <c r="FQ42" s="34"/>
      <c r="FR42" s="34"/>
      <c r="FS42" s="34"/>
      <c r="FT42" s="34"/>
      <c r="FU42" s="34">
        <v>0</v>
      </c>
      <c r="FV42" s="34">
        <f t="shared" si="252"/>
        <v>0</v>
      </c>
      <c r="FW42" s="34">
        <v>0</v>
      </c>
      <c r="FX42" s="34">
        <f t="shared" si="255"/>
        <v>0</v>
      </c>
      <c r="FY42" s="34"/>
      <c r="FZ42" s="34"/>
      <c r="GA42" s="34">
        <f t="shared" si="71"/>
        <v>0</v>
      </c>
      <c r="GB42" s="34">
        <f t="shared" si="71"/>
        <v>0</v>
      </c>
      <c r="GC42" s="34">
        <v>0</v>
      </c>
      <c r="GD42" s="34">
        <f>(GC42/12*1*$D42*$G42*$H42*$O42*GD$9)+(GC42/12*11*$E42*$G42*$H42*$P42*GD$10)</f>
        <v>0</v>
      </c>
      <c r="GE42" s="34">
        <f t="shared" si="103"/>
        <v>0</v>
      </c>
      <c r="GF42" s="34">
        <f t="shared" si="88"/>
        <v>0</v>
      </c>
      <c r="GG42" s="34"/>
      <c r="GH42" s="34"/>
      <c r="GI42" s="27">
        <f t="shared" si="73"/>
        <v>0</v>
      </c>
      <c r="GJ42" s="27">
        <f t="shared" si="73"/>
        <v>0</v>
      </c>
      <c r="GK42" s="37"/>
      <c r="GL42" s="38"/>
    </row>
    <row r="43" spans="1:194" ht="33.75" customHeight="1" x14ac:dyDescent="0.25">
      <c r="A43" s="41"/>
      <c r="B43" s="72">
        <v>26</v>
      </c>
      <c r="C43" s="28" t="s">
        <v>183</v>
      </c>
      <c r="D43" s="29">
        <f t="shared" si="165"/>
        <v>18150.400000000001</v>
      </c>
      <c r="E43" s="29">
        <f t="shared" si="165"/>
        <v>18790</v>
      </c>
      <c r="F43" s="30">
        <v>18508</v>
      </c>
      <c r="G43" s="39">
        <v>1.0900000000000001</v>
      </c>
      <c r="H43" s="31">
        <v>1</v>
      </c>
      <c r="I43" s="32"/>
      <c r="J43" s="32"/>
      <c r="K43" s="32"/>
      <c r="L43" s="29">
        <v>1.4</v>
      </c>
      <c r="M43" s="29">
        <v>1.68</v>
      </c>
      <c r="N43" s="29">
        <v>2.23</v>
      </c>
      <c r="O43" s="29">
        <v>2.39</v>
      </c>
      <c r="P43" s="33">
        <v>2.57</v>
      </c>
      <c r="Q43" s="34">
        <v>4</v>
      </c>
      <c r="R43" s="34">
        <f>(Q43/12*1*$D43*$G43*$H43*$L43*R$9)+(Q43/12*5*$E43*$G43*$H43*$L43*R$10)+(Q43/12*6*$F43*$G43*$H43*$L43*R$10)</f>
        <v>115474.15964</v>
      </c>
      <c r="S43" s="34">
        <v>0</v>
      </c>
      <c r="T43" s="34">
        <f>(S43/12*1*$D43*$G43*$H43*$L43*T$9)+(S43/12*5*$E43*$G43*$H43*$L43*T$10)+(S43/12*6*$F43*$G43*$H43*$L43*T$10)</f>
        <v>0</v>
      </c>
      <c r="U43" s="34">
        <v>0</v>
      </c>
      <c r="V43" s="34">
        <f t="shared" si="217"/>
        <v>0</v>
      </c>
      <c r="W43" s="34"/>
      <c r="X43" s="34">
        <f t="shared" si="218"/>
        <v>0</v>
      </c>
      <c r="Y43" s="34">
        <v>0</v>
      </c>
      <c r="Z43" s="34">
        <f t="shared" si="219"/>
        <v>0</v>
      </c>
      <c r="AA43" s="34">
        <v>4</v>
      </c>
      <c r="AB43" s="34">
        <f t="shared" si="220"/>
        <v>116516.91613333333</v>
      </c>
      <c r="AC43" s="34">
        <v>0</v>
      </c>
      <c r="AD43" s="34">
        <f t="shared" si="221"/>
        <v>0</v>
      </c>
      <c r="AE43" s="34">
        <v>0</v>
      </c>
      <c r="AF43" s="34">
        <f t="shared" si="222"/>
        <v>0</v>
      </c>
      <c r="AG43" s="34">
        <v>0</v>
      </c>
      <c r="AH43" s="34">
        <f t="shared" si="223"/>
        <v>0</v>
      </c>
      <c r="AI43" s="27">
        <v>5</v>
      </c>
      <c r="AJ43" s="34">
        <f t="shared" si="224"/>
        <v>156197.91378333335</v>
      </c>
      <c r="AK43" s="34">
        <v>0</v>
      </c>
      <c r="AL43" s="34">
        <f>(AK43/12*1*$D43*$G43*$H43*$L43*AL$9)+(AK43/12*5*$E43*$G43*$H43*$L43*AL$10)+(AK43/12*6*$F43*$G43*$H43*$L43*AL$10)</f>
        <v>0</v>
      </c>
      <c r="AM43" s="34"/>
      <c r="AN43" s="34">
        <f>(AM43/12*1*$D43*$G43*$H43*$L43*AN$9)+(AM43/12*5*$E43*$G43*$H43*$L43*AN$10)+(AM43/12*6*$F43*$G43*$H43*$L43*AN$10)</f>
        <v>0</v>
      </c>
      <c r="AO43" s="34">
        <v>0</v>
      </c>
      <c r="AP43" s="34">
        <f t="shared" si="225"/>
        <v>0</v>
      </c>
      <c r="AQ43" s="34"/>
      <c r="AR43" s="34">
        <f>(AQ43/12*1*$D43*$G43*$H43*$M43*AR$9)+(AQ43/12*5*$E43*$G43*$H43*$M43*AR$10)+(AQ43/12*6*$F43*$G43*$H43*$M43*AR$10)</f>
        <v>0</v>
      </c>
      <c r="AS43" s="34">
        <v>0</v>
      </c>
      <c r="AT43" s="34">
        <f>(AS43/12*1*$D43*$G43*$H43*$M43*AT$9)+(AS43/12*5*$E43*$G43*$H43*$M43*AT$10)+(AS43/12*6*$F43*$G43*$H43*$M43*AT$10)</f>
        <v>0</v>
      </c>
      <c r="AU43" s="73">
        <v>12</v>
      </c>
      <c r="AV43" s="34">
        <f t="shared" si="226"/>
        <v>409958.83057920006</v>
      </c>
      <c r="AW43" s="34">
        <v>0</v>
      </c>
      <c r="AX43" s="34">
        <f t="shared" si="227"/>
        <v>0</v>
      </c>
      <c r="AY43" s="34"/>
      <c r="AZ43" s="34">
        <f t="shared" si="228"/>
        <v>0</v>
      </c>
      <c r="BA43" s="34"/>
      <c r="BB43" s="34">
        <f t="shared" si="229"/>
        <v>0</v>
      </c>
      <c r="BC43" s="34">
        <v>0</v>
      </c>
      <c r="BD43" s="34">
        <f t="shared" si="230"/>
        <v>0</v>
      </c>
      <c r="BE43" s="34">
        <v>0</v>
      </c>
      <c r="BF43" s="34">
        <f t="shared" si="231"/>
        <v>0</v>
      </c>
      <c r="BG43" s="34">
        <v>0</v>
      </c>
      <c r="BH43" s="34">
        <f t="shared" si="232"/>
        <v>0</v>
      </c>
      <c r="BI43" s="34">
        <v>0</v>
      </c>
      <c r="BJ43" s="34">
        <f t="shared" si="233"/>
        <v>0</v>
      </c>
      <c r="BK43" s="34">
        <v>0</v>
      </c>
      <c r="BL43" s="34">
        <f t="shared" si="234"/>
        <v>0</v>
      </c>
      <c r="BM43" s="34">
        <v>4</v>
      </c>
      <c r="BN43" s="34">
        <f t="shared" si="235"/>
        <v>119645.18561333333</v>
      </c>
      <c r="BO43" s="34"/>
      <c r="BP43" s="34">
        <f t="shared" si="236"/>
        <v>0</v>
      </c>
      <c r="BQ43" s="40"/>
      <c r="BR43" s="34">
        <f t="shared" si="237"/>
        <v>0</v>
      </c>
      <c r="BS43" s="34"/>
      <c r="BT43" s="34">
        <f t="shared" si="238"/>
        <v>0</v>
      </c>
      <c r="BU43" s="34">
        <v>0</v>
      </c>
      <c r="BV43" s="34">
        <f t="shared" si="253"/>
        <v>0</v>
      </c>
      <c r="BW43" s="34">
        <v>0</v>
      </c>
      <c r="BX43" s="34">
        <f>(BW43/12*1*$D43*$G43*$H43*$L43*BX$9)+(BW43/12*5*$E43*$G43*$H43*$L43*BX$10)+(BW43/12*6*$F43*$G43*$H43*$L43*BX$10)</f>
        <v>0</v>
      </c>
      <c r="BY43" s="34">
        <v>0</v>
      </c>
      <c r="BZ43" s="34">
        <f>(BY43/12*1*$D43*$G43*$H43*$L43*BZ$9)+(BY43/12*5*$E43*$G43*$H43*$L43*BZ$10)+(BY43/12*6*$F43*$G43*$H43*$L43*BZ$10)</f>
        <v>0</v>
      </c>
      <c r="CA43" s="34">
        <v>0</v>
      </c>
      <c r="CB43" s="34">
        <f>(CA43/12*1*$D43*$G43*$H43*$L43*CB$9)+(CA43/12*5*$E43*$G43*$H43*$L43*CB$10)+(CA43/12*6*$F43*$G43*$H43*$L43*CB$10)</f>
        <v>0</v>
      </c>
      <c r="CC43" s="34">
        <v>0</v>
      </c>
      <c r="CD43" s="34">
        <f>(CC43/12*1*$D43*$G43*$H43*$L43*CD$9)+(CC43/12*5*$E43*$G43*$H43*$L43*CD$10)+(CC43/12*6*$F43*$G43*$H43*$L43*CD$10)</f>
        <v>0</v>
      </c>
      <c r="CE43" s="34">
        <v>0</v>
      </c>
      <c r="CF43" s="34">
        <f t="shared" si="239"/>
        <v>0</v>
      </c>
      <c r="CG43" s="34"/>
      <c r="CH43" s="34">
        <f t="shared" si="240"/>
        <v>0</v>
      </c>
      <c r="CI43" s="34"/>
      <c r="CJ43" s="34">
        <f t="shared" si="241"/>
        <v>0</v>
      </c>
      <c r="CK43" s="34">
        <v>0</v>
      </c>
      <c r="CL43" s="34">
        <f t="shared" si="242"/>
        <v>0</v>
      </c>
      <c r="CM43" s="34">
        <v>0</v>
      </c>
      <c r="CN43" s="34">
        <f>(CM43/12*1*$D43*$G43*$H43*$L43*CN$9)+(CM43/12*11*$E43*$G43*$H43*$L43*CN$10)</f>
        <v>0</v>
      </c>
      <c r="CO43" s="34">
        <v>0</v>
      </c>
      <c r="CP43" s="34">
        <f t="shared" ref="CP43:CP45" si="256">(CO43/3*1*$D43*$G43*$H43*$L43*CP$9)+(CO43/3*2*$E43*$G43*$H43*$L43*CP$10)</f>
        <v>0</v>
      </c>
      <c r="CQ43" s="34"/>
      <c r="CR43" s="34"/>
      <c r="CS43" s="34">
        <f t="shared" si="54"/>
        <v>0</v>
      </c>
      <c r="CT43" s="34">
        <f t="shared" si="54"/>
        <v>0</v>
      </c>
      <c r="CU43" s="34"/>
      <c r="CV43" s="34">
        <f t="shared" si="243"/>
        <v>0</v>
      </c>
      <c r="CW43" s="34">
        <v>0</v>
      </c>
      <c r="CX43" s="34">
        <f t="shared" si="244"/>
        <v>0</v>
      </c>
      <c r="CY43" s="34">
        <v>0</v>
      </c>
      <c r="CZ43" s="34">
        <f t="shared" si="245"/>
        <v>0</v>
      </c>
      <c r="DA43" s="34">
        <v>0</v>
      </c>
      <c r="DB43" s="34">
        <f t="shared" si="246"/>
        <v>0</v>
      </c>
      <c r="DC43" s="34">
        <v>0</v>
      </c>
      <c r="DD43" s="34">
        <f t="shared" si="247"/>
        <v>0</v>
      </c>
      <c r="DE43" s="34">
        <v>0</v>
      </c>
      <c r="DF43" s="34">
        <f t="shared" si="248"/>
        <v>0</v>
      </c>
      <c r="DG43" s="34">
        <v>0</v>
      </c>
      <c r="DH43" s="34">
        <f>(DG43/12*1*$D43*$G43*$H43*$M43*DH$9)+(DG43/12*11*$E43*$G43*$H43*$M43*DH$10)</f>
        <v>0</v>
      </c>
      <c r="DI43" s="34">
        <v>1</v>
      </c>
      <c r="DJ43" s="34">
        <v>36266.29</v>
      </c>
      <c r="DK43" s="34"/>
      <c r="DL43" s="27"/>
      <c r="DM43" s="34"/>
      <c r="DN43" s="27">
        <f t="shared" si="86"/>
        <v>36266.29</v>
      </c>
      <c r="DO43" s="34">
        <v>0</v>
      </c>
      <c r="DP43" s="34">
        <f t="shared" si="249"/>
        <v>0</v>
      </c>
      <c r="DQ43" s="34"/>
      <c r="DR43" s="34">
        <f>(DQ43/12*1*$D43*$G43*$H43*$M43*DR$9)+(DQ43/12*11*$E43*$G43*$H43*$M43*DR$10)</f>
        <v>0</v>
      </c>
      <c r="DS43" s="34">
        <v>0</v>
      </c>
      <c r="DT43" s="34">
        <f t="shared" si="254"/>
        <v>0</v>
      </c>
      <c r="DU43" s="34"/>
      <c r="DV43" s="27"/>
      <c r="DW43" s="34">
        <f t="shared" si="13"/>
        <v>0</v>
      </c>
      <c r="DX43" s="34">
        <f t="shared" si="13"/>
        <v>0</v>
      </c>
      <c r="DY43" s="34"/>
      <c r="DZ43" s="34">
        <f>(DY43/12*1*$D43*$G43*$H43*$M43*DZ$9)+(DY43/12*11*$E43*$G43*$H43*$M43*DZ$10)</f>
        <v>0</v>
      </c>
      <c r="EA43" s="34">
        <v>0</v>
      </c>
      <c r="EB43" s="34">
        <f t="shared" si="84"/>
        <v>0</v>
      </c>
      <c r="EC43" s="27"/>
      <c r="ED43" s="34"/>
      <c r="EE43" s="34">
        <f t="shared" si="63"/>
        <v>0</v>
      </c>
      <c r="EF43" s="34">
        <f t="shared" si="63"/>
        <v>0</v>
      </c>
      <c r="EG43" s="34">
        <v>2</v>
      </c>
      <c r="EH43" s="34">
        <f>(EG43/12*1*$D43*$G43*$H43*$L43*EH$9)+(EG43/12*11*$E43*$G43*$H43*$L43*EH$10)</f>
        <v>60115.413894666664</v>
      </c>
      <c r="EI43" s="34">
        <v>0</v>
      </c>
      <c r="EJ43" s="34">
        <f t="shared" si="85"/>
        <v>0</v>
      </c>
      <c r="EK43" s="34"/>
      <c r="EL43" s="34"/>
      <c r="EM43" s="34">
        <f t="shared" si="65"/>
        <v>0</v>
      </c>
      <c r="EN43" s="34">
        <f t="shared" si="65"/>
        <v>0</v>
      </c>
      <c r="EO43" s="34"/>
      <c r="EP43" s="34">
        <f>(EO43/12*1*$D43*$G43*$H43*$L43*EP$9)+(EO43/12*11*$E43*$G43*$H43*$L43*EP$10)</f>
        <v>0</v>
      </c>
      <c r="EQ43" s="34">
        <f t="shared" si="97"/>
        <v>0</v>
      </c>
      <c r="ER43" s="34">
        <f t="shared" si="98"/>
        <v>0</v>
      </c>
      <c r="ES43" s="34"/>
      <c r="ET43" s="34"/>
      <c r="EU43" s="34">
        <f t="shared" si="67"/>
        <v>0</v>
      </c>
      <c r="EV43" s="34">
        <f t="shared" si="67"/>
        <v>0</v>
      </c>
      <c r="EW43" s="34">
        <v>0</v>
      </c>
      <c r="EX43" s="34">
        <f>(EW43/12*1*$D43*$G43*$H43*$M43*EX$9)+(EW43/12*11*$E43*$G43*$H43*$M43*EX$10)</f>
        <v>0</v>
      </c>
      <c r="EY43" s="34">
        <f t="shared" si="99"/>
        <v>0</v>
      </c>
      <c r="EZ43" s="34">
        <f t="shared" si="82"/>
        <v>0</v>
      </c>
      <c r="FA43" s="34"/>
      <c r="FB43" s="34"/>
      <c r="FC43" s="34">
        <f t="shared" si="149"/>
        <v>0</v>
      </c>
      <c r="FD43" s="34">
        <f t="shared" si="149"/>
        <v>0</v>
      </c>
      <c r="FE43" s="34">
        <v>0</v>
      </c>
      <c r="FF43" s="34">
        <f t="shared" si="250"/>
        <v>0</v>
      </c>
      <c r="FG43" s="34">
        <v>0</v>
      </c>
      <c r="FH43" s="34">
        <v>0</v>
      </c>
      <c r="FI43" s="34"/>
      <c r="FJ43" s="34"/>
      <c r="FK43" s="34">
        <f t="shared" si="150"/>
        <v>0</v>
      </c>
      <c r="FL43" s="34">
        <f t="shared" si="150"/>
        <v>0</v>
      </c>
      <c r="FM43" s="34">
        <v>0</v>
      </c>
      <c r="FN43" s="34">
        <f t="shared" si="251"/>
        <v>0</v>
      </c>
      <c r="FO43" s="34">
        <f t="shared" si="100"/>
        <v>0</v>
      </c>
      <c r="FP43" s="34">
        <f t="shared" si="87"/>
        <v>0</v>
      </c>
      <c r="FQ43" s="34"/>
      <c r="FR43" s="34"/>
      <c r="FS43" s="34"/>
      <c r="FT43" s="34"/>
      <c r="FU43" s="34">
        <v>0</v>
      </c>
      <c r="FV43" s="34">
        <f t="shared" si="252"/>
        <v>0</v>
      </c>
      <c r="FW43" s="34">
        <v>0</v>
      </c>
      <c r="FX43" s="34">
        <f t="shared" si="255"/>
        <v>0</v>
      </c>
      <c r="FY43" s="34"/>
      <c r="FZ43" s="34"/>
      <c r="GA43" s="34">
        <f t="shared" si="71"/>
        <v>0</v>
      </c>
      <c r="GB43" s="34">
        <f t="shared" si="71"/>
        <v>0</v>
      </c>
      <c r="GC43" s="34">
        <v>0</v>
      </c>
      <c r="GD43" s="34">
        <f>(GC43/12*1*$D43*$G43*$H43*$O43*GD$9)+(GC43/12*11*$E43*$G43*$H43*$P43*GD$10)</f>
        <v>0</v>
      </c>
      <c r="GE43" s="34">
        <f t="shared" si="103"/>
        <v>0</v>
      </c>
      <c r="GF43" s="34">
        <f t="shared" si="88"/>
        <v>0</v>
      </c>
      <c r="GG43" s="34"/>
      <c r="GH43" s="34"/>
      <c r="GI43" s="27">
        <f t="shared" si="73"/>
        <v>0</v>
      </c>
      <c r="GJ43" s="27">
        <f t="shared" si="73"/>
        <v>0</v>
      </c>
      <c r="GK43" s="37"/>
      <c r="GL43" s="38"/>
    </row>
    <row r="44" spans="1:194" x14ac:dyDescent="0.25">
      <c r="A44" s="41">
        <v>6</v>
      </c>
      <c r="B44" s="78"/>
      <c r="C44" s="44" t="s">
        <v>184</v>
      </c>
      <c r="D44" s="29">
        <f t="shared" si="165"/>
        <v>18150.400000000001</v>
      </c>
      <c r="E44" s="29">
        <f t="shared" si="165"/>
        <v>18790</v>
      </c>
      <c r="F44" s="30">
        <v>18508</v>
      </c>
      <c r="G44" s="75">
        <v>0.8</v>
      </c>
      <c r="H44" s="31">
        <v>1</v>
      </c>
      <c r="I44" s="32"/>
      <c r="J44" s="32"/>
      <c r="K44" s="32"/>
      <c r="L44" s="29">
        <v>1.4</v>
      </c>
      <c r="M44" s="29">
        <v>1.68</v>
      </c>
      <c r="N44" s="29">
        <v>2.23</v>
      </c>
      <c r="O44" s="29">
        <v>2.39</v>
      </c>
      <c r="P44" s="33">
        <v>2.57</v>
      </c>
      <c r="Q44" s="27">
        <f>SUM(Q45:Q47)</f>
        <v>0</v>
      </c>
      <c r="R44" s="27">
        <f t="shared" ref="R44:CC44" si="257">SUM(R45:R47)</f>
        <v>0</v>
      </c>
      <c r="S44" s="27">
        <f t="shared" si="257"/>
        <v>0</v>
      </c>
      <c r="T44" s="27">
        <f t="shared" si="257"/>
        <v>0</v>
      </c>
      <c r="U44" s="27">
        <f t="shared" si="257"/>
        <v>0</v>
      </c>
      <c r="V44" s="27">
        <f t="shared" si="257"/>
        <v>0</v>
      </c>
      <c r="W44" s="27">
        <f t="shared" si="257"/>
        <v>1742</v>
      </c>
      <c r="X44" s="27">
        <f t="shared" si="257"/>
        <v>46730544.124880001</v>
      </c>
      <c r="Y44" s="27">
        <f t="shared" si="257"/>
        <v>0</v>
      </c>
      <c r="Z44" s="27">
        <f t="shared" si="257"/>
        <v>0</v>
      </c>
      <c r="AA44" s="27">
        <f t="shared" si="257"/>
        <v>46</v>
      </c>
      <c r="AB44" s="27">
        <f t="shared" si="257"/>
        <v>537902.78994666669</v>
      </c>
      <c r="AC44" s="27">
        <f t="shared" si="257"/>
        <v>0</v>
      </c>
      <c r="AD44" s="27">
        <f t="shared" si="257"/>
        <v>0</v>
      </c>
      <c r="AE44" s="27">
        <f t="shared" si="257"/>
        <v>0</v>
      </c>
      <c r="AF44" s="27">
        <f t="shared" si="257"/>
        <v>0</v>
      </c>
      <c r="AG44" s="27">
        <f t="shared" si="257"/>
        <v>0</v>
      </c>
      <c r="AH44" s="27">
        <f t="shared" si="257"/>
        <v>0</v>
      </c>
      <c r="AI44" s="27">
        <f>SUM(AI45:AI47)</f>
        <v>59</v>
      </c>
      <c r="AJ44" s="27">
        <f t="shared" ref="AJ44" si="258">SUM(AJ45:AJ47)</f>
        <v>1218689.7583933333</v>
      </c>
      <c r="AK44" s="27">
        <f t="shared" si="257"/>
        <v>4</v>
      </c>
      <c r="AL44" s="27">
        <f t="shared" si="257"/>
        <v>77311.298325333337</v>
      </c>
      <c r="AM44" s="27">
        <f t="shared" si="257"/>
        <v>0</v>
      </c>
      <c r="AN44" s="27">
        <f t="shared" si="257"/>
        <v>0</v>
      </c>
      <c r="AO44" s="27">
        <f t="shared" si="257"/>
        <v>6</v>
      </c>
      <c r="AP44" s="27">
        <f t="shared" si="257"/>
        <v>115966.94748800001</v>
      </c>
      <c r="AQ44" s="27">
        <f t="shared" si="257"/>
        <v>49</v>
      </c>
      <c r="AR44" s="27">
        <f t="shared" si="257"/>
        <v>1290053.9347584001</v>
      </c>
      <c r="AS44" s="27">
        <f t="shared" si="257"/>
        <v>4</v>
      </c>
      <c r="AT44" s="27">
        <f t="shared" si="257"/>
        <v>57043.201196800001</v>
      </c>
      <c r="AU44" s="27">
        <f t="shared" si="257"/>
        <v>3</v>
      </c>
      <c r="AV44" s="27">
        <f t="shared" si="257"/>
        <v>69580.168492800003</v>
      </c>
      <c r="AW44" s="27">
        <f t="shared" si="257"/>
        <v>0</v>
      </c>
      <c r="AX44" s="27">
        <f t="shared" si="257"/>
        <v>0</v>
      </c>
      <c r="AY44" s="27">
        <f t="shared" si="257"/>
        <v>0</v>
      </c>
      <c r="AZ44" s="27">
        <f t="shared" si="257"/>
        <v>0</v>
      </c>
      <c r="BA44" s="27">
        <f t="shared" si="257"/>
        <v>0</v>
      </c>
      <c r="BB44" s="27">
        <f t="shared" si="257"/>
        <v>0</v>
      </c>
      <c r="BC44" s="27">
        <f t="shared" si="257"/>
        <v>0</v>
      </c>
      <c r="BD44" s="27">
        <f t="shared" si="257"/>
        <v>0</v>
      </c>
      <c r="BE44" s="27">
        <f t="shared" si="257"/>
        <v>0</v>
      </c>
      <c r="BF44" s="27">
        <f t="shared" si="257"/>
        <v>0</v>
      </c>
      <c r="BG44" s="27">
        <f t="shared" si="257"/>
        <v>0</v>
      </c>
      <c r="BH44" s="27">
        <f t="shared" si="257"/>
        <v>0</v>
      </c>
      <c r="BI44" s="27">
        <v>0</v>
      </c>
      <c r="BJ44" s="27">
        <f t="shared" ref="BJ44" si="259">SUM(BJ45:BJ47)</f>
        <v>0</v>
      </c>
      <c r="BK44" s="27">
        <f t="shared" si="257"/>
        <v>0</v>
      </c>
      <c r="BL44" s="27">
        <f t="shared" si="257"/>
        <v>0</v>
      </c>
      <c r="BM44" s="27">
        <f>SUM(BM45:BM47)</f>
        <v>63</v>
      </c>
      <c r="BN44" s="27">
        <f t="shared" ref="BN44" si="260">SUM(BN45:BN47)</f>
        <v>984633.64481999993</v>
      </c>
      <c r="BO44" s="27">
        <f t="shared" si="257"/>
        <v>344</v>
      </c>
      <c r="BP44" s="27">
        <f t="shared" si="257"/>
        <v>6094064.5680320002</v>
      </c>
      <c r="BQ44" s="27">
        <v>27</v>
      </c>
      <c r="BR44" s="27">
        <f t="shared" ref="BR44" si="261">SUM(BR45:BR47)</f>
        <v>615976.51100159995</v>
      </c>
      <c r="BS44" s="27">
        <f t="shared" si="257"/>
        <v>98</v>
      </c>
      <c r="BT44" s="27">
        <f t="shared" si="257"/>
        <v>2083423.7652480002</v>
      </c>
      <c r="BU44" s="27">
        <f t="shared" si="257"/>
        <v>3</v>
      </c>
      <c r="BV44" s="27">
        <f t="shared" si="257"/>
        <v>93520.78</v>
      </c>
      <c r="BW44" s="27">
        <f t="shared" si="257"/>
        <v>0</v>
      </c>
      <c r="BX44" s="27">
        <f t="shared" si="257"/>
        <v>0</v>
      </c>
      <c r="BY44" s="27">
        <f t="shared" si="257"/>
        <v>20</v>
      </c>
      <c r="BZ44" s="27">
        <f t="shared" si="257"/>
        <v>285960.40956</v>
      </c>
      <c r="CA44" s="27">
        <f t="shared" si="257"/>
        <v>126</v>
      </c>
      <c r="CB44" s="27">
        <f t="shared" si="257"/>
        <v>1314392.0245679999</v>
      </c>
      <c r="CC44" s="27">
        <f t="shared" si="257"/>
        <v>5</v>
      </c>
      <c r="CD44" s="27">
        <f t="shared" ref="CD44:EO44" si="262">SUM(CD45:CD47)</f>
        <v>46518.121440000003</v>
      </c>
      <c r="CE44" s="27">
        <f t="shared" si="262"/>
        <v>0</v>
      </c>
      <c r="CF44" s="27">
        <f t="shared" si="262"/>
        <v>0</v>
      </c>
      <c r="CG44" s="27">
        <f t="shared" si="262"/>
        <v>0</v>
      </c>
      <c r="CH44" s="27">
        <f t="shared" si="262"/>
        <v>0</v>
      </c>
      <c r="CI44" s="27">
        <f t="shared" si="262"/>
        <v>0</v>
      </c>
      <c r="CJ44" s="27">
        <f t="shared" si="262"/>
        <v>0</v>
      </c>
      <c r="CK44" s="27">
        <f t="shared" si="262"/>
        <v>74</v>
      </c>
      <c r="CL44" s="27">
        <f t="shared" si="262"/>
        <v>922633.99705866654</v>
      </c>
      <c r="CM44" s="27">
        <f t="shared" si="262"/>
        <v>64</v>
      </c>
      <c r="CN44" s="27">
        <f t="shared" si="262"/>
        <v>678652.22364800004</v>
      </c>
      <c r="CO44" s="27">
        <f t="shared" si="262"/>
        <v>7</v>
      </c>
      <c r="CP44" s="27">
        <f t="shared" si="262"/>
        <v>88349.759999999995</v>
      </c>
      <c r="CQ44" s="27">
        <v>40</v>
      </c>
      <c r="CR44" s="27">
        <f>($CQ44/9*3* $E44*$G44*$H44*$L44*CR$10)+($CQ44/9*6* $F44*$G44*$H44*$L44*CR$10)</f>
        <v>795034.59840000002</v>
      </c>
      <c r="CS44" s="34">
        <f t="shared" si="54"/>
        <v>47</v>
      </c>
      <c r="CT44" s="34">
        <f t="shared" si="54"/>
        <v>883384.35840000003</v>
      </c>
      <c r="CU44" s="27">
        <f t="shared" si="262"/>
        <v>7</v>
      </c>
      <c r="CV44" s="27">
        <f t="shared" ref="CV44" si="263">SUM(CV45:CV47)</f>
        <v>242129.84671680001</v>
      </c>
      <c r="CW44" s="27">
        <f t="shared" ref="CW44:CY44" si="264">SUM(CW45:CW47)</f>
        <v>27</v>
      </c>
      <c r="CX44" s="27">
        <f t="shared" si="264"/>
        <v>599948.02748159994</v>
      </c>
      <c r="CY44" s="27">
        <f t="shared" si="264"/>
        <v>22</v>
      </c>
      <c r="CZ44" s="27">
        <f t="shared" si="262"/>
        <v>388258.02665066667</v>
      </c>
      <c r="DA44" s="27">
        <f t="shared" si="262"/>
        <v>19</v>
      </c>
      <c r="DB44" s="27">
        <f t="shared" si="262"/>
        <v>538657.51086559985</v>
      </c>
      <c r="DC44" s="27">
        <f t="shared" si="262"/>
        <v>0</v>
      </c>
      <c r="DD44" s="27">
        <f t="shared" si="262"/>
        <v>0</v>
      </c>
      <c r="DE44" s="27">
        <f t="shared" si="262"/>
        <v>14</v>
      </c>
      <c r="DF44" s="27">
        <f t="shared" si="262"/>
        <v>340105.09081920004</v>
      </c>
      <c r="DG44" s="27">
        <f t="shared" si="262"/>
        <v>70</v>
      </c>
      <c r="DH44" s="27">
        <f t="shared" si="262"/>
        <v>1906303.2532320004</v>
      </c>
      <c r="DI44" s="27">
        <f t="shared" si="262"/>
        <v>21</v>
      </c>
      <c r="DJ44" s="27">
        <f t="shared" si="262"/>
        <v>589749.82000000007</v>
      </c>
      <c r="DK44" s="27">
        <v>47</v>
      </c>
      <c r="DL44" s="27">
        <f>(DK44/9*3*$E44*$G44*$H44*$M44*DL$10)+(DK44/9*6*$F44*$G44*$H44*$M44*DL$10)</f>
        <v>1238503.8973440002</v>
      </c>
      <c r="DM44" s="27">
        <f t="shared" ref="DM44" si="265">DI44+DK44</f>
        <v>68</v>
      </c>
      <c r="DN44" s="27">
        <f t="shared" si="86"/>
        <v>1828253.7173440002</v>
      </c>
      <c r="DO44" s="27">
        <f t="shared" si="262"/>
        <v>0</v>
      </c>
      <c r="DP44" s="27">
        <f t="shared" ref="DP44" si="266">SUM(DP45:DP47)</f>
        <v>0</v>
      </c>
      <c r="DQ44" s="27">
        <f t="shared" si="262"/>
        <v>14</v>
      </c>
      <c r="DR44" s="27">
        <f t="shared" si="262"/>
        <v>407525.25031679997</v>
      </c>
      <c r="DS44" s="27">
        <f t="shared" si="262"/>
        <v>0</v>
      </c>
      <c r="DT44" s="27">
        <f t="shared" si="262"/>
        <v>0</v>
      </c>
      <c r="DU44" s="27">
        <v>1</v>
      </c>
      <c r="DV44" s="27">
        <f>(DU44/9*3*$E44*$G44*$H44*$M44*DV$10)+(DU44/9*6*$F44*$G44*$H44*$M44*DV$10)</f>
        <v>26351.146752000001</v>
      </c>
      <c r="DW44" s="34">
        <f t="shared" si="13"/>
        <v>1</v>
      </c>
      <c r="DX44" s="34">
        <f t="shared" si="13"/>
        <v>26351.146752000001</v>
      </c>
      <c r="DY44" s="27">
        <f t="shared" si="262"/>
        <v>10</v>
      </c>
      <c r="DZ44" s="27">
        <f t="shared" si="262"/>
        <v>372864.84061119996</v>
      </c>
      <c r="EA44" s="27">
        <f t="shared" si="262"/>
        <v>12</v>
      </c>
      <c r="EB44" s="27">
        <f t="shared" si="262"/>
        <v>227960.51</v>
      </c>
      <c r="EC44" s="27"/>
      <c r="ED44" s="27">
        <f>(EC44/9*3*$E44*$G44*$H44*$M44*ED$10)+(EC44/9*6*$F44*$G44*$H44*$M44*ED$10)</f>
        <v>0</v>
      </c>
      <c r="EE44" s="34">
        <f t="shared" si="63"/>
        <v>12</v>
      </c>
      <c r="EF44" s="34">
        <f t="shared" si="63"/>
        <v>227960.51</v>
      </c>
      <c r="EG44" s="27">
        <f t="shared" si="262"/>
        <v>72</v>
      </c>
      <c r="EH44" s="27">
        <f t="shared" si="262"/>
        <v>2061021.4568346667</v>
      </c>
      <c r="EI44" s="27">
        <f t="shared" si="262"/>
        <v>10</v>
      </c>
      <c r="EJ44" s="27">
        <f t="shared" si="262"/>
        <v>316126.43</v>
      </c>
      <c r="EK44" s="27">
        <v>45</v>
      </c>
      <c r="EL44" s="27">
        <f>(EK44/9*3* $E44*$G44*$H44*$L44*EL$10)+(EK44/9*6* $F44*$G44*$H44*$L44*EL$10)</f>
        <v>988168.00319999992</v>
      </c>
      <c r="EM44" s="27">
        <f>EI44+EK44</f>
        <v>55</v>
      </c>
      <c r="EN44" s="34">
        <f t="shared" si="65"/>
        <v>1304294.4331999999</v>
      </c>
      <c r="EO44" s="27">
        <f t="shared" si="262"/>
        <v>30</v>
      </c>
      <c r="EP44" s="27">
        <f t="shared" ref="EP44:GD44" si="267">SUM(EP45:EP47)</f>
        <v>774330.65236800001</v>
      </c>
      <c r="EQ44" s="27">
        <f t="shared" si="267"/>
        <v>5</v>
      </c>
      <c r="ER44" s="27">
        <f t="shared" si="267"/>
        <v>76154.97</v>
      </c>
      <c r="ES44" s="27">
        <f>EO44-EQ44</f>
        <v>25</v>
      </c>
      <c r="ET44" s="27">
        <f>(ES44/9*3* $E44*$G44*$H44*$L44*ET$10)+(ES44/9*6* $F44*$G44*$H44*$L44*ET$10)</f>
        <v>548982.22399999993</v>
      </c>
      <c r="EU44" s="27">
        <f>EQ44+ES44</f>
        <v>30</v>
      </c>
      <c r="EV44" s="34">
        <f t="shared" si="67"/>
        <v>625137.1939999999</v>
      </c>
      <c r="EW44" s="27">
        <f t="shared" si="267"/>
        <v>4</v>
      </c>
      <c r="EX44" s="27">
        <f t="shared" si="267"/>
        <v>127255.55158399999</v>
      </c>
      <c r="EY44" s="27">
        <f t="shared" si="267"/>
        <v>1</v>
      </c>
      <c r="EZ44" s="27">
        <f t="shared" si="267"/>
        <v>31629.07</v>
      </c>
      <c r="FA44" s="27">
        <f>EW44-EY44</f>
        <v>3</v>
      </c>
      <c r="FB44" s="27">
        <f>(FA44/9*3*$E44*$G44*$H44*$M44*FB$10)+(FA44/9*6*$F44*$G44*$H44*$M44*FB$10)</f>
        <v>101554.419456</v>
      </c>
      <c r="FC44" s="34">
        <f t="shared" si="149"/>
        <v>4</v>
      </c>
      <c r="FD44" s="34">
        <f t="shared" si="149"/>
        <v>133183.48945600001</v>
      </c>
      <c r="FE44" s="27">
        <f t="shared" si="267"/>
        <v>4</v>
      </c>
      <c r="FF44" s="27">
        <f t="shared" si="267"/>
        <v>210269.16321599999</v>
      </c>
      <c r="FG44" s="27">
        <f t="shared" si="267"/>
        <v>3</v>
      </c>
      <c r="FH44" s="27">
        <f t="shared" si="267"/>
        <v>97930.26999999999</v>
      </c>
      <c r="FI44" s="27">
        <f>FE44-FG44+5</f>
        <v>6</v>
      </c>
      <c r="FJ44" s="27">
        <f>(FI44/9*3*$E44*$G44*$H44*$M44*FJ$10)+(FI44/9*6*$F44*$G44*$H44*$M44*FJ$10)</f>
        <v>203108.83891200001</v>
      </c>
      <c r="FK44" s="34">
        <f t="shared" si="150"/>
        <v>9</v>
      </c>
      <c r="FL44" s="34">
        <f t="shared" si="150"/>
        <v>301039.10891199997</v>
      </c>
      <c r="FM44" s="27">
        <f t="shared" si="267"/>
        <v>12</v>
      </c>
      <c r="FN44" s="27">
        <f t="shared" si="267"/>
        <v>630807.4896480001</v>
      </c>
      <c r="FO44" s="27">
        <f t="shared" si="267"/>
        <v>3</v>
      </c>
      <c r="FP44" s="27">
        <f t="shared" si="267"/>
        <v>36418.720000000001</v>
      </c>
      <c r="FQ44" s="27">
        <f>FM44-FO44+4+4</f>
        <v>17</v>
      </c>
      <c r="FR44" s="27">
        <f>(FQ44/9*3*$E44*$G44*$H44*$M44*FR$10)+(FQ44/9*6*$F44*$G44*$H44*$M44*FR$10)</f>
        <v>575475.04358399997</v>
      </c>
      <c r="FS44" s="34">
        <f t="shared" ref="FS44" si="268">FO44+FQ44</f>
        <v>20</v>
      </c>
      <c r="FT44" s="34">
        <f>FP44+FR44</f>
        <v>611893.76358399994</v>
      </c>
      <c r="FU44" s="27">
        <f t="shared" ref="FU44:FV44" si="269">SUM(FU45:FU47)</f>
        <v>10</v>
      </c>
      <c r="FV44" s="27">
        <f t="shared" si="269"/>
        <v>422291.48814333341</v>
      </c>
      <c r="FW44" s="27">
        <f t="shared" si="267"/>
        <v>3</v>
      </c>
      <c r="FX44" s="27">
        <f t="shared" si="267"/>
        <v>154652.46999999997</v>
      </c>
      <c r="FY44" s="27">
        <f>FU44-FW44</f>
        <v>7</v>
      </c>
      <c r="FZ44" s="27">
        <f>SUM($FY44*$F44*$G44*$H44*$N44*$FZ$10)</f>
        <v>312947.18201600004</v>
      </c>
      <c r="GA44" s="27">
        <f>FW44+FY44</f>
        <v>10</v>
      </c>
      <c r="GB44" s="27">
        <f>FX44+FZ44</f>
        <v>467599.65201600001</v>
      </c>
      <c r="GC44" s="27">
        <f t="shared" si="267"/>
        <v>62</v>
      </c>
      <c r="GD44" s="27">
        <f t="shared" si="267"/>
        <v>3746441.3295686669</v>
      </c>
      <c r="GE44" s="27">
        <f t="shared" ref="GE44:GF44" si="270">SUM(GE45:GE47)</f>
        <v>9</v>
      </c>
      <c r="GF44" s="27">
        <f t="shared" si="270"/>
        <v>489210.42</v>
      </c>
      <c r="GG44" s="27">
        <v>45</v>
      </c>
      <c r="GH44" s="27">
        <f>SUM($GG44/9*3*$GH$10*$E44*$G44*$H44*$P44)+($GG44/9*6*$GH$10*$F44*$G44*$H44*$P44)</f>
        <v>2330311.2321600001</v>
      </c>
      <c r="GI44" s="27">
        <f t="shared" si="73"/>
        <v>54</v>
      </c>
      <c r="GJ44" s="27">
        <f t="shared" si="73"/>
        <v>2819521.6521600001</v>
      </c>
      <c r="GK44" s="27">
        <f>SUM(Q44,S44,U44,W44,Y44,AA44,AC44,AE44,AG44,AI44,AK44,AM44,AO44,AQ44,AS44,AU44,AW44,AY44,BA44,BC44,BE44,BG44,BI44,BK44,BM44,BO44,BQ44,BS44,BU44,BW44,BY44,CA44,CC44,CE44,CG44,CI44,CK44,CS44,CU44,CW44,CY44,DA44,DC44,DE44,DM44,DO44,DW44,EE44,EM44,EU44,FC44,FK44,FS44,GA44,GI44)</f>
        <v>3072</v>
      </c>
      <c r="GL44" s="27">
        <f>SUM(R44,T44,V44,X44,Z44,AB44,AD44,AF44,AH44,AJ44,AL44,AN44,AP44,AR44,AT44,AV44,AX44,AZ44,BB44,BD44,BF44,BH44,BJ44,BL44,BN44,BP44,BR44,BT44,BV44,BX44,BZ44,CB44,CD44,CF44,CH44,CJ44,CL44,CT44,CV44,CX44,CZ44,DB44,DD44,DF44,DN44,DP44,DX44,EF44,EN44,EV44,FD44,FL44,FT44,GB44,GJ44)</f>
        <v>73875933.573567495</v>
      </c>
    </row>
    <row r="45" spans="1:194" x14ac:dyDescent="0.25">
      <c r="A45" s="41"/>
      <c r="B45" s="72">
        <v>27</v>
      </c>
      <c r="C45" s="28" t="s">
        <v>185</v>
      </c>
      <c r="D45" s="29">
        <f t="shared" si="165"/>
        <v>18150.400000000001</v>
      </c>
      <c r="E45" s="29">
        <f t="shared" si="165"/>
        <v>18790</v>
      </c>
      <c r="F45" s="30">
        <v>18508</v>
      </c>
      <c r="G45" s="39">
        <v>1.72</v>
      </c>
      <c r="H45" s="31">
        <v>1</v>
      </c>
      <c r="I45" s="32"/>
      <c r="J45" s="32"/>
      <c r="K45" s="32"/>
      <c r="L45" s="29">
        <v>1.4</v>
      </c>
      <c r="M45" s="29">
        <v>1.68</v>
      </c>
      <c r="N45" s="29">
        <v>2.23</v>
      </c>
      <c r="O45" s="29">
        <v>2.39</v>
      </c>
      <c r="P45" s="33">
        <v>2.57</v>
      </c>
      <c r="Q45" s="34"/>
      <c r="R45" s="34">
        <f>(Q45/12*1*$D45*$G45*$H45*$L45*R$9)+(Q45/12*5*$E45*$G45*$H45*$L45*R$10)+(Q45/12*6*$F45*$G45*$H45*$L45*R$10)</f>
        <v>0</v>
      </c>
      <c r="S45" s="34">
        <v>0</v>
      </c>
      <c r="T45" s="34">
        <f>(S45/12*1*$D45*$G45*$H45*$L45*T$9)+(S45/12*5*$E45*$G45*$H45*$L45*T$10)+(S45/12*6*$F45*$G45*$H45*$L45*T$10)</f>
        <v>0</v>
      </c>
      <c r="U45" s="34">
        <v>0</v>
      </c>
      <c r="V45" s="34">
        <f t="shared" ref="V45:V46" si="271">(U45/12*1*$D45*$G45*$H45*$L45*V$9)+(U45/12*5*$E45*$G45*$H45*$L45*V$10)+(U45/12*6*$F45*$G45*$H45*$L45*V$10)</f>
        <v>0</v>
      </c>
      <c r="W45" s="34">
        <f>856-250+25</f>
        <v>631</v>
      </c>
      <c r="X45" s="34">
        <f t="shared" ref="X45:X46" si="272">(W45/12*1*$D45*$G45*$H45*$L45*X$9)+(W45/12*5*$E45*$G45*$H45*$L45*X$10)+(W45/12*6*$F45*$G45*$H45*$L45*X$10)</f>
        <v>29004160.416933335</v>
      </c>
      <c r="Y45" s="34">
        <v>0</v>
      </c>
      <c r="Z45" s="34">
        <f t="shared" ref="Z45:Z46" si="273">(Y45/12*1*$D45*$G45*$H45*$L45*Z$9)+(Y45/12*5*$E45*$G45*$H45*$L45*Z$10)+(Y45/12*6*$F45*$G45*$H45*$L45*Z$10)</f>
        <v>0</v>
      </c>
      <c r="AA45" s="34"/>
      <c r="AB45" s="34">
        <f t="shared" ref="AB45:AB46" si="274">(AA45/12*1*$D45*$G45*$H45*$L45*AB$9)+(AA45/12*5*$E45*$G45*$H45*$L45*AB$10)+(AA45/12*6*$F45*$G45*$H45*$L45*AB$10)</f>
        <v>0</v>
      </c>
      <c r="AC45" s="34">
        <v>0</v>
      </c>
      <c r="AD45" s="34">
        <f t="shared" ref="AD45:AD46" si="275">(AC45/12*1*$D45*$G45*$H45*$L45*AD$9)+(AC45/12*5*$E45*$G45*$H45*$L45*AD$10)+(AC45/12*6*$F45*$G45*$H45*$L45*AD$10)</f>
        <v>0</v>
      </c>
      <c r="AE45" s="34">
        <v>0</v>
      </c>
      <c r="AF45" s="34">
        <f t="shared" ref="AF45:AF46" si="276">(AE45/12*1*$D45*$G45*$H45*$L45*AF$9)+(AE45/12*5*$E45*$G45*$H45*$L45*AF$10)+(AE45/12*6*$F45*$G45*$H45*$L45*AF$10)</f>
        <v>0</v>
      </c>
      <c r="AG45" s="34">
        <v>0</v>
      </c>
      <c r="AH45" s="34">
        <f t="shared" ref="AH45:AH46" si="277">(AG45/12*1*$D45*$G45*$H45*$L45*AH$9)+(AG45/12*5*$E45*$G45*$H45*$L45*AH$10)+(AG45/12*6*$F45*$G45*$H45*$L45*AH$10)</f>
        <v>0</v>
      </c>
      <c r="AI45" s="27">
        <v>5</v>
      </c>
      <c r="AJ45" s="34">
        <f t="shared" ref="AJ45:AJ46" si="278">(AI45/12*1*$D45*$G45*$H45*$L45*AJ$9)+(AI45/12*3*$E45*$G45*$H45*$L45*AJ$10)+(AI45/12*2*$E45*$G45*$H45*$L45*AJ$11)+(AI45/12*6*$F45*$G45*$H45*$L45*AJ$11)</f>
        <v>246477.44193333335</v>
      </c>
      <c r="AK45" s="34">
        <v>0</v>
      </c>
      <c r="AL45" s="34">
        <f>(AK45/12*1*$D45*$G45*$H45*$L45*AL$9)+(AK45/12*5*$E45*$G45*$H45*$L45*AL$10)+(AK45/12*6*$F45*$G45*$H45*$L45*AL$10)</f>
        <v>0</v>
      </c>
      <c r="AM45" s="34">
        <v>0</v>
      </c>
      <c r="AN45" s="34">
        <f>(AM45/12*1*$D45*$G45*$H45*$L45*AN$9)+(AM45/12*5*$E45*$G45*$H45*$L45*AN$10)+(AM45/12*6*$F45*$G45*$H45*$L45*AN$10)</f>
        <v>0</v>
      </c>
      <c r="AO45" s="34">
        <v>0</v>
      </c>
      <c r="AP45" s="34">
        <f t="shared" ref="AP45:AP46" si="279">(AO45/12*1*$D45*$G45*$H45*$L45*AP$9)+(AO45/12*5*$E45*$G45*$H45*$L45*AP$10)+(AO45/12*6*$F45*$G45*$H45*$L45*AP$10)</f>
        <v>0</v>
      </c>
      <c r="AQ45" s="34">
        <v>5</v>
      </c>
      <c r="AR45" s="34">
        <f>(AQ45/12*1*$D45*$G45*$H45*$M45*AR$9)+(AQ45/12*5*$E45*$G45*$H45*$M45*AR$10)+(AQ45/12*6*$F45*$G45*$H45*$M45*AR$10)</f>
        <v>269544.79686400003</v>
      </c>
      <c r="AS45" s="34"/>
      <c r="AT45" s="34">
        <f>(AS45/12*1*$D45*$G45*$H45*$M45*AT$9)+(AS45/12*5*$E45*$G45*$H45*$M45*AT$10)+(AS45/12*6*$F45*$G45*$H45*$M45*AT$10)</f>
        <v>0</v>
      </c>
      <c r="AU45" s="34">
        <v>0</v>
      </c>
      <c r="AV45" s="34">
        <f t="shared" ref="AV45:AV46" si="280">(AU45/12*1*$D45*$G45*$H45*$M45*AV$9)+(AU45/12*5*$E45*$G45*$H45*$M45*AV$10)+(AU45/12*6*$F45*$G45*$H45*$M45*AV$10)</f>
        <v>0</v>
      </c>
      <c r="AW45" s="34">
        <v>0</v>
      </c>
      <c r="AX45" s="34">
        <f t="shared" ref="AX45:AX46" si="281">(AW45/12*1*$D45*$G45*$H45*$M45*AX$9)+(AW45/12*5*$E45*$G45*$H45*$M45*AX$10)+(AW45/12*6*$F45*$G45*$H45*$M45*AX$10)</f>
        <v>0</v>
      </c>
      <c r="AY45" s="34"/>
      <c r="AZ45" s="34">
        <f t="shared" ref="AZ45:AZ46" si="282">(AY45/12*1*$D45*$G45*$H45*$L45*AZ$9)+(AY45/12*5*$E45*$G45*$H45*$L45*AZ$10)+(AY45/12*6*$F45*$G45*$H45*$L45*AZ$10)</f>
        <v>0</v>
      </c>
      <c r="BA45" s="34"/>
      <c r="BB45" s="34">
        <f t="shared" ref="BB45:BB46" si="283">(BA45/12*1*$D45*$G45*$H45*$L45*BB$9)+(BA45/12*5*$E45*$G45*$H45*$L45*BB$10)+(BA45/12*6*$F45*$G45*$H45*$L45*BB$10)</f>
        <v>0</v>
      </c>
      <c r="BC45" s="34"/>
      <c r="BD45" s="34">
        <f t="shared" ref="BD45:BD46" si="284">(BC45/12*1*$D45*$G45*$H45*$M45*BD$9)+(BC45/12*5*$E45*$G45*$H45*$M45*BD$10)+(BC45/12*6*$F45*$G45*$H45*$M45*BD$10)</f>
        <v>0</v>
      </c>
      <c r="BE45" s="34">
        <v>0</v>
      </c>
      <c r="BF45" s="34">
        <f t="shared" ref="BF45:BF46" si="285">(BE45/12*1*$D45*$G45*$H45*$L45*BF$9)+(BE45/12*5*$E45*$G45*$H45*$L45*BF$10)+(BE45/12*6*$F45*$G45*$H45*$L45*BF$10)</f>
        <v>0</v>
      </c>
      <c r="BG45" s="34">
        <v>0</v>
      </c>
      <c r="BH45" s="34">
        <f t="shared" ref="BH45:BH46" si="286">(BG45/12*1*$D45*$G45*$H45*$L45*BH$9)+(BG45/12*5*$E45*$G45*$H45*$L45*BH$10)+(BG45/12*6*$F45*$G45*$H45*$L45*BH$10)</f>
        <v>0</v>
      </c>
      <c r="BI45" s="34">
        <v>0</v>
      </c>
      <c r="BJ45" s="34">
        <f t="shared" ref="BJ45:BJ46" si="287">(BI45/12*1*$D45*$G45*$H45*$L45*BJ$9)+(BI45/12*5*$E45*$G45*$H45*$L45*BJ$10)+(BI45/12*6*$F45*$G45*$H45*$L45*BJ$10)</f>
        <v>0</v>
      </c>
      <c r="BK45" s="34">
        <v>0</v>
      </c>
      <c r="BL45" s="34">
        <f t="shared" ref="BL45:BL46" si="288">(BK45/12*1*$D45*$G45*$H45*$M45*BL$9)+(BK45/12*5*$E45*$G45*$H45*$M45*BL$10)+(BK45/12*6*$F45*$G45*$H45*$M45*BL$10)</f>
        <v>0</v>
      </c>
      <c r="BM45" s="34">
        <v>6</v>
      </c>
      <c r="BN45" s="34">
        <f t="shared" ref="BN45:BN46" si="289">(BM45/12*1*$D45*$G45*$H45*$L45*BN$9)+(BM45/12*5*$E45*$G45*$H45*$L45*BN$10)+(BM45/12*6*$F45*$G45*$H45*$L45*BN$10)</f>
        <v>283196.86135999998</v>
      </c>
      <c r="BO45" s="34"/>
      <c r="BP45" s="34">
        <f t="shared" ref="BP45:BP46" si="290">(BO45/12*1*$D45*$G45*$H45*$L45*BP$9)+(BO45/12*3*$E45*$G45*$H45*$L45*BP$10)+(BO45/12*2*$E45*$G45*$H45*$L45*BP$11)+(BO45/12*6*$F45*$G45*$H45*$L45*BP$11)</f>
        <v>0</v>
      </c>
      <c r="BQ45" s="40"/>
      <c r="BR45" s="34">
        <f t="shared" ref="BR45:BR46" si="291">(BQ45/12*1*$D45*$G45*$H45*$M45*BR$9)+(BQ45/12*5*$E45*$G45*$H45*$M45*BR$10)+(BQ45/12*6*$F45*$G45*$H45*$M45*BR$10)</f>
        <v>0</v>
      </c>
      <c r="BS45" s="34">
        <v>2</v>
      </c>
      <c r="BT45" s="34">
        <f t="shared" ref="BT45:BT46" si="292">(BS45/12*1*$D45*$G45*$H45*$M45*BT$9)+(BS45/12*4*$E45*$G45*$H45*$M45*BT$10)+(BS45/12*1*$E45*$G45*$H45*$M45*BT$12)+(BS45/12*6*$F45*$G45*$H45*$M45*BT$12)</f>
        <v>112836.22156799999</v>
      </c>
      <c r="BU45" s="34">
        <v>1</v>
      </c>
      <c r="BV45" s="34">
        <v>59725.14</v>
      </c>
      <c r="BW45" s="34">
        <v>0</v>
      </c>
      <c r="BX45" s="34">
        <f>(BW45/12*1*$D45*$G45*$H45*$L45*BX$9)+(BW45/12*5*$E45*$G45*$H45*$L45*BX$10)+(BW45/12*6*$F45*$G45*$H45*$L45*BX$10)</f>
        <v>0</v>
      </c>
      <c r="BY45" s="34"/>
      <c r="BZ45" s="34">
        <f>(BY45/12*1*$D45*$G45*$H45*$L45*BZ$9)+(BY45/12*5*$E45*$G45*$H45*$L45*BZ$10)+(BY45/12*6*$F45*$G45*$H45*$L45*BZ$10)</f>
        <v>0</v>
      </c>
      <c r="CA45" s="34"/>
      <c r="CB45" s="34">
        <f>(CA45/12*1*$D45*$G45*$H45*$L45*CB$9)+(CA45/12*5*$E45*$G45*$H45*$L45*CB$10)+(CA45/12*6*$F45*$G45*$H45*$L45*CB$10)</f>
        <v>0</v>
      </c>
      <c r="CC45" s="34"/>
      <c r="CD45" s="34">
        <f>(CC45/12*1*$D45*$G45*$H45*$L45*CD$9)+(CC45/12*5*$E45*$G45*$H45*$L45*CD$10)+(CC45/12*6*$F45*$G45*$H45*$L45*CD$10)</f>
        <v>0</v>
      </c>
      <c r="CE45" s="34">
        <v>0</v>
      </c>
      <c r="CF45" s="34">
        <f t="shared" ref="CF45:CF46" si="293">(CE45/12*1*$D45*$G45*$H45*$M45*CF$9)+(CE45/12*5*$E45*$G45*$H45*$M45*CF$10)+(CE45/12*6*$F45*$G45*$H45*$M45*CF$10)</f>
        <v>0</v>
      </c>
      <c r="CG45" s="34"/>
      <c r="CH45" s="34">
        <f t="shared" ref="CH45:CH46" si="294">(CG45/12*1*$D45*$G45*$H45*$L45*CH$9)+(CG45/12*5*$E45*$G45*$H45*$L45*CH$10)+(CG45/12*6*$F45*$G45*$H45*$L45*CH$10)</f>
        <v>0</v>
      </c>
      <c r="CI45" s="34"/>
      <c r="CJ45" s="34">
        <f t="shared" ref="CJ45:CJ46" si="295">(CI45/12*1*$D45*$G45*$H45*$M45*CJ$9)+(CI45/12*5*$E45*$G45*$H45*$M45*CJ$10)+(CI45/12*6*$F45*$G45*$H45*$M45*CJ$10)</f>
        <v>0</v>
      </c>
      <c r="CK45" s="34"/>
      <c r="CL45" s="34">
        <f t="shared" ref="CL45:CL46" si="296">(CK45/12*1*$D45*$G45*$H45*$L45*CL$9)+(CK45/12*5*$E45*$G45*$H45*$L45*CL$10)+(CK45/12*6*$F45*$G45*$H45*$L45*CL$10)</f>
        <v>0</v>
      </c>
      <c r="CM45" s="34"/>
      <c r="CN45" s="34">
        <f>(CM45/12*1*$D45*$G45*$H45*$L45*CN$9)+(CM45/12*11*$E45*$G45*$H45*$L45*CN$10)</f>
        <v>0</v>
      </c>
      <c r="CO45" s="34"/>
      <c r="CP45" s="34">
        <f t="shared" si="256"/>
        <v>0</v>
      </c>
      <c r="CQ45" s="34"/>
      <c r="CR45" s="34"/>
      <c r="CS45" s="34">
        <f t="shared" si="54"/>
        <v>0</v>
      </c>
      <c r="CT45" s="34">
        <f t="shared" si="54"/>
        <v>0</v>
      </c>
      <c r="CU45" s="34">
        <v>3</v>
      </c>
      <c r="CV45" s="34">
        <f t="shared" ref="CV45:CV46" si="297">(CU45/12*1*$D45*$G45*$H45*$M45*CV$9)+(CU45/12*5*$E45*$G45*$H45*$M45*CV$10)+(CU45/12*6*$F45*$G45*$H45*$M45*CV$10)</f>
        <v>153865.7646624</v>
      </c>
      <c r="CW45" s="34">
        <v>2</v>
      </c>
      <c r="CX45" s="34">
        <f t="shared" ref="CX45:CX46" si="298">(CW45/12*1*$D45*$G45*$H45*$M45*CX$9)+(CW45/12*5*$E45*$G45*$H45*$M45*CX$10)+(CW45/12*6*$F45*$G45*$H45*$M45*CX$10)</f>
        <v>102577.17644159999</v>
      </c>
      <c r="CY45" s="34"/>
      <c r="CZ45" s="34">
        <f t="shared" ref="CZ45:CZ46" si="299">(CY45/12*1*$D45*$G45*$H45*$L45*CZ$9)+(CY45/12*5*$E45*$G45*$H45*$L45*CZ$10)+(CY45/12*6*$F45*$G45*$H45*$L45*CZ$10)</f>
        <v>0</v>
      </c>
      <c r="DA45" s="34">
        <v>4</v>
      </c>
      <c r="DB45" s="34">
        <f t="shared" ref="DB45:DB46" si="300">(DA45/12*1*$D45*$G45*$H45*$M45*DB$9)+(DA45/12*5*$E45*$G45*$H45*$M45*DB$10)+(DA45/12*6*$F45*$G45*$H45*$M45*DB$10)</f>
        <v>206115.88847359997</v>
      </c>
      <c r="DC45" s="34">
        <v>0</v>
      </c>
      <c r="DD45" s="34">
        <f t="shared" ref="DD45:DD46" si="301">(DC45/12*1*$D45*$G45*$H45*$M45*DD$9)+(DC45/12*5*$E45*$G45*$H45*$M45*DD$10)+(DC45/12*6*$F45*$G45*$H45*$M45*DD$10)</f>
        <v>0</v>
      </c>
      <c r="DE45" s="34"/>
      <c r="DF45" s="34">
        <f t="shared" ref="DF45:DF46" si="302">(DE45/12*1*$D45*$G45*$H45*$M45*DF$9)+(DE45/12*5*$E45*$G45*$H45*$M45*DF$10)+(DE45/12*6*$F45*$G45*$H45*$M45*DF$10)</f>
        <v>0</v>
      </c>
      <c r="DG45" s="34">
        <v>10</v>
      </c>
      <c r="DH45" s="34">
        <f>(DG45/12*1*$D45*$G45*$H45*$M45*DH$9)+(DG45/12*11*$E45*$G45*$H45*$M45*DH$10)</f>
        <v>568947.58972800011</v>
      </c>
      <c r="DI45" s="34">
        <v>3</v>
      </c>
      <c r="DJ45" s="34">
        <v>174342.59</v>
      </c>
      <c r="DK45" s="34"/>
      <c r="DL45" s="27"/>
      <c r="DM45" s="34"/>
      <c r="DN45" s="27">
        <f t="shared" si="86"/>
        <v>174342.59</v>
      </c>
      <c r="DO45" s="34">
        <v>0</v>
      </c>
      <c r="DP45" s="34">
        <f t="shared" ref="DP45:DP46" si="303">(DO45/12*1*$D45*$G45*$H45*$L45*DP$9)+(DO45/12*5*$E45*$G45*$H45*$L45*DP$10)+(DO45/12*6*$F45*$G45*$H45*$L45*DP$10)</f>
        <v>0</v>
      </c>
      <c r="DQ45" s="34">
        <v>2</v>
      </c>
      <c r="DR45" s="34">
        <f>(DQ45/12*1*$D45*$G45*$H45*$M45*DR$9)+(DQ45/12*11*$E45*$G45*$H45*$M45*DR$10)</f>
        <v>113789.51794559998</v>
      </c>
      <c r="DS45" s="34">
        <v>0</v>
      </c>
      <c r="DT45" s="34">
        <f t="shared" si="254"/>
        <v>0</v>
      </c>
      <c r="DU45" s="34"/>
      <c r="DV45" s="27"/>
      <c r="DW45" s="34">
        <f t="shared" si="13"/>
        <v>0</v>
      </c>
      <c r="DX45" s="34">
        <f t="shared" si="13"/>
        <v>0</v>
      </c>
      <c r="DY45" s="34">
        <v>4</v>
      </c>
      <c r="DZ45" s="34">
        <f>(DY45/12*1*$D45*$G45*$H45*$M45*DZ$9)+(DY45/12*11*$E45*$G45*$H45*$M45*DZ$10)</f>
        <v>226617.50030079996</v>
      </c>
      <c r="EA45" s="34">
        <v>1</v>
      </c>
      <c r="EB45" s="34">
        <v>57227.55</v>
      </c>
      <c r="EC45" s="27"/>
      <c r="ED45" s="34"/>
      <c r="EE45" s="34">
        <f t="shared" si="63"/>
        <v>1</v>
      </c>
      <c r="EF45" s="34">
        <f t="shared" si="63"/>
        <v>57227.55</v>
      </c>
      <c r="EG45" s="34">
        <v>30</v>
      </c>
      <c r="EH45" s="34">
        <f>(EG45/12*1*$D45*$G45*$H45*$L45*EH$9)+(EG45/12*11*$E45*$G45*$H45*$L45*EH$10)</f>
        <v>1422915.3013599999</v>
      </c>
      <c r="EI45" s="34">
        <v>5</v>
      </c>
      <c r="EJ45" s="34">
        <v>238448.1</v>
      </c>
      <c r="EK45" s="34"/>
      <c r="EL45" s="34"/>
      <c r="EM45" s="34">
        <f t="shared" si="65"/>
        <v>5</v>
      </c>
      <c r="EN45" s="34">
        <f t="shared" si="65"/>
        <v>238448.1</v>
      </c>
      <c r="EO45" s="34">
        <v>6</v>
      </c>
      <c r="EP45" s="34">
        <f>(EO45/12*1*$D45*$G45*$H45*$L45*EP$9)+(EO45/12*11*$E45*$G45*$H45*$L45*EP$10)</f>
        <v>284583.06027199997</v>
      </c>
      <c r="EQ45" s="34"/>
      <c r="ER45" s="34">
        <f t="shared" si="98"/>
        <v>0</v>
      </c>
      <c r="ES45" s="34"/>
      <c r="ET45" s="34"/>
      <c r="EU45" s="34">
        <f t="shared" si="67"/>
        <v>0</v>
      </c>
      <c r="EV45" s="34">
        <f t="shared" si="67"/>
        <v>0</v>
      </c>
      <c r="EW45" s="34"/>
      <c r="EX45" s="34">
        <f>(EW45/12*1*$D45*$G45*$H45*$M45*EX$9)+(EW45/12*11*$E45*$G45*$H45*$M45*EX$10)</f>
        <v>0</v>
      </c>
      <c r="EY45" s="34">
        <f t="shared" si="99"/>
        <v>0</v>
      </c>
      <c r="EZ45" s="34">
        <f t="shared" si="82"/>
        <v>0</v>
      </c>
      <c r="FA45" s="34"/>
      <c r="FB45" s="34"/>
      <c r="FC45" s="34">
        <f t="shared" si="149"/>
        <v>0</v>
      </c>
      <c r="FD45" s="34">
        <f t="shared" si="149"/>
        <v>0</v>
      </c>
      <c r="FE45" s="34">
        <v>2</v>
      </c>
      <c r="FF45" s="34">
        <f t="shared" ref="FF45:FF46" si="304">(FE45/12*1*$D45*$G45*$H45*$M45*FF$9)+(FE45/12*11*$E45*$G45*$H45*$M45*FF$10)</f>
        <v>147017.463712</v>
      </c>
      <c r="FG45" s="34">
        <v>0</v>
      </c>
      <c r="FH45" s="34">
        <f t="shared" si="145"/>
        <v>0</v>
      </c>
      <c r="FI45" s="34"/>
      <c r="FJ45" s="34"/>
      <c r="FK45" s="34">
        <f t="shared" si="150"/>
        <v>0</v>
      </c>
      <c r="FL45" s="34">
        <f t="shared" si="150"/>
        <v>0</v>
      </c>
      <c r="FM45" s="34">
        <v>6</v>
      </c>
      <c r="FN45" s="34">
        <f t="shared" ref="FN45:FN46" si="305">(FM45/12*1*$D45*$G45*$H45*$M45*FN$9)+(FM45/12*11*$E45*$G45*$H45*$M45*FN$10)</f>
        <v>441052.39113600005</v>
      </c>
      <c r="FO45" s="34">
        <v>0</v>
      </c>
      <c r="FP45" s="34">
        <f t="shared" si="87"/>
        <v>0</v>
      </c>
      <c r="FQ45" s="34"/>
      <c r="FR45" s="34"/>
      <c r="FS45" s="34"/>
      <c r="FT45" s="34"/>
      <c r="FU45" s="34"/>
      <c r="FV45" s="34">
        <f t="shared" ref="FV45:FV46" si="306">(FU45/12*1*$D45*$G45*$H45*$N45*FV$9)+(FU45/12*11*$E45*$G45*$H45*$N45*FV$10)</f>
        <v>0</v>
      </c>
      <c r="FW45" s="34">
        <v>1</v>
      </c>
      <c r="FX45" s="34">
        <v>97584.03</v>
      </c>
      <c r="FY45" s="34"/>
      <c r="FZ45" s="34"/>
      <c r="GA45" s="34">
        <f t="shared" si="71"/>
        <v>1</v>
      </c>
      <c r="GB45" s="34">
        <f t="shared" si="71"/>
        <v>97584.03</v>
      </c>
      <c r="GC45" s="34">
        <v>12</v>
      </c>
      <c r="GD45" s="34">
        <f>(GC45/12*1*$D45*$G45*$H45*$O45*GD$9)+(GC45/12*11*$E45*$G45*$H45*$P45*GD$10)</f>
        <v>1341543.182552</v>
      </c>
      <c r="GE45" s="34">
        <v>1</v>
      </c>
      <c r="GF45" s="34">
        <v>112462.31</v>
      </c>
      <c r="GG45" s="34"/>
      <c r="GH45" s="34"/>
      <c r="GI45" s="27">
        <f t="shared" si="73"/>
        <v>1</v>
      </c>
      <c r="GJ45" s="27">
        <f t="shared" si="73"/>
        <v>112462.31</v>
      </c>
      <c r="GK45" s="37"/>
      <c r="GL45" s="38"/>
    </row>
    <row r="46" spans="1:194" ht="33.75" customHeight="1" x14ac:dyDescent="0.25">
      <c r="A46" s="41"/>
      <c r="B46" s="72">
        <v>28</v>
      </c>
      <c r="C46" s="28" t="s">
        <v>186</v>
      </c>
      <c r="D46" s="29">
        <f t="shared" si="165"/>
        <v>18150.400000000001</v>
      </c>
      <c r="E46" s="29">
        <f t="shared" si="165"/>
        <v>18790</v>
      </c>
      <c r="F46" s="30">
        <v>18508</v>
      </c>
      <c r="G46" s="39">
        <v>0.74</v>
      </c>
      <c r="H46" s="31">
        <v>1</v>
      </c>
      <c r="I46" s="32"/>
      <c r="J46" s="32"/>
      <c r="K46" s="32"/>
      <c r="L46" s="29">
        <v>1.4</v>
      </c>
      <c r="M46" s="29">
        <v>1.68</v>
      </c>
      <c r="N46" s="29">
        <v>2.23</v>
      </c>
      <c r="O46" s="29">
        <v>2.39</v>
      </c>
      <c r="P46" s="33">
        <v>2.57</v>
      </c>
      <c r="Q46" s="34"/>
      <c r="R46" s="34">
        <f>(Q46/12*1*$D46*$G46*$H46*$L46*R$9)+(Q46/12*5*$E46*$G46*$H46*$L46*R$10)+(Q46/12*6*$F46*$G46*$H46*$L46*R$10)</f>
        <v>0</v>
      </c>
      <c r="S46" s="34"/>
      <c r="T46" s="34">
        <f>(S46/12*1*$D46*$G46*$H46*$L46*T$9)+(S46/12*5*$E46*$G46*$H46*$L46*T$10)+(S46/12*6*$F46*$G46*$H46*$L46*T$10)</f>
        <v>0</v>
      </c>
      <c r="U46" s="34">
        <v>0</v>
      </c>
      <c r="V46" s="34">
        <f t="shared" si="271"/>
        <v>0</v>
      </c>
      <c r="W46" s="34">
        <f>70+250+250+30+100</f>
        <v>700</v>
      </c>
      <c r="X46" s="34">
        <f t="shared" si="272"/>
        <v>13843064.806666667</v>
      </c>
      <c r="Y46" s="34">
        <v>0</v>
      </c>
      <c r="Z46" s="34">
        <f t="shared" si="273"/>
        <v>0</v>
      </c>
      <c r="AA46" s="34">
        <v>10</v>
      </c>
      <c r="AB46" s="34">
        <f t="shared" si="274"/>
        <v>197758.06866666669</v>
      </c>
      <c r="AC46" s="34">
        <v>0</v>
      </c>
      <c r="AD46" s="34">
        <f t="shared" si="275"/>
        <v>0</v>
      </c>
      <c r="AE46" s="34">
        <v>0</v>
      </c>
      <c r="AF46" s="34">
        <f t="shared" si="276"/>
        <v>0</v>
      </c>
      <c r="AG46" s="34">
        <v>0</v>
      </c>
      <c r="AH46" s="34">
        <f t="shared" si="277"/>
        <v>0</v>
      </c>
      <c r="AI46" s="27">
        <v>39</v>
      </c>
      <c r="AJ46" s="34">
        <f t="shared" si="278"/>
        <v>827132.43885999999</v>
      </c>
      <c r="AK46" s="34">
        <v>4</v>
      </c>
      <c r="AL46" s="34">
        <f>(AK46/12*1*$D46*$G46*$H46*$L46*AL$9)+(AK46/12*5*$E46*$G46*$H46*$L46*AL$10)+(AK46/12*6*$F46*$G46*$H46*$L46*AL$10)</f>
        <v>77311.298325333337</v>
      </c>
      <c r="AM46" s="34"/>
      <c r="AN46" s="34">
        <f>(AM46/12*1*$D46*$G46*$H46*$L46*AN$9)+(AM46/12*5*$E46*$G46*$H46*$L46*AN$10)+(AM46/12*6*$F46*$G46*$H46*$L46*AN$10)</f>
        <v>0</v>
      </c>
      <c r="AO46" s="34">
        <v>6</v>
      </c>
      <c r="AP46" s="34">
        <f t="shared" si="279"/>
        <v>115966.94748800001</v>
      </c>
      <c r="AQ46" s="34">
        <v>44</v>
      </c>
      <c r="AR46" s="34">
        <f>(AQ46/12*1*$D46*$G46*$H46*$M46*AR$9)+(AQ46/12*5*$E46*$G46*$H46*$M46*AR$10)+(AQ46/12*6*$F46*$G46*$H46*$M46*AR$10)</f>
        <v>1020509.1378943999</v>
      </c>
      <c r="AS46" s="34">
        <v>1</v>
      </c>
      <c r="AT46" s="34">
        <f>(AS46/12*1*$D46*$G46*$H46*$M46*AT$9)+(AS46/12*5*$E46*$G46*$H46*$M46*AT$10)+(AS46/12*6*$F46*$G46*$H46*$M46*AT$10)</f>
        <v>23193.389497600001</v>
      </c>
      <c r="AU46" s="34">
        <v>3</v>
      </c>
      <c r="AV46" s="34">
        <f t="shared" si="280"/>
        <v>69580.168492800003</v>
      </c>
      <c r="AW46" s="34">
        <v>0</v>
      </c>
      <c r="AX46" s="34">
        <f t="shared" si="281"/>
        <v>0</v>
      </c>
      <c r="AY46" s="34"/>
      <c r="AZ46" s="34">
        <f t="shared" si="282"/>
        <v>0</v>
      </c>
      <c r="BA46" s="34"/>
      <c r="BB46" s="34">
        <f t="shared" si="283"/>
        <v>0</v>
      </c>
      <c r="BC46" s="34"/>
      <c r="BD46" s="34">
        <f t="shared" si="284"/>
        <v>0</v>
      </c>
      <c r="BE46" s="34">
        <v>0</v>
      </c>
      <c r="BF46" s="34">
        <f t="shared" si="285"/>
        <v>0</v>
      </c>
      <c r="BG46" s="34">
        <v>0</v>
      </c>
      <c r="BH46" s="34">
        <f t="shared" si="286"/>
        <v>0</v>
      </c>
      <c r="BI46" s="34">
        <v>0</v>
      </c>
      <c r="BJ46" s="34">
        <f t="shared" si="287"/>
        <v>0</v>
      </c>
      <c r="BK46" s="34">
        <v>0</v>
      </c>
      <c r="BL46" s="34">
        <f t="shared" si="288"/>
        <v>0</v>
      </c>
      <c r="BM46" s="34">
        <v>15</v>
      </c>
      <c r="BN46" s="34">
        <f t="shared" si="289"/>
        <v>304601.27529999998</v>
      </c>
      <c r="BO46" s="34">
        <v>264</v>
      </c>
      <c r="BP46" s="34">
        <f t="shared" si="290"/>
        <v>5336161.4102720004</v>
      </c>
      <c r="BQ46" s="40">
        <v>24</v>
      </c>
      <c r="BR46" s="34">
        <f t="shared" si="291"/>
        <v>582126.6993024</v>
      </c>
      <c r="BS46" s="34">
        <v>68</v>
      </c>
      <c r="BT46" s="34">
        <f t="shared" si="292"/>
        <v>1650557.7527040001</v>
      </c>
      <c r="BU46" s="34">
        <v>1</v>
      </c>
      <c r="BV46" s="34">
        <v>27077.49</v>
      </c>
      <c r="BW46" s="34">
        <v>0</v>
      </c>
      <c r="BX46" s="34">
        <f>(BW46/12*1*$D46*$G46*$H46*$L46*BX$9)+(BW46/12*5*$E46*$G46*$H46*$L46*BX$10)+(BW46/12*6*$F46*$G46*$H46*$L46*BX$10)</f>
        <v>0</v>
      </c>
      <c r="BY46" s="34">
        <v>18</v>
      </c>
      <c r="BZ46" s="34">
        <f>(BY46/12*1*$D46*$G46*$H46*$L46*BZ$9)+(BY46/12*5*$E46*$G46*$H46*$L46*BZ$10)+(BY46/12*6*$F46*$G46*$H46*$L46*BZ$10)</f>
        <v>267276.92930399999</v>
      </c>
      <c r="CA46" s="34">
        <v>26</v>
      </c>
      <c r="CB46" s="34">
        <f>(CA46/12*1*$D46*$G46*$H46*$L46*CB$9)+(CA46/12*5*$E46*$G46*$H46*$L46*CB$10)+(CA46/12*6*$F46*$G46*$H46*$L46*CB$10)</f>
        <v>384029.59576799994</v>
      </c>
      <c r="CC46" s="34"/>
      <c r="CD46" s="34">
        <f>(CC46/12*1*$D46*$G46*$H46*$L46*CD$9)+(CC46/12*5*$E46*$G46*$H46*$L46*CD$10)+(CC46/12*6*$F46*$G46*$H46*$L46*CD$10)</f>
        <v>0</v>
      </c>
      <c r="CE46" s="34">
        <v>0</v>
      </c>
      <c r="CF46" s="34">
        <f t="shared" si="293"/>
        <v>0</v>
      </c>
      <c r="CG46" s="34"/>
      <c r="CH46" s="34">
        <f t="shared" si="294"/>
        <v>0</v>
      </c>
      <c r="CI46" s="34"/>
      <c r="CJ46" s="34">
        <f t="shared" si="295"/>
        <v>0</v>
      </c>
      <c r="CK46" s="34">
        <v>26</v>
      </c>
      <c r="CL46" s="34">
        <f t="shared" si="296"/>
        <v>476060.03123466659</v>
      </c>
      <c r="CM46" s="34">
        <v>8</v>
      </c>
      <c r="CN46" s="34">
        <f>(CM46/12*1*$D46*$G46*$H46*$L46*CN$9)+(CM46/12*11*$E46*$G46*$H46*$L46*CN$10)</f>
        <v>148973.80803199997</v>
      </c>
      <c r="CO46" s="34">
        <v>4</v>
      </c>
      <c r="CP46" s="34">
        <v>74283.92</v>
      </c>
      <c r="CQ46" s="34"/>
      <c r="CR46" s="34"/>
      <c r="CS46" s="34">
        <f t="shared" si="54"/>
        <v>4</v>
      </c>
      <c r="CT46" s="34">
        <f t="shared" si="54"/>
        <v>74283.92</v>
      </c>
      <c r="CU46" s="34">
        <v>4</v>
      </c>
      <c r="CV46" s="34">
        <f t="shared" si="297"/>
        <v>88264.082054400002</v>
      </c>
      <c r="CW46" s="34">
        <v>20</v>
      </c>
      <c r="CX46" s="34">
        <f t="shared" si="298"/>
        <v>441320.41027200001</v>
      </c>
      <c r="CY46" s="34">
        <v>20</v>
      </c>
      <c r="CZ46" s="34">
        <f t="shared" si="299"/>
        <v>369490.69154666667</v>
      </c>
      <c r="DA46" s="34">
        <v>15</v>
      </c>
      <c r="DB46" s="34">
        <f t="shared" si="300"/>
        <v>332541.62239199993</v>
      </c>
      <c r="DC46" s="34">
        <v>0</v>
      </c>
      <c r="DD46" s="34">
        <f t="shared" si="301"/>
        <v>0</v>
      </c>
      <c r="DE46" s="34">
        <v>14</v>
      </c>
      <c r="DF46" s="34">
        <f t="shared" si="302"/>
        <v>340105.09081920004</v>
      </c>
      <c r="DG46" s="34">
        <v>50</v>
      </c>
      <c r="DH46" s="34">
        <f>(DG46/12*1*$D46*$G46*$H46*$M46*DH$9)+(DG46/12*11*$E46*$G46*$H46*$M46*DH$10)</f>
        <v>1223898.8848800003</v>
      </c>
      <c r="DI46" s="34">
        <v>18</v>
      </c>
      <c r="DJ46" s="34">
        <v>415407.2300000001</v>
      </c>
      <c r="DK46" s="34"/>
      <c r="DL46" s="27"/>
      <c r="DM46" s="34"/>
      <c r="DN46" s="27">
        <f t="shared" si="86"/>
        <v>415407.2300000001</v>
      </c>
      <c r="DO46" s="34">
        <v>0</v>
      </c>
      <c r="DP46" s="34">
        <f t="shared" si="303"/>
        <v>0</v>
      </c>
      <c r="DQ46" s="34">
        <v>12</v>
      </c>
      <c r="DR46" s="34">
        <f>(DQ46/12*1*$D46*$G46*$H46*$M46*DR$9)+(DQ46/12*11*$E46*$G46*$H46*$M46*DR$10)</f>
        <v>293735.73237119999</v>
      </c>
      <c r="DS46" s="34">
        <v>0</v>
      </c>
      <c r="DT46" s="34">
        <f t="shared" si="254"/>
        <v>0</v>
      </c>
      <c r="DU46" s="34"/>
      <c r="DV46" s="27"/>
      <c r="DW46" s="34">
        <f t="shared" si="13"/>
        <v>0</v>
      </c>
      <c r="DX46" s="34">
        <f t="shared" si="13"/>
        <v>0</v>
      </c>
      <c r="DY46" s="34">
        <v>6</v>
      </c>
      <c r="DZ46" s="34">
        <f>(DY46/12*1*$D46*$G46*$H46*$M46*DZ$9)+(DY46/12*11*$E46*$G46*$H46*$M46*DZ$10)</f>
        <v>146247.3403104</v>
      </c>
      <c r="EA46" s="34">
        <v>4</v>
      </c>
      <c r="EB46" s="34">
        <v>97691.64</v>
      </c>
      <c r="EC46" s="27"/>
      <c r="ED46" s="34"/>
      <c r="EE46" s="34">
        <f t="shared" si="63"/>
        <v>4</v>
      </c>
      <c r="EF46" s="34">
        <f t="shared" si="63"/>
        <v>97691.64</v>
      </c>
      <c r="EG46" s="34">
        <v>22</v>
      </c>
      <c r="EH46" s="34">
        <f>(EG46/12*1*$D46*$G46*$H46*$L46*EH$9)+(EG46/12*11*$E46*$G46*$H46*$L46*EH$10)</f>
        <v>448935.29275466665</v>
      </c>
      <c r="EI46" s="34">
        <v>3</v>
      </c>
      <c r="EJ46" s="34">
        <v>58877.41</v>
      </c>
      <c r="EK46" s="34"/>
      <c r="EL46" s="34"/>
      <c r="EM46" s="34">
        <f t="shared" si="65"/>
        <v>3</v>
      </c>
      <c r="EN46" s="34">
        <f t="shared" si="65"/>
        <v>58877.41</v>
      </c>
      <c r="EO46" s="34">
        <v>24</v>
      </c>
      <c r="EP46" s="34">
        <f>(EO46/12*1*$D46*$G46*$H46*$L46*EP$9)+(EO46/12*11*$E46*$G46*$H46*$L46*EP$10)</f>
        <v>489747.59209599998</v>
      </c>
      <c r="EQ46" s="34">
        <v>3</v>
      </c>
      <c r="ER46" s="34">
        <v>61552.89</v>
      </c>
      <c r="ES46" s="34"/>
      <c r="ET46" s="34"/>
      <c r="EU46" s="34">
        <f t="shared" si="67"/>
        <v>3</v>
      </c>
      <c r="EV46" s="34">
        <f t="shared" si="67"/>
        <v>61552.89</v>
      </c>
      <c r="EW46" s="34">
        <v>4</v>
      </c>
      <c r="EX46" s="34">
        <f>(EW46/12*1*$D46*$G46*$H46*$M46*EX$9)+(EW46/12*11*$E46*$G46*$H46*$M46*EX$10)</f>
        <v>127255.55158399999</v>
      </c>
      <c r="EY46" s="34">
        <v>1</v>
      </c>
      <c r="EZ46" s="34">
        <v>31629.07</v>
      </c>
      <c r="FA46" s="34"/>
      <c r="FB46" s="34"/>
      <c r="FC46" s="34">
        <f t="shared" si="149"/>
        <v>1</v>
      </c>
      <c r="FD46" s="34">
        <f t="shared" si="149"/>
        <v>31629.07</v>
      </c>
      <c r="FE46" s="34">
        <v>2</v>
      </c>
      <c r="FF46" s="34">
        <f t="shared" si="304"/>
        <v>63251.699503999989</v>
      </c>
      <c r="FG46" s="34">
        <v>3</v>
      </c>
      <c r="FH46" s="34">
        <v>97930.26999999999</v>
      </c>
      <c r="FI46" s="34"/>
      <c r="FJ46" s="34"/>
      <c r="FK46" s="34">
        <f t="shared" si="150"/>
        <v>3</v>
      </c>
      <c r="FL46" s="34">
        <f t="shared" si="150"/>
        <v>97930.26999999999</v>
      </c>
      <c r="FM46" s="34">
        <v>6</v>
      </c>
      <c r="FN46" s="34">
        <f t="shared" si="305"/>
        <v>189755.09851200003</v>
      </c>
      <c r="FO46" s="34">
        <v>0</v>
      </c>
      <c r="FP46" s="34">
        <f t="shared" si="87"/>
        <v>0</v>
      </c>
      <c r="FQ46" s="34"/>
      <c r="FR46" s="34"/>
      <c r="FS46" s="34"/>
      <c r="FT46" s="34"/>
      <c r="FU46" s="34">
        <v>10</v>
      </c>
      <c r="FV46" s="34">
        <f t="shared" si="306"/>
        <v>422291.48814333341</v>
      </c>
      <c r="FW46" s="34">
        <v>1</v>
      </c>
      <c r="FX46" s="34">
        <v>41983.83</v>
      </c>
      <c r="FY46" s="34"/>
      <c r="FZ46" s="34"/>
      <c r="GA46" s="34">
        <f t="shared" si="71"/>
        <v>1</v>
      </c>
      <c r="GB46" s="34">
        <f t="shared" si="71"/>
        <v>41983.83</v>
      </c>
      <c r="GC46" s="34">
        <v>50</v>
      </c>
      <c r="GD46" s="34">
        <f>(GC46/12*1*$D46*$G46*$H46*$O46*GD$9)+(GC46/12*11*$E46*$G46*$H46*$P46*GD$10)</f>
        <v>2404898.1470166668</v>
      </c>
      <c r="GE46" s="34">
        <v>8</v>
      </c>
      <c r="GF46" s="34">
        <v>376748.11</v>
      </c>
      <c r="GG46" s="34"/>
      <c r="GH46" s="34"/>
      <c r="GI46" s="27">
        <f t="shared" si="73"/>
        <v>8</v>
      </c>
      <c r="GJ46" s="27">
        <f t="shared" si="73"/>
        <v>376748.11</v>
      </c>
      <c r="GK46" s="37"/>
      <c r="GL46" s="38"/>
    </row>
    <row r="47" spans="1:194" ht="27" customHeight="1" x14ac:dyDescent="0.25">
      <c r="A47" s="41"/>
      <c r="B47" s="72">
        <v>29</v>
      </c>
      <c r="C47" s="28" t="s">
        <v>187</v>
      </c>
      <c r="D47" s="29">
        <f t="shared" si="165"/>
        <v>18150.400000000001</v>
      </c>
      <c r="E47" s="29">
        <f t="shared" si="165"/>
        <v>18790</v>
      </c>
      <c r="F47" s="30">
        <v>18508</v>
      </c>
      <c r="G47" s="39">
        <v>0.36</v>
      </c>
      <c r="H47" s="31">
        <v>1</v>
      </c>
      <c r="I47" s="32"/>
      <c r="J47" s="32"/>
      <c r="K47" s="32"/>
      <c r="L47" s="29">
        <v>1.4</v>
      </c>
      <c r="M47" s="29">
        <v>1.68</v>
      </c>
      <c r="N47" s="29">
        <v>2.23</v>
      </c>
      <c r="O47" s="29">
        <v>2.39</v>
      </c>
      <c r="P47" s="33">
        <v>2.57</v>
      </c>
      <c r="Q47" s="34"/>
      <c r="R47" s="34">
        <f>(Q47/12*1*$D47*$G47*$H47*$L47*R$9)+(Q47/12*5*$E47*$G47*$H47*$L47)+(Q47/12*6*$F47*$G47*$H47*$L47)</f>
        <v>0</v>
      </c>
      <c r="S47" s="34"/>
      <c r="T47" s="34">
        <f>(S47/12*1*$D47*$G47*$H47*$L47*T$9)+(S47/12*5*$E47*$G47*$H47*$L47)+(S47/12*6*$F47*$G47*$H47*$L47)</f>
        <v>0</v>
      </c>
      <c r="U47" s="34">
        <v>0</v>
      </c>
      <c r="V47" s="34">
        <f>(U47/12*1*$D47*$G47*$H47*$L47*V$9)+(U47/12*5*$E47*$G47*$H47*$L47)+(U47/12*6*$F47*$G47*$H47*$L47)</f>
        <v>0</v>
      </c>
      <c r="W47" s="34">
        <f>786-250-100-25</f>
        <v>411</v>
      </c>
      <c r="X47" s="34">
        <f>(W47/12*1*$D47*$G47*$H47*$L47*X$9)+(W47/12*5*$E47*$G47*$H47*$L47)+(W47/12*6*$F47*$G47*$H47*$L47)</f>
        <v>3883318.9012799999</v>
      </c>
      <c r="Y47" s="34">
        <v>0</v>
      </c>
      <c r="Z47" s="34">
        <f>(Y47/12*1*$D47*$G47*$H47*$L47*Z$9)+(Y47/12*5*$E47*$G47*$H47*$L47)+(Y47/12*6*$F47*$G47*$H47*$L47)</f>
        <v>0</v>
      </c>
      <c r="AA47" s="34">
        <v>36</v>
      </c>
      <c r="AB47" s="34">
        <f>(AA47/12*1*$D47*$G47*$H47*$L47*AB$9)+(AA47/12*5*$E47*$G47*$H47*$L47)+(AA47/12*6*$F47*$G47*$H47*$L47)</f>
        <v>340144.72127999994</v>
      </c>
      <c r="AC47" s="34">
        <v>0</v>
      </c>
      <c r="AD47" s="34">
        <f>(AC47/12*1*$D47*$G47*$H47*$L47*AD$9)+(AC47/12*5*$E47*$G47*$H47*$L47)+(AC47/12*6*$F47*$G47*$H47*$L47)</f>
        <v>0</v>
      </c>
      <c r="AE47" s="34">
        <v>0</v>
      </c>
      <c r="AF47" s="34">
        <f>(AE47/12*1*$D47*$G47*$H47*$L47*AF$9)+(AE47/12*5*$E47*$G47*$H47*$L47)+(AE47/12*6*$F47*$G47*$H47*$L47)</f>
        <v>0</v>
      </c>
      <c r="AG47" s="34">
        <v>0</v>
      </c>
      <c r="AH47" s="34">
        <f>(AG47/12*1*$D47*$G47*$H47*$L47*AH$9)+(AG47/12*5*$E47*$G47*$H47*$L47)+(AG47/12*6*$F47*$G47*$H47*$L47)</f>
        <v>0</v>
      </c>
      <c r="AI47" s="27">
        <v>15</v>
      </c>
      <c r="AJ47" s="34">
        <f>(AI47/12*1*$D47*$G47*$H47*$L47*AJ$9)+(AI47/12*11*$E47*$G47*$H47*$L47)</f>
        <v>145079.87760000001</v>
      </c>
      <c r="AK47" s="34"/>
      <c r="AL47" s="34">
        <f>(AK47/12*1*$D47*$G47*$H47*$L47*AL$9)+(AK47/12*5*$E47*$G47*$H47*$L47)+(AK47/12*6*$F47*$G47*$H47*$L47)</f>
        <v>0</v>
      </c>
      <c r="AM47" s="34"/>
      <c r="AN47" s="34">
        <f>(AM47/12*1*$D47*$G47*$H47*$L47*AN$9)+(AM47/12*5*$E47*$G47*$H47*$L47)+(AM47/12*6*$F47*$G47*$H47*$L47)</f>
        <v>0</v>
      </c>
      <c r="AO47" s="34"/>
      <c r="AP47" s="34">
        <f>(AO47/12*1*$D47*$G47*$H47*$L47*AP$9)+(AO47/12*5*$E47*$G47*$H47*$L47)+(AO47/12*6*$F47*$G47*$H47*$L47)</f>
        <v>0</v>
      </c>
      <c r="AQ47" s="34"/>
      <c r="AR47" s="34">
        <f>(AQ47/12*1*$D47*$G47*$H47*$M47*AR$9)+(AQ47/12*5*$E47*$G47*$H47*$M47)+(AQ47/12*6*$F47*$G47*$H47*$M47)</f>
        <v>0</v>
      </c>
      <c r="AS47" s="34">
        <v>3</v>
      </c>
      <c r="AT47" s="34">
        <f>(AS47/12*1*$D47*$G47*$H47*$M47*AT$9)+(AS47/12*5*$E47*$G47*$H47*$M47)+(AS47/12*6*$F47*$G47*$H47*$M47)</f>
        <v>33849.8116992</v>
      </c>
      <c r="AU47" s="34">
        <v>0</v>
      </c>
      <c r="AV47" s="34">
        <f>(AU47/12*1*$D47*$G47*$H47*$M47*AV$9)+(AU47/12*5*$E47*$G47*$H47*$M47)+(AU47/12*6*$F47*$G47*$H47*$M47)</f>
        <v>0</v>
      </c>
      <c r="AW47" s="34">
        <v>0</v>
      </c>
      <c r="AX47" s="34">
        <f>(AW47/12*1*$D47*$G47*$H47*$M47*AX$9)+(AW47/12*5*$E47*$G47*$H47*$M47)+(AW47/12*6*$F47*$G47*$H47*$M47)</f>
        <v>0</v>
      </c>
      <c r="AY47" s="34"/>
      <c r="AZ47" s="34">
        <f>(AY47/12*1*$D47*$G47*$H47*$L47*AZ$9)+(AY47/12*5*$E47*$G47*$H47*$L47)+(AY47/12*6*$F47*$G47*$H47*$L47)</f>
        <v>0</v>
      </c>
      <c r="BA47" s="34"/>
      <c r="BB47" s="34">
        <f>(BA47/12*1*$D47*$G47*$H47*$L47*BB$9)+(BA47/12*5*$E47*$G47*$H47*$L47)+(BA47/12*6*$F47*$G47*$H47*$L47)</f>
        <v>0</v>
      </c>
      <c r="BC47" s="34"/>
      <c r="BD47" s="34">
        <f>(BC47/12*1*$D47*$G47*$H47*$M47*BD$9)+(BC47/12*5*$E47*$G47*$H47*$M47)+(BC47/12*6*$F47*$G47*$H47*$M47)</f>
        <v>0</v>
      </c>
      <c r="BE47" s="34">
        <v>0</v>
      </c>
      <c r="BF47" s="34">
        <f>(BE47/12*1*$D47*$G47*$H47*$L47*BF$9)+(BE47/12*5*$E47*$G47*$H47*$L47)+(BE47/12*6*$F47*$G47*$H47*$L47)</f>
        <v>0</v>
      </c>
      <c r="BG47" s="34">
        <v>0</v>
      </c>
      <c r="BH47" s="34">
        <f>(BG47/12*1*$D47*$G47*$H47*$L47*BH$9)+(BG47/12*5*$E47*$G47*$H47*$L47)+(BG47/12*6*$F47*$G47*$H47*$L47)</f>
        <v>0</v>
      </c>
      <c r="BI47" s="34">
        <v>0</v>
      </c>
      <c r="BJ47" s="34">
        <f>(BI47/12*1*$D47*$G47*$H47*$L47*BJ$9)+(BI47/12*5*$E47*$G47*$H47*$L47)+(BI47/12*6*$F47*$G47*$H47*$L47)</f>
        <v>0</v>
      </c>
      <c r="BK47" s="34">
        <v>0</v>
      </c>
      <c r="BL47" s="34">
        <f>(BK47/12*1*$D47*$G47*$H47*$M47*BL$9)+(BK47/12*5*$E47*$G47*$H47*$M47)+(BK47/12*6*$F47*$G47*$H47*$M47)</f>
        <v>0</v>
      </c>
      <c r="BM47" s="34">
        <v>42</v>
      </c>
      <c r="BN47" s="34">
        <f>(BM47/12*1*$D47*$G47*$H47*$L47*BN$9)+(BM47/12*5*$E47*$G47*$H47*$L47)+(BM47/12*6*$F47*$G47*$H47*$L47)</f>
        <v>396835.50815999997</v>
      </c>
      <c r="BO47" s="34">
        <v>80</v>
      </c>
      <c r="BP47" s="34">
        <f>(BO47/12*1*$D47*$G47*$H47*$L47*BP$9)+(BO47/12*11*$E47*$G47*$H47*$L47)</f>
        <v>757903.15776000009</v>
      </c>
      <c r="BQ47" s="40">
        <v>3</v>
      </c>
      <c r="BR47" s="34">
        <f>(BQ47/12*1*$D47*$G47*$H47*$M47*BR$9)+(BQ47/12*5*$E47*$G47*$H47*$M47)+(BQ47/12*6*$F47*$G47*$H47*$M47)</f>
        <v>33849.8116992</v>
      </c>
      <c r="BS47" s="34">
        <v>28</v>
      </c>
      <c r="BT47" s="34">
        <f>(BS47/12*1*$D47*$G47*$H47*$M47*BT$9)+(BS47/12*4*$E47*$G47*$H47*$M344)+(BS47/12*1*$E47*$G47*$H47*$M47)+(BS47/12*6*$F47*$G47*$H47*$M47)</f>
        <v>320029.79097600002</v>
      </c>
      <c r="BU47" s="34">
        <v>1</v>
      </c>
      <c r="BV47" s="34">
        <v>6718.15</v>
      </c>
      <c r="BW47" s="34">
        <v>0</v>
      </c>
      <c r="BX47" s="34">
        <f>(BW47/12*1*$D47*$G47*$H47*$L47*BX$9)+(BW47/12*5*$E47*$G47*$H47*$L47)+(BW47/12*6*$F47*$G47*$H47*$L47)</f>
        <v>0</v>
      </c>
      <c r="BY47" s="34">
        <v>2</v>
      </c>
      <c r="BZ47" s="34">
        <f>(BY47/12*1*$D47*$G47*$H47*$L47*BZ$9)+(BY47/12*5*$E47*$G47*$H47*$L47)+(BY47/12*6*$F47*$G47*$H47*$L47)</f>
        <v>18683.480255999995</v>
      </c>
      <c r="CA47" s="34">
        <v>100</v>
      </c>
      <c r="CB47" s="34">
        <f>(CA47/12*1*$D47*$G47*$H47*$L47*CB$9)+(CA47/12*5*$E47*$G47*$H47*$L47)+(CA47/12*6*$F47*$G47*$H47*$L47)</f>
        <v>930362.42879999999</v>
      </c>
      <c r="CC47" s="34">
        <v>5</v>
      </c>
      <c r="CD47" s="34">
        <f>(CC47/12*1*$D47*$G47*$H47*$L47*CD$9)+(CC47/12*5*$E47*$G47*$H47*$L47)+(CC47/12*6*$F47*$G47*$H47*$L47)</f>
        <v>46518.121440000003</v>
      </c>
      <c r="CE47" s="34"/>
      <c r="CF47" s="34">
        <f>(CE47/12*1*$D47*$G47*$H47*$M47*CF$9)+(CE47/12*5*$E47*$G47*$H47*$M47)+(CE47/12*6*$F47*$G47*$H47*$M47)</f>
        <v>0</v>
      </c>
      <c r="CG47" s="34"/>
      <c r="CH47" s="34">
        <f>(CG47/12*1*$D47*$G47*$H47*$L47*CH$9)+(CG47/12*5*$E47*$G47*$H47*$L47)+(CG47/12*6*$F47*$G47*$H47*$L47)</f>
        <v>0</v>
      </c>
      <c r="CI47" s="34"/>
      <c r="CJ47" s="34">
        <f>(CI47/12*1*$D47*$G47*$H47*$M47*CJ$9)+(CI47/12*5*$E47*$G47*$H47*$M47)+(CI47/12*6*$F47*$G47*$H47*$M47)</f>
        <v>0</v>
      </c>
      <c r="CK47" s="34">
        <v>48</v>
      </c>
      <c r="CL47" s="34">
        <f>(CK47/12*1*$D47*$G47*$H47*$L47*CL$9)+(CK47/12*5*$E47*$G47*$H47*$L47)+(CK47/12*6*$F47*$G47*$H47*$L47)</f>
        <v>446573.96582399996</v>
      </c>
      <c r="CM47" s="34">
        <v>56</v>
      </c>
      <c r="CN47" s="34">
        <f>(CM47/12*1*$D47*$G47*$H47*$L47*CN$9)+(CM47/12*11*$E47*$G47*$H47*$L47)</f>
        <v>529678.41561600007</v>
      </c>
      <c r="CO47" s="34">
        <v>3</v>
      </c>
      <c r="CP47" s="34">
        <v>14065.84</v>
      </c>
      <c r="CQ47" s="34"/>
      <c r="CR47" s="34"/>
      <c r="CS47" s="34">
        <f t="shared" si="54"/>
        <v>3</v>
      </c>
      <c r="CT47" s="34">
        <f t="shared" si="54"/>
        <v>14065.84</v>
      </c>
      <c r="CU47" s="34"/>
      <c r="CV47" s="34">
        <f>(CU47/12*1*$D47*$G47*$H47*$M47*CV$9)+(CU47/12*5*$E47*$G47*$H47*$M47)+(CU47/12*6*$F47*$G47*$H47*$M47)</f>
        <v>0</v>
      </c>
      <c r="CW47" s="34">
        <v>5</v>
      </c>
      <c r="CX47" s="34">
        <f>(CW47/12*1*$D47*$G47*$H47*$M47*CX$9)+(CW47/12*5*$E47*$G47*$H47*$M47)+(CW47/12*6*$F47*$G47*$H47*$M47)</f>
        <v>56050.440768</v>
      </c>
      <c r="CY47" s="34">
        <v>2</v>
      </c>
      <c r="CZ47" s="34">
        <f>(CY47/12*1*$D47*$G47*$H47*$L47*CZ$9)+(CY47/12*5*$E47*$G47*$H47*$L47)+(CY47/12*6*$F47*$G47*$H47*$L47)</f>
        <v>18767.335103999998</v>
      </c>
      <c r="DA47" s="34"/>
      <c r="DB47" s="34">
        <f>(DA47/12*1*$D47*$G47*$H47*$M47*DB$9)+(DA47/12*5*$E47*$G47*$H47*$M47)+(DA47/12*6*$F47*$G47*$H47*$M47)</f>
        <v>0</v>
      </c>
      <c r="DC47" s="34"/>
      <c r="DD47" s="34">
        <f>(DC47/12*1*$D47*$G47*$H47*$M47*DD$9)+(DC47/12*5*$E47*$G47*$H47*$M47)+(DC47/12*6*$F47*$G47*$H47*$M47)</f>
        <v>0</v>
      </c>
      <c r="DE47" s="34"/>
      <c r="DF47" s="34">
        <f>(DE47/12*1*$D47*$G47*$H47*$M47*DF$9)+(DE47/12*5*$E47*$G47*$H47*$M47)+(DE47/12*6*$F47*$G47*$H47*$M47)</f>
        <v>0</v>
      </c>
      <c r="DG47" s="34">
        <v>10</v>
      </c>
      <c r="DH47" s="34">
        <f>(DG47/12*1*$D47*$G47*$H47*$M47*DH$9)+(DG47/12*11*$E47*$G47*$H47*$M47)</f>
        <v>113456.77862400001</v>
      </c>
      <c r="DI47" s="34">
        <v>0</v>
      </c>
      <c r="DJ47" s="34">
        <v>0</v>
      </c>
      <c r="DK47" s="34"/>
      <c r="DL47" s="27"/>
      <c r="DM47" s="34"/>
      <c r="DN47" s="27">
        <f t="shared" si="86"/>
        <v>0</v>
      </c>
      <c r="DO47" s="34">
        <v>0</v>
      </c>
      <c r="DP47" s="34">
        <f>(DO47/12*1*$D47*$G47*$H47*$L47*DP$9)+(DO47/12*5*$E47*$G47*$H47*$L47)+(DO47/12*6*$F47*$G47*$H47*$L47)</f>
        <v>0</v>
      </c>
      <c r="DQ47" s="34"/>
      <c r="DR47" s="34">
        <f>(DQ47/12*1*$D47*$G47*$H47*$M47*DR$9)+(DQ47/12*11*$E47*$G47*$H47*$M47)</f>
        <v>0</v>
      </c>
      <c r="DS47" s="34"/>
      <c r="DT47" s="34">
        <f>(DS47/3*1*$D47*$G47*$H47*$M47*DT$9)+(DS47/3*2*$E47*$G47*$H47*$M47)</f>
        <v>0</v>
      </c>
      <c r="DU47" s="34"/>
      <c r="DV47" s="27"/>
      <c r="DW47" s="34">
        <f t="shared" si="13"/>
        <v>0</v>
      </c>
      <c r="DX47" s="34">
        <f t="shared" si="13"/>
        <v>0</v>
      </c>
      <c r="DY47" s="34"/>
      <c r="DZ47" s="34">
        <f>(DY47/12*1*$D47*$G47*$H47*$M47*DZ$9)+(DY47/12*11*$E47*$G47*$H47*$M47)</f>
        <v>0</v>
      </c>
      <c r="EA47" s="34">
        <v>7</v>
      </c>
      <c r="EB47" s="34">
        <v>73041.320000000007</v>
      </c>
      <c r="EC47" s="27"/>
      <c r="ED47" s="34"/>
      <c r="EE47" s="34">
        <f t="shared" si="63"/>
        <v>7</v>
      </c>
      <c r="EF47" s="34">
        <f t="shared" si="63"/>
        <v>73041.320000000007</v>
      </c>
      <c r="EG47" s="34">
        <v>20</v>
      </c>
      <c r="EH47" s="34">
        <f>(EG47/12*1*$D47*$G47*$H47*$L47*EH$9)+(EG47/12*11*$E47*$G47*$H47*$L47)</f>
        <v>189170.86272</v>
      </c>
      <c r="EI47" s="34">
        <v>2</v>
      </c>
      <c r="EJ47" s="34">
        <v>18800.919999999998</v>
      </c>
      <c r="EK47" s="34"/>
      <c r="EL47" s="34"/>
      <c r="EM47" s="34">
        <f t="shared" si="65"/>
        <v>2</v>
      </c>
      <c r="EN47" s="34">
        <f t="shared" si="65"/>
        <v>18800.919999999998</v>
      </c>
      <c r="EO47" s="34"/>
      <c r="EP47" s="34">
        <f>(EO47/12*1*$D47*$G47*$H47*$L47*EP$9)+(EO47/12*11*$E47*$G47*$H47*$L47)</f>
        <v>0</v>
      </c>
      <c r="EQ47" s="34">
        <v>2</v>
      </c>
      <c r="ER47" s="34">
        <v>14602.08</v>
      </c>
      <c r="ES47" s="34"/>
      <c r="ET47" s="34"/>
      <c r="EU47" s="34">
        <f t="shared" si="67"/>
        <v>2</v>
      </c>
      <c r="EV47" s="34">
        <f t="shared" si="67"/>
        <v>14602.08</v>
      </c>
      <c r="EW47" s="34"/>
      <c r="EX47" s="34">
        <f>(EW47/12*1*$D47*$G47*$H47*$M47*EX$9)+(EW47/12*11*$E47*$G47*$H47*$M47)</f>
        <v>0</v>
      </c>
      <c r="EY47" s="34">
        <f t="shared" si="99"/>
        <v>0</v>
      </c>
      <c r="EZ47" s="34">
        <f>(EY47/3*1*$D47*$G47*$H47*$M47*EZ$9)+(EY47/3*2*$E47*$G47*$H47*$M47)</f>
        <v>0</v>
      </c>
      <c r="FA47" s="34"/>
      <c r="FB47" s="34"/>
      <c r="FC47" s="34">
        <f t="shared" si="149"/>
        <v>0</v>
      </c>
      <c r="FD47" s="34">
        <f t="shared" si="149"/>
        <v>0</v>
      </c>
      <c r="FE47" s="34"/>
      <c r="FF47" s="34">
        <f>(FE47/12*1*$D47*$G47*$H47*$M47*FF$9)+(FE47/12*11*$E47*$G47*$H47*$M47)</f>
        <v>0</v>
      </c>
      <c r="FG47" s="34">
        <v>0</v>
      </c>
      <c r="FH47" s="34">
        <f>(FG47/3*1*$D47*$G47*$H47*$M47*FH$9)+(FG47/3*2*$E47*$G47*$H47*$M47)</f>
        <v>0</v>
      </c>
      <c r="FI47" s="34"/>
      <c r="FJ47" s="34"/>
      <c r="FK47" s="34">
        <f t="shared" si="150"/>
        <v>0</v>
      </c>
      <c r="FL47" s="34">
        <f t="shared" si="150"/>
        <v>0</v>
      </c>
      <c r="FM47" s="34"/>
      <c r="FN47" s="34">
        <f>(FM47/12*1*$D47*$G47*$H47*$M47*FN$9)+(FM47/12*11*$E47*$G47*$H47*$M47)</f>
        <v>0</v>
      </c>
      <c r="FO47" s="34">
        <v>3</v>
      </c>
      <c r="FP47" s="34">
        <v>36418.720000000001</v>
      </c>
      <c r="FQ47" s="34"/>
      <c r="FR47" s="34"/>
      <c r="FS47" s="34"/>
      <c r="FT47" s="34"/>
      <c r="FU47" s="34"/>
      <c r="FV47" s="34">
        <f>(FU47/12*1*$D47*$G47*$H47*$N47*FV$9)+(FU47/12*11*$E47*$G47*$H47*$N47)</f>
        <v>0</v>
      </c>
      <c r="FW47" s="34">
        <v>1</v>
      </c>
      <c r="FX47" s="34">
        <v>15084.61</v>
      </c>
      <c r="FY47" s="34"/>
      <c r="FZ47" s="34"/>
      <c r="GA47" s="34">
        <f t="shared" si="71"/>
        <v>1</v>
      </c>
      <c r="GB47" s="34">
        <f t="shared" si="71"/>
        <v>15084.61</v>
      </c>
      <c r="GC47" s="34"/>
      <c r="GD47" s="34">
        <f>(GC47/12*1*$D47*$G47*$H47*$O47*GD$9)+(GC47/12*11*$E47*$G47*$H47*$P47)</f>
        <v>0</v>
      </c>
      <c r="GE47" s="34">
        <f t="shared" si="103"/>
        <v>0</v>
      </c>
      <c r="GF47" s="34">
        <f>(GE47/3*1*$D47*$G47*$H47*$O47*GF$9)+(GE47/3*2*$E47*$G47*$H47*$P47)</f>
        <v>0</v>
      </c>
      <c r="GG47" s="34"/>
      <c r="GH47" s="34"/>
      <c r="GI47" s="27">
        <f t="shared" si="73"/>
        <v>0</v>
      </c>
      <c r="GJ47" s="27">
        <f t="shared" si="73"/>
        <v>0</v>
      </c>
      <c r="GK47" s="37"/>
      <c r="GL47" s="38"/>
    </row>
    <row r="48" spans="1:194" x14ac:dyDescent="0.25">
      <c r="A48" s="41">
        <v>7</v>
      </c>
      <c r="B48" s="78"/>
      <c r="C48" s="44" t="s">
        <v>188</v>
      </c>
      <c r="D48" s="29">
        <f t="shared" si="165"/>
        <v>18150.400000000001</v>
      </c>
      <c r="E48" s="29">
        <f t="shared" si="165"/>
        <v>18790</v>
      </c>
      <c r="F48" s="30">
        <v>18508</v>
      </c>
      <c r="G48" s="74">
        <v>1.84</v>
      </c>
      <c r="H48" s="31">
        <v>1</v>
      </c>
      <c r="I48" s="32"/>
      <c r="J48" s="32"/>
      <c r="K48" s="32"/>
      <c r="L48" s="29">
        <v>1.4</v>
      </c>
      <c r="M48" s="29">
        <v>1.68</v>
      </c>
      <c r="N48" s="29">
        <v>2.23</v>
      </c>
      <c r="O48" s="29">
        <v>2.39</v>
      </c>
      <c r="P48" s="33">
        <v>2.57</v>
      </c>
      <c r="Q48" s="27">
        <f>Q49</f>
        <v>2</v>
      </c>
      <c r="R48" s="27">
        <f t="shared" ref="R48:CF48" si="307">R49</f>
        <v>97464.428320000006</v>
      </c>
      <c r="S48" s="27">
        <f t="shared" si="307"/>
        <v>0</v>
      </c>
      <c r="T48" s="27">
        <f t="shared" si="307"/>
        <v>0</v>
      </c>
      <c r="U48" s="27">
        <f t="shared" si="307"/>
        <v>0</v>
      </c>
      <c r="V48" s="27">
        <f t="shared" si="307"/>
        <v>0</v>
      </c>
      <c r="W48" s="27">
        <f t="shared" si="307"/>
        <v>0</v>
      </c>
      <c r="X48" s="27">
        <f t="shared" si="307"/>
        <v>0</v>
      </c>
      <c r="Y48" s="27">
        <f t="shared" si="307"/>
        <v>0</v>
      </c>
      <c r="Z48" s="27">
        <f t="shared" si="307"/>
        <v>0</v>
      </c>
      <c r="AA48" s="27">
        <f t="shared" si="307"/>
        <v>0</v>
      </c>
      <c r="AB48" s="27">
        <f t="shared" si="307"/>
        <v>0</v>
      </c>
      <c r="AC48" s="27">
        <f t="shared" si="307"/>
        <v>30</v>
      </c>
      <c r="AD48" s="27">
        <f t="shared" si="307"/>
        <v>1802189.0488</v>
      </c>
      <c r="AE48" s="27">
        <f t="shared" si="307"/>
        <v>0</v>
      </c>
      <c r="AF48" s="27">
        <f t="shared" si="307"/>
        <v>0</v>
      </c>
      <c r="AG48" s="27">
        <f t="shared" si="307"/>
        <v>80</v>
      </c>
      <c r="AH48" s="27">
        <f t="shared" si="307"/>
        <v>4805837.4634666666</v>
      </c>
      <c r="AI48" s="27">
        <f>AI49</f>
        <v>46</v>
      </c>
      <c r="AJ48" s="27">
        <f t="shared" ref="AJ48" si="308">AJ49</f>
        <v>2425796.5913066668</v>
      </c>
      <c r="AK48" s="27">
        <f t="shared" si="307"/>
        <v>0</v>
      </c>
      <c r="AL48" s="27">
        <f t="shared" si="307"/>
        <v>0</v>
      </c>
      <c r="AM48" s="27">
        <f t="shared" si="307"/>
        <v>0</v>
      </c>
      <c r="AN48" s="27">
        <f t="shared" si="307"/>
        <v>0</v>
      </c>
      <c r="AO48" s="27">
        <f t="shared" si="307"/>
        <v>0</v>
      </c>
      <c r="AP48" s="27">
        <f t="shared" si="307"/>
        <v>0</v>
      </c>
      <c r="AQ48" s="27">
        <f t="shared" si="307"/>
        <v>0</v>
      </c>
      <c r="AR48" s="27">
        <f t="shared" si="307"/>
        <v>0</v>
      </c>
      <c r="AS48" s="27">
        <f t="shared" si="307"/>
        <v>0</v>
      </c>
      <c r="AT48" s="27">
        <f t="shared" si="307"/>
        <v>0</v>
      </c>
      <c r="AU48" s="27">
        <f t="shared" si="307"/>
        <v>12</v>
      </c>
      <c r="AV48" s="27">
        <f t="shared" si="307"/>
        <v>692040.59473920008</v>
      </c>
      <c r="AW48" s="27">
        <f t="shared" si="307"/>
        <v>0</v>
      </c>
      <c r="AX48" s="27">
        <f t="shared" si="307"/>
        <v>0</v>
      </c>
      <c r="AY48" s="27">
        <f t="shared" si="307"/>
        <v>0</v>
      </c>
      <c r="AZ48" s="27">
        <f t="shared" si="307"/>
        <v>0</v>
      </c>
      <c r="BA48" s="27">
        <f t="shared" si="307"/>
        <v>0</v>
      </c>
      <c r="BB48" s="27">
        <f t="shared" si="307"/>
        <v>0</v>
      </c>
      <c r="BC48" s="27">
        <f t="shared" si="307"/>
        <v>0</v>
      </c>
      <c r="BD48" s="27">
        <f t="shared" si="307"/>
        <v>0</v>
      </c>
      <c r="BE48" s="27">
        <f t="shared" si="307"/>
        <v>0</v>
      </c>
      <c r="BF48" s="27">
        <f t="shared" si="307"/>
        <v>0</v>
      </c>
      <c r="BG48" s="27">
        <f t="shared" si="307"/>
        <v>0</v>
      </c>
      <c r="BH48" s="27">
        <f t="shared" si="307"/>
        <v>0</v>
      </c>
      <c r="BI48" s="27">
        <v>0</v>
      </c>
      <c r="BJ48" s="27">
        <f t="shared" si="307"/>
        <v>0</v>
      </c>
      <c r="BK48" s="27">
        <f t="shared" si="307"/>
        <v>0</v>
      </c>
      <c r="BL48" s="27">
        <f t="shared" si="307"/>
        <v>0</v>
      </c>
      <c r="BM48" s="27">
        <f>BM49</f>
        <v>0</v>
      </c>
      <c r="BN48" s="27">
        <f t="shared" si="307"/>
        <v>0</v>
      </c>
      <c r="BO48" s="27">
        <f t="shared" si="307"/>
        <v>0</v>
      </c>
      <c r="BP48" s="27">
        <f t="shared" si="307"/>
        <v>0</v>
      </c>
      <c r="BQ48" s="27">
        <v>0</v>
      </c>
      <c r="BR48" s="27">
        <f t="shared" si="307"/>
        <v>0</v>
      </c>
      <c r="BS48" s="27">
        <f t="shared" si="307"/>
        <v>44</v>
      </c>
      <c r="BT48" s="27">
        <f t="shared" si="307"/>
        <v>2655587.3541120002</v>
      </c>
      <c r="BU48" s="27">
        <f t="shared" si="307"/>
        <v>1</v>
      </c>
      <c r="BV48" s="27">
        <f t="shared" si="307"/>
        <v>63892.01</v>
      </c>
      <c r="BW48" s="27">
        <f t="shared" si="307"/>
        <v>0</v>
      </c>
      <c r="BX48" s="27">
        <f t="shared" si="307"/>
        <v>0</v>
      </c>
      <c r="BY48" s="27">
        <f t="shared" si="307"/>
        <v>0</v>
      </c>
      <c r="BZ48" s="27">
        <f t="shared" si="307"/>
        <v>0</v>
      </c>
      <c r="CA48" s="27">
        <f t="shared" si="307"/>
        <v>0</v>
      </c>
      <c r="CB48" s="27">
        <f t="shared" si="307"/>
        <v>0</v>
      </c>
      <c r="CC48" s="27">
        <f t="shared" si="307"/>
        <v>0</v>
      </c>
      <c r="CD48" s="27">
        <f t="shared" si="307"/>
        <v>0</v>
      </c>
      <c r="CE48" s="27">
        <f t="shared" si="307"/>
        <v>0</v>
      </c>
      <c r="CF48" s="27">
        <f t="shared" si="307"/>
        <v>0</v>
      </c>
      <c r="CG48" s="27">
        <f t="shared" ref="CG48:GD48" si="309">CG49</f>
        <v>0</v>
      </c>
      <c r="CH48" s="27">
        <f t="shared" si="309"/>
        <v>0</v>
      </c>
      <c r="CI48" s="27">
        <f t="shared" si="309"/>
        <v>0</v>
      </c>
      <c r="CJ48" s="27">
        <f t="shared" si="309"/>
        <v>0</v>
      </c>
      <c r="CK48" s="27">
        <f t="shared" si="309"/>
        <v>0</v>
      </c>
      <c r="CL48" s="27">
        <f t="shared" si="309"/>
        <v>0</v>
      </c>
      <c r="CM48" s="27">
        <f t="shared" si="309"/>
        <v>0</v>
      </c>
      <c r="CN48" s="27">
        <f t="shared" si="309"/>
        <v>0</v>
      </c>
      <c r="CO48" s="34"/>
      <c r="CP48" s="34">
        <f t="shared" ref="CP48:CP77" si="310">(CO48/3*1*$D48*$G48*$H48*$L48*CP$9)+(CO48/3*2*$E48*$G48*$H48*$L48*CP$10)</f>
        <v>0</v>
      </c>
      <c r="CQ48" s="27"/>
      <c r="CR48" s="27">
        <f>($CQ48/9*3* $E48*$G48*$H48*$L48*CR$10)+($CQ48/9*6* $F48*$G48*$H48*$L48*CR$10)</f>
        <v>0</v>
      </c>
      <c r="CS48" s="34">
        <f t="shared" si="54"/>
        <v>0</v>
      </c>
      <c r="CT48" s="34">
        <f t="shared" si="54"/>
        <v>0</v>
      </c>
      <c r="CU48" s="27">
        <f t="shared" si="309"/>
        <v>0</v>
      </c>
      <c r="CV48" s="27">
        <f t="shared" si="309"/>
        <v>0</v>
      </c>
      <c r="CW48" s="27">
        <f t="shared" si="309"/>
        <v>0</v>
      </c>
      <c r="CX48" s="27">
        <f t="shared" si="309"/>
        <v>0</v>
      </c>
      <c r="CY48" s="27">
        <f t="shared" si="309"/>
        <v>0</v>
      </c>
      <c r="CZ48" s="27">
        <f t="shared" si="309"/>
        <v>0</v>
      </c>
      <c r="DA48" s="27">
        <f t="shared" si="309"/>
        <v>5</v>
      </c>
      <c r="DB48" s="27">
        <f t="shared" si="309"/>
        <v>275620.08342399995</v>
      </c>
      <c r="DC48" s="27">
        <f t="shared" si="309"/>
        <v>0</v>
      </c>
      <c r="DD48" s="27">
        <f t="shared" si="309"/>
        <v>0</v>
      </c>
      <c r="DE48" s="27">
        <f t="shared" si="309"/>
        <v>0</v>
      </c>
      <c r="DF48" s="27">
        <f t="shared" si="309"/>
        <v>0</v>
      </c>
      <c r="DG48" s="27">
        <f t="shared" si="309"/>
        <v>0</v>
      </c>
      <c r="DH48" s="27">
        <f t="shared" si="309"/>
        <v>0</v>
      </c>
      <c r="DI48" s="34">
        <f t="shared" ref="DI48:DI77" si="311">DG48/12*3</f>
        <v>0</v>
      </c>
      <c r="DJ48" s="27">
        <f t="shared" ref="DJ48" si="312">DJ49</f>
        <v>0</v>
      </c>
      <c r="DK48" s="27"/>
      <c r="DL48" s="27">
        <f>(DK48/9*3*$E48*$G48*$H48*$M48*DL$10)+(DK48/9*6*$F48*$G48*$H48*$M48*DL$10)</f>
        <v>0</v>
      </c>
      <c r="DM48" s="34"/>
      <c r="DN48" s="27"/>
      <c r="DO48" s="27">
        <f t="shared" si="309"/>
        <v>0</v>
      </c>
      <c r="DP48" s="27">
        <f t="shared" si="309"/>
        <v>0</v>
      </c>
      <c r="DQ48" s="27">
        <f t="shared" si="309"/>
        <v>0</v>
      </c>
      <c r="DR48" s="27">
        <f t="shared" si="309"/>
        <v>0</v>
      </c>
      <c r="DS48" s="34"/>
      <c r="DT48" s="27">
        <f t="shared" ref="DT48" si="313">DT49</f>
        <v>0</v>
      </c>
      <c r="DU48" s="27"/>
      <c r="DV48" s="27">
        <f>(DU48/9*3*$E48*$G48*$H48*$M48*DV$10)+(DU48/9*6*$F48*$G48*$H48*$M48*DV$10)</f>
        <v>0</v>
      </c>
      <c r="DW48" s="34"/>
      <c r="DX48" s="34"/>
      <c r="DY48" s="27">
        <f t="shared" si="309"/>
        <v>2</v>
      </c>
      <c r="DZ48" s="27">
        <f t="shared" si="309"/>
        <v>121214.01178879999</v>
      </c>
      <c r="EA48" s="27">
        <f t="shared" si="309"/>
        <v>0</v>
      </c>
      <c r="EB48" s="27">
        <f t="shared" si="309"/>
        <v>0</v>
      </c>
      <c r="EC48" s="27">
        <f>DY48-EA48</f>
        <v>2</v>
      </c>
      <c r="ED48" s="27">
        <f>(EC48/9*3*$E48*$G48*$H48*$M48*ED$10)+(EC48/9*6*$F48*$G48*$H48*$M48*ED$10)</f>
        <v>121215.27505919999</v>
      </c>
      <c r="EE48" s="34">
        <f t="shared" si="63"/>
        <v>2</v>
      </c>
      <c r="EF48" s="34">
        <f t="shared" si="63"/>
        <v>121215.27505919999</v>
      </c>
      <c r="EG48" s="27">
        <f t="shared" si="309"/>
        <v>0</v>
      </c>
      <c r="EH48" s="27">
        <f t="shared" si="309"/>
        <v>0</v>
      </c>
      <c r="EI48" s="34">
        <f t="shared" si="142"/>
        <v>0</v>
      </c>
      <c r="EJ48" s="34">
        <f t="shared" si="85"/>
        <v>0</v>
      </c>
      <c r="EK48" s="27"/>
      <c r="EL48" s="27">
        <f>(EK48/9*3* $E48*$G48*$H48*$L48*EL$10)+(EK48/9*6* $F48*$G48*$H48*$L48*EL$10)</f>
        <v>0</v>
      </c>
      <c r="EM48" s="34">
        <f t="shared" si="65"/>
        <v>0</v>
      </c>
      <c r="EN48" s="34">
        <f t="shared" si="65"/>
        <v>0</v>
      </c>
      <c r="EO48" s="27">
        <f t="shared" si="309"/>
        <v>0</v>
      </c>
      <c r="EP48" s="27">
        <f t="shared" si="309"/>
        <v>0</v>
      </c>
      <c r="EQ48" s="34">
        <f t="shared" si="97"/>
        <v>0</v>
      </c>
      <c r="ER48" s="34">
        <f t="shared" si="98"/>
        <v>0</v>
      </c>
      <c r="ES48" s="27"/>
      <c r="ET48" s="27">
        <f>(ES48/9*3* $E48*$G48*$H48*$L48*ET$10)+(ES48/9*6* $F48*$G48*$H48*$L48*ET$10)</f>
        <v>0</v>
      </c>
      <c r="EU48" s="34">
        <f t="shared" si="67"/>
        <v>0</v>
      </c>
      <c r="EV48" s="34">
        <f t="shared" si="67"/>
        <v>0</v>
      </c>
      <c r="EW48" s="27">
        <f t="shared" si="309"/>
        <v>0</v>
      </c>
      <c r="EX48" s="27">
        <f t="shared" si="309"/>
        <v>0</v>
      </c>
      <c r="EY48" s="34">
        <f t="shared" si="99"/>
        <v>0</v>
      </c>
      <c r="EZ48" s="34">
        <f t="shared" si="82"/>
        <v>0</v>
      </c>
      <c r="FA48" s="27"/>
      <c r="FB48" s="27">
        <f>(FA48/9*3*$E48*$G48*$H48*$M48*FB$10)+(FA48/9*6*$F48*$G48*$H48*$M48*FB$10)</f>
        <v>0</v>
      </c>
      <c r="FC48" s="34">
        <f t="shared" si="149"/>
        <v>0</v>
      </c>
      <c r="FD48" s="34">
        <f t="shared" si="149"/>
        <v>0</v>
      </c>
      <c r="FE48" s="27">
        <f t="shared" si="309"/>
        <v>2</v>
      </c>
      <c r="FF48" s="27">
        <f t="shared" si="309"/>
        <v>157274.49606399998</v>
      </c>
      <c r="FG48" s="27">
        <f t="shared" si="309"/>
        <v>1</v>
      </c>
      <c r="FH48" s="27">
        <f t="shared" si="309"/>
        <v>82476.58</v>
      </c>
      <c r="FI48" s="27">
        <f>FE48-FG48+4</f>
        <v>5</v>
      </c>
      <c r="FJ48" s="27">
        <f>(FI48/9*3*$E48*$G48*$H48*$M48*FJ$10)+(FI48/9*6*$F48*$G48*$H48*$M48*FJ$10)</f>
        <v>389291.94124800002</v>
      </c>
      <c r="FK48" s="34">
        <f t="shared" si="150"/>
        <v>6</v>
      </c>
      <c r="FL48" s="34">
        <f t="shared" si="150"/>
        <v>471768.52124800003</v>
      </c>
      <c r="FM48" s="27">
        <f t="shared" si="309"/>
        <v>0</v>
      </c>
      <c r="FN48" s="27">
        <f t="shared" si="309"/>
        <v>0</v>
      </c>
      <c r="FO48" s="34">
        <f t="shared" si="100"/>
        <v>0</v>
      </c>
      <c r="FP48" s="34">
        <f t="shared" si="87"/>
        <v>0</v>
      </c>
      <c r="FQ48" s="27"/>
      <c r="FR48" s="27">
        <f>(FQ48/9*3*$E48*$G48*$H48*$M48*FR$10)+(FQ48/9*6*$F48*$G48*$H48*$M48*FR$10)</f>
        <v>0</v>
      </c>
      <c r="FS48" s="34">
        <f t="shared" ref="FS48:FT54" si="314">FO48+FQ48</f>
        <v>0</v>
      </c>
      <c r="FT48" s="34">
        <f t="shared" si="314"/>
        <v>0</v>
      </c>
      <c r="FU48" s="27">
        <f t="shared" ref="FU48:FV48" si="315">FU49</f>
        <v>0</v>
      </c>
      <c r="FV48" s="27">
        <f t="shared" si="315"/>
        <v>0</v>
      </c>
      <c r="FW48" s="27">
        <f t="shared" si="309"/>
        <v>0</v>
      </c>
      <c r="FX48" s="27">
        <f t="shared" si="309"/>
        <v>0</v>
      </c>
      <c r="FY48" s="27">
        <f>FU48-FW48</f>
        <v>0</v>
      </c>
      <c r="FZ48" s="27">
        <f>SUM($FY48*$F48*$G48*$H48*$N48*$FZ$10)</f>
        <v>0</v>
      </c>
      <c r="GA48" s="27">
        <f>FW48+FY48</f>
        <v>0</v>
      </c>
      <c r="GB48" s="27">
        <f>FX48+FZ48</f>
        <v>0</v>
      </c>
      <c r="GC48" s="27">
        <f t="shared" si="309"/>
        <v>0</v>
      </c>
      <c r="GD48" s="27">
        <f t="shared" si="309"/>
        <v>0</v>
      </c>
      <c r="GE48" s="34">
        <f t="shared" si="103"/>
        <v>0</v>
      </c>
      <c r="GF48" s="34">
        <f t="shared" si="88"/>
        <v>0</v>
      </c>
      <c r="GG48" s="27"/>
      <c r="GH48" s="27">
        <f>SUM($GG48/9*3*$GH$10*$E48*$G48*$H48*$P48)+($GG48/9*6*$GH$10*$F48*$G48*$H48*$P48)</f>
        <v>0</v>
      </c>
      <c r="GI48" s="27">
        <f t="shared" si="73"/>
        <v>0</v>
      </c>
      <c r="GJ48" s="27">
        <f t="shared" si="73"/>
        <v>0</v>
      </c>
      <c r="GK48" s="27">
        <f>SUM(Q48,S48,U48,W48,Y48,AA48,AC48,AE48,AG48,AI48,AK48,AM48,AO48,AQ48,AS48,AU48,AW48,AY48,BA48,BC48,BE48,BG48,BI48,BK48,BM48,BO48,BQ48,BS48,BU48,BW48,BY48,CA48,CC48,CE48,CG48,CI48,CK48,CS48,CU48,CW48,CY48,DA48,DC48,DE48,DM48,DO48,DW48,EE48,EM48,EU48,FC48,FK48,FS48,GA48,GI48)</f>
        <v>228</v>
      </c>
      <c r="GL48" s="27">
        <f>SUM(R48,T48,V48,X48,Z48,AB48,AD48,AF48,AH48,AJ48,AL48,AN48,AP48,AR48,AT48,AV48,AX48,AZ48,BB48,BD48,BF48,BH48,BJ48,BL48,BN48,BP48,BR48,BT48,BV48,BX48,BZ48,CB48,CD48,CF48,CH48,CJ48,CL48,CT48,CV48,CX48,CZ48,DB48,DD48,DF48,DN48,DP48,DX48,EF48,EN48,EV48,FD48,FL48,FT48,GB48,GJ48)</f>
        <v>13411411.370475734</v>
      </c>
    </row>
    <row r="49" spans="1:194" ht="30" x14ac:dyDescent="0.25">
      <c r="A49" s="41"/>
      <c r="B49" s="72">
        <v>30</v>
      </c>
      <c r="C49" s="28" t="s">
        <v>189</v>
      </c>
      <c r="D49" s="29">
        <f t="shared" ref="D49:E64" si="316">D48</f>
        <v>18150.400000000001</v>
      </c>
      <c r="E49" s="29">
        <f t="shared" si="316"/>
        <v>18790</v>
      </c>
      <c r="F49" s="30">
        <v>18508</v>
      </c>
      <c r="G49" s="39">
        <v>1.84</v>
      </c>
      <c r="H49" s="31">
        <v>1</v>
      </c>
      <c r="I49" s="32"/>
      <c r="J49" s="32"/>
      <c r="K49" s="32"/>
      <c r="L49" s="29">
        <v>1.4</v>
      </c>
      <c r="M49" s="29">
        <v>1.68</v>
      </c>
      <c r="N49" s="29">
        <v>2.23</v>
      </c>
      <c r="O49" s="29">
        <v>2.39</v>
      </c>
      <c r="P49" s="33">
        <v>2.57</v>
      </c>
      <c r="Q49" s="34">
        <v>2</v>
      </c>
      <c r="R49" s="34">
        <f>(Q49/12*1*$D49*$G49*$H49*$L49*R$9)+(Q49/12*5*$E49*$G49*$H49*$L49*R$10)+(Q49/12*6*$F49*$G49*$H49*$L49*R$10)</f>
        <v>97464.428320000006</v>
      </c>
      <c r="S49" s="34"/>
      <c r="T49" s="34">
        <f>(S49/12*1*$D49*$G49*$H49*$L49*T$9)+(S49/12*5*$E49*$G49*$H49*$L49*T$10)+(S49/12*6*$F49*$G49*$H49*$L49*T$10)</f>
        <v>0</v>
      </c>
      <c r="U49" s="34"/>
      <c r="V49" s="34">
        <f>(U49/12*1*$D49*$G49*$H49*$L49*V$9)+(U49/12*5*$E49*$G49*$H49*$L49*V$10)+(U49/12*6*$F49*$G49*$H49*$L49*V$10)</f>
        <v>0</v>
      </c>
      <c r="W49" s="34"/>
      <c r="X49" s="34">
        <f>(W49/12*1*$D49*$G49*$H49*$L49*X$9)+(W49/12*5*$E49*$G49*$H49*$L49*X$10)+(W49/12*6*$F49*$G49*$H49*$L49*X$10)</f>
        <v>0</v>
      </c>
      <c r="Y49" s="34"/>
      <c r="Z49" s="34">
        <f>(Y49/12*1*$D49*$G49*$H49*$L49*Z$9)+(Y49/12*5*$E49*$G49*$H49*$L49*Z$10)+(Y49/12*6*$F49*$G49*$H49*$L49*Z$10)</f>
        <v>0</v>
      </c>
      <c r="AA49" s="34"/>
      <c r="AB49" s="34">
        <f>(AA49/12*1*$D49*$G49*$H49*$L49*AB$9)+(AA49/12*5*$E49*$G49*$H49*$L49*AB$10)+(AA49/12*6*$F49*$G49*$H49*$L49*AB$10)</f>
        <v>0</v>
      </c>
      <c r="AC49" s="34">
        <v>30</v>
      </c>
      <c r="AD49" s="34">
        <f>(AC49/12*1*$D49*$G49*$H49*$L49*AD$9)+(AC49/12*5*$E49*$G49*$H49*$L49*AD$10)+(AC49/12*6*$F49*$G49*$H49*$L49*AD$10)</f>
        <v>1802189.0488</v>
      </c>
      <c r="AE49" s="34"/>
      <c r="AF49" s="34">
        <f>(AE49/12*1*$D49*$G49*$H49*$L49*AF$9)+(AE49/12*5*$E49*$G49*$H49*$L49*AF$10)+(AE49/12*6*$F49*$G49*$H49*$L49*AF$10)</f>
        <v>0</v>
      </c>
      <c r="AG49" s="34">
        <v>80</v>
      </c>
      <c r="AH49" s="34">
        <f>(AG49/12*1*$D49*$G49*$H49*$L49*AH$9)+(AG49/12*5*$E49*$G49*$H49*$L49*AH$10)+(AG49/12*6*$F49*$G49*$H49*$L49*AH$10)</f>
        <v>4805837.4634666666</v>
      </c>
      <c r="AI49" s="27">
        <v>46</v>
      </c>
      <c r="AJ49" s="34">
        <f>(AI49/12*1*$D49*$G49*$H49*$L49*AJ$9)+(AI49/12*3*$E49*$G49*$H49*$L49*AJ$10)+(AI49/12*2*$E49*$G49*$H49*$L49*AJ$11)+(AI49/12*6*$F49*$G49*$H49*$L49*AJ$11)</f>
        <v>2425796.5913066668</v>
      </c>
      <c r="AK49" s="34"/>
      <c r="AL49" s="34">
        <f>(AK49/12*1*$D49*$G49*$H49*$L49*AL$9)+(AK49/12*5*$E49*$G49*$H49*$L49*AL$10)+(AK49/12*6*$F49*$G49*$H49*$L49*AL$10)</f>
        <v>0</v>
      </c>
      <c r="AM49" s="34"/>
      <c r="AN49" s="34">
        <f>(AM49/12*1*$D49*$G49*$H49*$L49*AN$9)+(AM49/12*5*$E49*$G49*$H49*$L49*AN$10)+(AM49/12*6*$F49*$G49*$H49*$L49*AN$10)</f>
        <v>0</v>
      </c>
      <c r="AO49" s="34"/>
      <c r="AP49" s="34">
        <f>(AO49/12*1*$D49*$G49*$H49*$L49*AP$9)+(AO49/12*5*$E49*$G49*$H49*$L49*AP$10)+(AO49/12*6*$F49*$G49*$H49*$L49*AP$10)</f>
        <v>0</v>
      </c>
      <c r="AQ49" s="34"/>
      <c r="AR49" s="34">
        <f>(AQ49/12*1*$D49*$G49*$H49*$M49*AR$9)+(AQ49/12*5*$E49*$G49*$H49*$M49*AR$10)+(AQ49/12*6*$F49*$G49*$H49*$M49*AR$10)</f>
        <v>0</v>
      </c>
      <c r="AS49" s="34"/>
      <c r="AT49" s="34">
        <f>(AS49/12*1*$D49*$G49*$H49*$M49*AT$9)+(AS49/12*5*$E49*$G49*$H49*$M49*AT$10)+(AS49/12*6*$F49*$G49*$H49*$M49*AT$10)</f>
        <v>0</v>
      </c>
      <c r="AU49" s="34">
        <v>12</v>
      </c>
      <c r="AV49" s="34">
        <f>(AU49/12*1*$D49*$G49*$H49*$M49*AV$9)+(AU49/12*5*$E49*$G49*$H49*$M49*AV$10)+(AU49/12*6*$F49*$G49*$H49*$M49*AV$10)</f>
        <v>692040.59473920008</v>
      </c>
      <c r="AW49" s="34"/>
      <c r="AX49" s="34">
        <f>(AW49/12*1*$D49*$G49*$H49*$M49*AX$9)+(AW49/12*5*$E49*$G49*$H49*$M49*AX$10)+(AW49/12*6*$F49*$G49*$H49*$M49*AX$10)</f>
        <v>0</v>
      </c>
      <c r="AY49" s="34"/>
      <c r="AZ49" s="34">
        <f>(AY49/12*1*$D49*$G49*$H49*$L49*AZ$9)+(AY49/12*5*$E49*$G49*$H49*$L49*AZ$10)+(AY49/12*6*$F49*$G49*$H49*$L49*AZ$10)</f>
        <v>0</v>
      </c>
      <c r="BA49" s="34"/>
      <c r="BB49" s="34">
        <f>(BA49/12*1*$D49*$G49*$H49*$L49*BB$9)+(BA49/12*5*$E49*$G49*$H49*$L49*BB$10)+(BA49/12*6*$F49*$G49*$H49*$L49*BB$10)</f>
        <v>0</v>
      </c>
      <c r="BC49" s="34"/>
      <c r="BD49" s="34">
        <f>(BC49/12*1*$D49*$G49*$H49*$M49*BD$9)+(BC49/12*5*$E49*$G49*$H49*$M49*BD$10)+(BC49/12*6*$F49*$G49*$H49*$M49*BD$10)</f>
        <v>0</v>
      </c>
      <c r="BE49" s="34"/>
      <c r="BF49" s="34">
        <f>(BE49/12*1*$D49*$G49*$H49*$L49*BF$9)+(BE49/12*5*$E49*$G49*$H49*$L49*BF$10)+(BE49/12*6*$F49*$G49*$H49*$L49*BF$10)</f>
        <v>0</v>
      </c>
      <c r="BG49" s="34"/>
      <c r="BH49" s="34">
        <f>(BG49/12*1*$D49*$G49*$H49*$L49*BH$9)+(BG49/12*5*$E49*$G49*$H49*$L49*BH$10)+(BG49/12*6*$F49*$G49*$H49*$L49*BH$10)</f>
        <v>0</v>
      </c>
      <c r="BI49" s="34"/>
      <c r="BJ49" s="34">
        <f>(BI49/12*1*$D49*$G49*$H49*$L49*BJ$9)+(BI49/12*5*$E49*$G49*$H49*$L49*BJ$10)+(BI49/12*6*$F49*$G49*$H49*$L49*BJ$10)</f>
        <v>0</v>
      </c>
      <c r="BK49" s="34"/>
      <c r="BL49" s="34">
        <f>(BK49/12*1*$D49*$G49*$H49*$M49*BL$9)+(BK49/12*5*$E49*$G49*$H49*$M49*BL$10)+(BK49/12*6*$F49*$G49*$H49*$M49*BL$10)</f>
        <v>0</v>
      </c>
      <c r="BM49" s="34"/>
      <c r="BN49" s="34">
        <f>(BM49/12*1*$D49*$G49*$H49*$L49*BN$9)+(BM49/12*5*$E49*$G49*$H49*$L49*BN$10)+(BM49/12*6*$F49*$G49*$H49*$L49*BN$10)</f>
        <v>0</v>
      </c>
      <c r="BO49" s="34"/>
      <c r="BP49" s="34">
        <f>(BO49/12*1*$D49*$G49*$H49*$L49*BP$9)+(BO49/12*3*$E49*$G49*$H49*$L49*BP$10)+(BO49/12*2*$E49*$G49*$H49*$L49*BP$11)+(BO49/12*6*$F49*$G49*$H49*$L49*BP$11)</f>
        <v>0</v>
      </c>
      <c r="BQ49" s="40"/>
      <c r="BR49" s="34">
        <f>(BQ49/12*1*$D49*$G49*$H49*$M49*BR$9)+(BQ49/12*5*$E49*$G49*$H49*$M49*BR$10)+(BQ49/12*6*$F49*$G49*$H49*$M49*BR$10)</f>
        <v>0</v>
      </c>
      <c r="BS49" s="34">
        <v>44</v>
      </c>
      <c r="BT49" s="34">
        <f>(BS49/12*1*$D49*$G49*$H49*$M49*BT$9)+(BS49/12*4*$E49*$G49*$H49*$M49*BT$10)+(BS49/12*1*$E49*$G49*$H49*$M49*BT$12)+(BS49/12*6*$F49*$G49*$H49*$M49*BT$12)</f>
        <v>2655587.3541120002</v>
      </c>
      <c r="BU49" s="34">
        <v>1</v>
      </c>
      <c r="BV49" s="34">
        <v>63892.01</v>
      </c>
      <c r="BW49" s="34"/>
      <c r="BX49" s="34">
        <f>(BW49/12*1*$D49*$G49*$H49*$L49*BX$9)+(BW49/12*5*$E49*$G49*$H49*$L49*BX$10)+(BW49/12*6*$F49*$G49*$H49*$L49*BX$10)</f>
        <v>0</v>
      </c>
      <c r="BY49" s="34"/>
      <c r="BZ49" s="34">
        <f>(BY49/12*1*$D49*$G49*$H49*$L49*BZ$9)+(BY49/12*5*$E49*$G49*$H49*$L49*BZ$10)+(BY49/12*6*$F49*$G49*$H49*$L49*BZ$10)</f>
        <v>0</v>
      </c>
      <c r="CA49" s="34"/>
      <c r="CB49" s="34">
        <f>(CA49/12*1*$D49*$G49*$H49*$L49*CB$9)+(CA49/12*5*$E49*$G49*$H49*$L49*CB$10)+(CA49/12*6*$F49*$G49*$H49*$L49*CB$10)</f>
        <v>0</v>
      </c>
      <c r="CC49" s="34"/>
      <c r="CD49" s="34">
        <f>(CC49/12*1*$D49*$G49*$H49*$L49*CD$9)+(CC49/12*5*$E49*$G49*$H49*$L49*CD$10)+(CC49/12*6*$F49*$G49*$H49*$L49*CD$10)</f>
        <v>0</v>
      </c>
      <c r="CE49" s="34"/>
      <c r="CF49" s="34">
        <f>(CE49/12*1*$D49*$G49*$H49*$M49*CF$9)+(CE49/12*5*$E49*$G49*$H49*$M49*CF$10)+(CE49/12*6*$F49*$G49*$H49*$M49*CF$10)</f>
        <v>0</v>
      </c>
      <c r="CG49" s="34"/>
      <c r="CH49" s="34">
        <f>(CG49/12*1*$D49*$G49*$H49*$L49*CH$9)+(CG49/12*5*$E49*$G49*$H49*$L49*CH$10)+(CG49/12*6*$F49*$G49*$H49*$L49*CH$10)</f>
        <v>0</v>
      </c>
      <c r="CI49" s="34"/>
      <c r="CJ49" s="34">
        <f>(CI49/12*1*$D49*$G49*$H49*$M49*CJ$9)+(CI49/12*5*$E49*$G49*$H49*$M49*CJ$10)+(CI49/12*6*$F49*$G49*$H49*$M49*CJ$10)</f>
        <v>0</v>
      </c>
      <c r="CK49" s="34"/>
      <c r="CL49" s="34">
        <f>(CK49/12*1*$D49*$G49*$H49*$L49*CL$9)+(CK49/12*5*$E49*$G49*$H49*$L49*CL$10)+(CK49/12*6*$F49*$G49*$H49*$L49*CL$10)</f>
        <v>0</v>
      </c>
      <c r="CM49" s="34"/>
      <c r="CN49" s="34">
        <f>(CM49/12*1*$D49*$G49*$H49*$L49*CN$9)+(CM49/12*11*$E49*$G49*$H49*$L49*CN$10)</f>
        <v>0</v>
      </c>
      <c r="CO49" s="34"/>
      <c r="CP49" s="34">
        <f t="shared" si="310"/>
        <v>0</v>
      </c>
      <c r="CQ49" s="34"/>
      <c r="CR49" s="34"/>
      <c r="CS49" s="34">
        <f t="shared" si="54"/>
        <v>0</v>
      </c>
      <c r="CT49" s="34">
        <f t="shared" si="54"/>
        <v>0</v>
      </c>
      <c r="CU49" s="34"/>
      <c r="CV49" s="34">
        <f>(CU49/12*1*$D49*$G49*$H49*$M49*CV$9)+(CU49/12*5*$E49*$G49*$H49*$M49*CV$10)+(CU49/12*6*$F49*$G49*$H49*$M49*CV$10)</f>
        <v>0</v>
      </c>
      <c r="CW49" s="34"/>
      <c r="CX49" s="34">
        <f>(CW49/12*1*$D49*$G49*$H49*$M49*CX$9)+(CW49/12*5*$E49*$G49*$H49*$M49*CX$10)+(CW49/12*6*$F49*$G49*$H49*$M49*CX$10)</f>
        <v>0</v>
      </c>
      <c r="CY49" s="34"/>
      <c r="CZ49" s="34">
        <f>(CY49/12*1*$D49*$G49*$H49*$L49*CZ$9)+(CY49/12*5*$E49*$G49*$H49*$L49*CZ$10)+(CY49/12*6*$F49*$G49*$H49*$L49*CZ$10)</f>
        <v>0</v>
      </c>
      <c r="DA49" s="34">
        <v>5</v>
      </c>
      <c r="DB49" s="34">
        <f>(DA49/12*1*$D49*$G49*$H49*$M49*DB$9)+(DA49/12*5*$E49*$G49*$H49*$M49*DB$10)+(DA49/12*6*$F49*$G49*$H49*$M49*DB$10)</f>
        <v>275620.08342399995</v>
      </c>
      <c r="DC49" s="34"/>
      <c r="DD49" s="34">
        <f>(DC49/12*1*$D49*$G49*$H49*$M49*DD$9)+(DC49/12*5*$E49*$G49*$H49*$M49*DD$10)+(DC49/12*6*$F49*$G49*$H49*$M49*DD$10)</f>
        <v>0</v>
      </c>
      <c r="DE49" s="34"/>
      <c r="DF49" s="34">
        <f>(DE49/12*1*$D49*$G49*$H49*$M49*DF$9)+(DE49/12*5*$E49*$G49*$H49*$M49*DF$10)+(DE49/12*6*$F49*$G49*$H49*$M49*DF$10)</f>
        <v>0</v>
      </c>
      <c r="DG49" s="34">
        <v>0</v>
      </c>
      <c r="DH49" s="34">
        <f>(DG49/12*1*$D49*$G49*$H49*$M49*DH$9)+(DG49/12*11*$E49*$G49*$H49*$M49*DH$10)</f>
        <v>0</v>
      </c>
      <c r="DI49" s="34">
        <f t="shared" si="311"/>
        <v>0</v>
      </c>
      <c r="DJ49" s="34">
        <f t="shared" si="138"/>
        <v>0</v>
      </c>
      <c r="DK49" s="34"/>
      <c r="DL49" s="27"/>
      <c r="DM49" s="34">
        <f t="shared" si="11"/>
        <v>0</v>
      </c>
      <c r="DN49" s="27">
        <f t="shared" si="86"/>
        <v>0</v>
      </c>
      <c r="DO49" s="34"/>
      <c r="DP49" s="34">
        <f>(DO49/12*1*$D49*$G49*$H49*$L49*DP$9)+(DO49/12*5*$E49*$G49*$H49*$L49*DP$10)+(DO49/12*6*$F49*$G49*$H49*$L49*DP$10)</f>
        <v>0</v>
      </c>
      <c r="DQ49" s="34"/>
      <c r="DR49" s="34">
        <f>(DQ49/12*1*$D49*$G49*$H49*$M49*DR$9)+(DQ49/12*11*$E49*$G49*$H49*$M49*DR$10)</f>
        <v>0</v>
      </c>
      <c r="DS49" s="34"/>
      <c r="DT49" s="34">
        <f t="shared" si="140"/>
        <v>0</v>
      </c>
      <c r="DU49" s="34"/>
      <c r="DV49" s="27"/>
      <c r="DW49" s="34">
        <f t="shared" si="13"/>
        <v>0</v>
      </c>
      <c r="DX49" s="34">
        <f t="shared" si="13"/>
        <v>0</v>
      </c>
      <c r="DY49" s="34">
        <v>2</v>
      </c>
      <c r="DZ49" s="34">
        <f>(DY49/12*1*$D49*$G49*$H49*$M49*DZ$9)+(DY49/12*11*$E49*$G49*$H49*$M49*DZ$10)</f>
        <v>121214.01178879999</v>
      </c>
      <c r="EA49" s="34"/>
      <c r="EB49" s="34">
        <f t="shared" si="84"/>
        <v>0</v>
      </c>
      <c r="EC49" s="27"/>
      <c r="ED49" s="34"/>
      <c r="EE49" s="34">
        <f t="shared" si="63"/>
        <v>0</v>
      </c>
      <c r="EF49" s="34">
        <f t="shared" si="63"/>
        <v>0</v>
      </c>
      <c r="EG49" s="34">
        <v>0</v>
      </c>
      <c r="EH49" s="34">
        <f>(EG49/12*1*$D49*$G49*$H49*$L49*EH$9)+(EG49/12*11*$E49*$G49*$H49*$L49*EH$10)</f>
        <v>0</v>
      </c>
      <c r="EI49" s="34">
        <f t="shared" si="142"/>
        <v>0</v>
      </c>
      <c r="EJ49" s="34">
        <f t="shared" si="85"/>
        <v>0</v>
      </c>
      <c r="EK49" s="34"/>
      <c r="EL49" s="34"/>
      <c r="EM49" s="34">
        <f t="shared" si="65"/>
        <v>0</v>
      </c>
      <c r="EN49" s="34">
        <f t="shared" si="65"/>
        <v>0</v>
      </c>
      <c r="EO49" s="34"/>
      <c r="EP49" s="34">
        <f>(EO49/12*1*$D49*$G49*$H49*$L49*EP$9)+(EO49/12*11*$E49*$G49*$H49*$L49*EP$10)</f>
        <v>0</v>
      </c>
      <c r="EQ49" s="34">
        <f t="shared" si="97"/>
        <v>0</v>
      </c>
      <c r="ER49" s="34">
        <f t="shared" si="98"/>
        <v>0</v>
      </c>
      <c r="ES49" s="34"/>
      <c r="ET49" s="34"/>
      <c r="EU49" s="34">
        <f t="shared" si="67"/>
        <v>0</v>
      </c>
      <c r="EV49" s="34">
        <f t="shared" si="67"/>
        <v>0</v>
      </c>
      <c r="EW49" s="34"/>
      <c r="EX49" s="34">
        <f>(EW49/12*1*$D49*$G49*$H49*$M49*EX$9)+(EW49/12*11*$E49*$G49*$H49*$M49*EX$10)</f>
        <v>0</v>
      </c>
      <c r="EY49" s="34">
        <f t="shared" si="99"/>
        <v>0</v>
      </c>
      <c r="EZ49" s="34">
        <f t="shared" si="82"/>
        <v>0</v>
      </c>
      <c r="FA49" s="34"/>
      <c r="FB49" s="34"/>
      <c r="FC49" s="34">
        <f t="shared" si="149"/>
        <v>0</v>
      </c>
      <c r="FD49" s="34">
        <f t="shared" si="149"/>
        <v>0</v>
      </c>
      <c r="FE49" s="34">
        <v>2</v>
      </c>
      <c r="FF49" s="34">
        <f>(FE49/12*1*$D49*$G49*$H49*$M49*FF$9)+(FE49/12*11*$E49*$G49*$H49*$M49*FF$10)</f>
        <v>157274.49606399998</v>
      </c>
      <c r="FG49" s="34">
        <v>1</v>
      </c>
      <c r="FH49" s="34">
        <v>82476.58</v>
      </c>
      <c r="FI49" s="34"/>
      <c r="FJ49" s="34"/>
      <c r="FK49" s="34">
        <f t="shared" si="150"/>
        <v>1</v>
      </c>
      <c r="FL49" s="34">
        <f t="shared" si="150"/>
        <v>82476.58</v>
      </c>
      <c r="FM49" s="34"/>
      <c r="FN49" s="34">
        <f>(FM49/12*1*$D49*$G49*$H49*$M49*FN$9)+(FM49/12*11*$E49*$G49*$H49*$M49*FN$10)</f>
        <v>0</v>
      </c>
      <c r="FO49" s="34">
        <f t="shared" si="100"/>
        <v>0</v>
      </c>
      <c r="FP49" s="34">
        <f t="shared" si="87"/>
        <v>0</v>
      </c>
      <c r="FQ49" s="34"/>
      <c r="FR49" s="34"/>
      <c r="FS49" s="34">
        <f t="shared" si="314"/>
        <v>0</v>
      </c>
      <c r="FT49" s="34">
        <f t="shared" si="314"/>
        <v>0</v>
      </c>
      <c r="FU49" s="34"/>
      <c r="FV49" s="34">
        <f>(FU49/12*1*$D49*$G49*$H49*$N49*FV$9)+(FU49/12*11*$E49*$G49*$H49*$N49*FV$10)</f>
        <v>0</v>
      </c>
      <c r="FW49" s="34"/>
      <c r="FX49" s="34">
        <f>(FW49/12*1*$D49*$G49*$H49*$N49*FX$9)+(FW49/12*5*$E49*$G49*$H49*$N49*FX$10)+(FW49/12*6*$F49*$G49*$H49*$N49*FX$10)</f>
        <v>0</v>
      </c>
      <c r="FY49" s="34"/>
      <c r="FZ49" s="34"/>
      <c r="GA49" s="34">
        <f t="shared" si="71"/>
        <v>0</v>
      </c>
      <c r="GB49" s="34">
        <f t="shared" si="71"/>
        <v>0</v>
      </c>
      <c r="GC49" s="34"/>
      <c r="GD49" s="34">
        <f>(GC49/12*1*$D49*$G49*$H49*$O49*GD$9)+(GC49/12*11*$E49*$G49*$H49*$P49*GD$10)</f>
        <v>0</v>
      </c>
      <c r="GE49" s="34">
        <f t="shared" si="103"/>
        <v>0</v>
      </c>
      <c r="GF49" s="34">
        <f t="shared" si="88"/>
        <v>0</v>
      </c>
      <c r="GG49" s="34"/>
      <c r="GH49" s="34"/>
      <c r="GI49" s="27">
        <f t="shared" si="73"/>
        <v>0</v>
      </c>
      <c r="GJ49" s="27">
        <f t="shared" si="73"/>
        <v>0</v>
      </c>
      <c r="GK49" s="37"/>
      <c r="GL49" s="38"/>
    </row>
    <row r="50" spans="1:194" x14ac:dyDescent="0.25">
      <c r="A50" s="41">
        <v>8</v>
      </c>
      <c r="B50" s="78"/>
      <c r="C50" s="44" t="s">
        <v>190</v>
      </c>
      <c r="D50" s="29">
        <f t="shared" si="316"/>
        <v>18150.400000000001</v>
      </c>
      <c r="E50" s="29">
        <f t="shared" si="316"/>
        <v>18790</v>
      </c>
      <c r="F50" s="30">
        <v>18508</v>
      </c>
      <c r="G50" s="74">
        <v>4.59</v>
      </c>
      <c r="H50" s="31">
        <v>1</v>
      </c>
      <c r="I50" s="32"/>
      <c r="J50" s="32"/>
      <c r="K50" s="32"/>
      <c r="L50" s="29">
        <v>1.4</v>
      </c>
      <c r="M50" s="29">
        <v>1.68</v>
      </c>
      <c r="N50" s="29">
        <v>2.23</v>
      </c>
      <c r="O50" s="29">
        <v>2.39</v>
      </c>
      <c r="P50" s="33">
        <v>2.57</v>
      </c>
      <c r="Q50" s="27">
        <f>SUM(Q51:Q53)</f>
        <v>0</v>
      </c>
      <c r="R50" s="27">
        <f t="shared" ref="R50:CC50" si="317">SUM(R51:R53)</f>
        <v>0</v>
      </c>
      <c r="S50" s="27">
        <f t="shared" si="317"/>
        <v>0</v>
      </c>
      <c r="T50" s="27">
        <f t="shared" si="317"/>
        <v>0</v>
      </c>
      <c r="U50" s="27">
        <f t="shared" si="317"/>
        <v>0</v>
      </c>
      <c r="V50" s="27">
        <f t="shared" si="317"/>
        <v>0</v>
      </c>
      <c r="W50" s="27">
        <f t="shared" si="317"/>
        <v>0</v>
      </c>
      <c r="X50" s="27">
        <f t="shared" si="317"/>
        <v>0</v>
      </c>
      <c r="Y50" s="27">
        <f t="shared" si="317"/>
        <v>0</v>
      </c>
      <c r="Z50" s="27">
        <f t="shared" si="317"/>
        <v>0</v>
      </c>
      <c r="AA50" s="27">
        <f t="shared" si="317"/>
        <v>0</v>
      </c>
      <c r="AB50" s="27">
        <f t="shared" si="317"/>
        <v>0</v>
      </c>
      <c r="AC50" s="27">
        <f t="shared" si="317"/>
        <v>0</v>
      </c>
      <c r="AD50" s="27">
        <f t="shared" si="317"/>
        <v>0</v>
      </c>
      <c r="AE50" s="27">
        <f t="shared" si="317"/>
        <v>0</v>
      </c>
      <c r="AF50" s="27">
        <f t="shared" si="317"/>
        <v>0</v>
      </c>
      <c r="AG50" s="27">
        <f t="shared" si="317"/>
        <v>0</v>
      </c>
      <c r="AH50" s="27">
        <f t="shared" si="317"/>
        <v>0</v>
      </c>
      <c r="AI50" s="27">
        <f>SUM(AI51:AI53)</f>
        <v>190</v>
      </c>
      <c r="AJ50" s="27">
        <f t="shared" ref="AJ50" si="318">SUM(AJ51:AJ53)</f>
        <v>32931965.657383334</v>
      </c>
      <c r="AK50" s="27">
        <f t="shared" si="317"/>
        <v>0</v>
      </c>
      <c r="AL50" s="27">
        <f t="shared" si="317"/>
        <v>0</v>
      </c>
      <c r="AM50" s="27">
        <f t="shared" si="317"/>
        <v>0</v>
      </c>
      <c r="AN50" s="27">
        <f t="shared" si="317"/>
        <v>0</v>
      </c>
      <c r="AO50" s="27">
        <f t="shared" si="317"/>
        <v>0</v>
      </c>
      <c r="AP50" s="27">
        <f t="shared" si="317"/>
        <v>0</v>
      </c>
      <c r="AQ50" s="27">
        <f t="shared" si="317"/>
        <v>0</v>
      </c>
      <c r="AR50" s="27">
        <f t="shared" si="317"/>
        <v>0</v>
      </c>
      <c r="AS50" s="27">
        <f t="shared" si="317"/>
        <v>0</v>
      </c>
      <c r="AT50" s="27">
        <f t="shared" si="317"/>
        <v>0</v>
      </c>
      <c r="AU50" s="27">
        <f t="shared" si="317"/>
        <v>0</v>
      </c>
      <c r="AV50" s="27">
        <f t="shared" si="317"/>
        <v>0</v>
      </c>
      <c r="AW50" s="27">
        <f t="shared" si="317"/>
        <v>0</v>
      </c>
      <c r="AX50" s="27">
        <f t="shared" si="317"/>
        <v>0</v>
      </c>
      <c r="AY50" s="27">
        <f t="shared" si="317"/>
        <v>0</v>
      </c>
      <c r="AZ50" s="27">
        <f t="shared" si="317"/>
        <v>0</v>
      </c>
      <c r="BA50" s="27">
        <f t="shared" si="317"/>
        <v>0</v>
      </c>
      <c r="BB50" s="27">
        <f t="shared" si="317"/>
        <v>0</v>
      </c>
      <c r="BC50" s="27">
        <f t="shared" si="317"/>
        <v>0</v>
      </c>
      <c r="BD50" s="27">
        <f t="shared" si="317"/>
        <v>0</v>
      </c>
      <c r="BE50" s="27">
        <f t="shared" si="317"/>
        <v>0</v>
      </c>
      <c r="BF50" s="27">
        <f t="shared" si="317"/>
        <v>0</v>
      </c>
      <c r="BG50" s="27">
        <f t="shared" si="317"/>
        <v>0</v>
      </c>
      <c r="BH50" s="27">
        <f t="shared" si="317"/>
        <v>0</v>
      </c>
      <c r="BI50" s="27">
        <v>0</v>
      </c>
      <c r="BJ50" s="27">
        <f t="shared" ref="BJ50" si="319">SUM(BJ51:BJ53)</f>
        <v>0</v>
      </c>
      <c r="BK50" s="27">
        <f t="shared" si="317"/>
        <v>0</v>
      </c>
      <c r="BL50" s="27">
        <f t="shared" si="317"/>
        <v>0</v>
      </c>
      <c r="BM50" s="27">
        <f>SUM(BM51:BM53)</f>
        <v>0</v>
      </c>
      <c r="BN50" s="27">
        <f t="shared" ref="BN50" si="320">SUM(BN51:BN53)</f>
        <v>0</v>
      </c>
      <c r="BO50" s="27">
        <f t="shared" si="317"/>
        <v>0</v>
      </c>
      <c r="BP50" s="27">
        <f t="shared" si="317"/>
        <v>0</v>
      </c>
      <c r="BQ50" s="27">
        <v>0</v>
      </c>
      <c r="BR50" s="27">
        <f t="shared" ref="BR50" si="321">SUM(BR51:BR53)</f>
        <v>0</v>
      </c>
      <c r="BS50" s="27">
        <f t="shared" si="317"/>
        <v>0</v>
      </c>
      <c r="BT50" s="27">
        <f t="shared" si="317"/>
        <v>0</v>
      </c>
      <c r="BU50" s="27">
        <f t="shared" si="317"/>
        <v>0</v>
      </c>
      <c r="BV50" s="27">
        <f t="shared" si="317"/>
        <v>0</v>
      </c>
      <c r="BW50" s="27">
        <f t="shared" si="317"/>
        <v>0</v>
      </c>
      <c r="BX50" s="27">
        <f t="shared" si="317"/>
        <v>0</v>
      </c>
      <c r="BY50" s="27">
        <f t="shared" si="317"/>
        <v>0</v>
      </c>
      <c r="BZ50" s="27">
        <f t="shared" si="317"/>
        <v>0</v>
      </c>
      <c r="CA50" s="27">
        <f t="shared" si="317"/>
        <v>0</v>
      </c>
      <c r="CB50" s="27">
        <f t="shared" si="317"/>
        <v>0</v>
      </c>
      <c r="CC50" s="27">
        <f t="shared" si="317"/>
        <v>0</v>
      </c>
      <c r="CD50" s="27">
        <f t="shared" ref="CD50:EO50" si="322">SUM(CD51:CD53)</f>
        <v>0</v>
      </c>
      <c r="CE50" s="27">
        <f t="shared" si="322"/>
        <v>0</v>
      </c>
      <c r="CF50" s="27">
        <f t="shared" si="322"/>
        <v>0</v>
      </c>
      <c r="CG50" s="27">
        <f t="shared" si="322"/>
        <v>0</v>
      </c>
      <c r="CH50" s="27">
        <f t="shared" si="322"/>
        <v>0</v>
      </c>
      <c r="CI50" s="27">
        <f t="shared" si="322"/>
        <v>0</v>
      </c>
      <c r="CJ50" s="27">
        <f t="shared" si="322"/>
        <v>0</v>
      </c>
      <c r="CK50" s="27">
        <f t="shared" si="322"/>
        <v>0</v>
      </c>
      <c r="CL50" s="27">
        <f t="shared" si="322"/>
        <v>0</v>
      </c>
      <c r="CM50" s="27">
        <f t="shared" si="322"/>
        <v>0</v>
      </c>
      <c r="CN50" s="27">
        <f t="shared" si="322"/>
        <v>0</v>
      </c>
      <c r="CO50" s="34"/>
      <c r="CP50" s="34">
        <f t="shared" si="310"/>
        <v>0</v>
      </c>
      <c r="CQ50" s="27"/>
      <c r="CR50" s="27">
        <f>($CQ50/9*3* $E50*$G50*$H50*$L50*CR$10)+($CQ50/9*6* $F50*$G50*$H50*$L50*CR$10)</f>
        <v>0</v>
      </c>
      <c r="CS50" s="34">
        <f t="shared" si="54"/>
        <v>0</v>
      </c>
      <c r="CT50" s="34">
        <f t="shared" si="54"/>
        <v>0</v>
      </c>
      <c r="CU50" s="27">
        <f t="shared" si="322"/>
        <v>0</v>
      </c>
      <c r="CV50" s="27">
        <f t="shared" ref="CV50" si="323">SUM(CV51:CV53)</f>
        <v>0</v>
      </c>
      <c r="CW50" s="27">
        <f t="shared" ref="CW50:CY50" si="324">SUM(CW51:CW53)</f>
        <v>0</v>
      </c>
      <c r="CX50" s="27">
        <f t="shared" si="324"/>
        <v>0</v>
      </c>
      <c r="CY50" s="27">
        <f t="shared" si="324"/>
        <v>0</v>
      </c>
      <c r="CZ50" s="27">
        <f t="shared" si="322"/>
        <v>0</v>
      </c>
      <c r="DA50" s="27">
        <f t="shared" si="322"/>
        <v>0</v>
      </c>
      <c r="DB50" s="27">
        <f t="shared" si="322"/>
        <v>0</v>
      </c>
      <c r="DC50" s="27">
        <f t="shared" si="322"/>
        <v>0</v>
      </c>
      <c r="DD50" s="27">
        <f t="shared" si="322"/>
        <v>0</v>
      </c>
      <c r="DE50" s="27">
        <f t="shared" si="322"/>
        <v>0</v>
      </c>
      <c r="DF50" s="27">
        <f t="shared" si="322"/>
        <v>0</v>
      </c>
      <c r="DG50" s="27">
        <f t="shared" si="322"/>
        <v>0</v>
      </c>
      <c r="DH50" s="27">
        <f t="shared" si="322"/>
        <v>0</v>
      </c>
      <c r="DI50" s="34">
        <f t="shared" si="311"/>
        <v>0</v>
      </c>
      <c r="DJ50" s="34">
        <f t="shared" si="138"/>
        <v>0</v>
      </c>
      <c r="DK50" s="27"/>
      <c r="DL50" s="27">
        <f>(DK50/9*3*$E50*$G50*$H50*$M50*DL$10)+(DK50/9*6*$F50*$G50*$H50*$M50*DL$10)</f>
        <v>0</v>
      </c>
      <c r="DM50" s="34">
        <f t="shared" si="11"/>
        <v>0</v>
      </c>
      <c r="DN50" s="27">
        <f t="shared" si="86"/>
        <v>0</v>
      </c>
      <c r="DO50" s="27">
        <f t="shared" si="322"/>
        <v>0</v>
      </c>
      <c r="DP50" s="27">
        <f t="shared" ref="DP50" si="325">SUM(DP51:DP53)</f>
        <v>0</v>
      </c>
      <c r="DQ50" s="27">
        <f t="shared" si="322"/>
        <v>0</v>
      </c>
      <c r="DR50" s="27">
        <f t="shared" si="322"/>
        <v>0</v>
      </c>
      <c r="DS50" s="34"/>
      <c r="DT50" s="34">
        <f t="shared" si="140"/>
        <v>0</v>
      </c>
      <c r="DU50" s="27"/>
      <c r="DV50" s="27">
        <f>(DU50/9*3*$E50*$G50*$H50*$M50*DV$10)+(DU50/9*6*$F50*$G50*$H50*$M50*DV$10)</f>
        <v>0</v>
      </c>
      <c r="DW50" s="34">
        <f t="shared" si="13"/>
        <v>0</v>
      </c>
      <c r="DX50" s="34">
        <f t="shared" si="13"/>
        <v>0</v>
      </c>
      <c r="DY50" s="27">
        <f t="shared" si="322"/>
        <v>0</v>
      </c>
      <c r="DZ50" s="27">
        <f t="shared" si="322"/>
        <v>0</v>
      </c>
      <c r="EA50" s="34">
        <f t="shared" si="141"/>
        <v>0</v>
      </c>
      <c r="EB50" s="34">
        <f t="shared" si="84"/>
        <v>0</v>
      </c>
      <c r="EC50" s="27">
        <f t="shared" ref="EC50" si="326">SUM(EC51:EC53)</f>
        <v>0</v>
      </c>
      <c r="ED50" s="27">
        <f>(EC50/9*3*$E50*$G50*$H50*$M50*ED$10)+(EC50/9*6*$F50*$G50*$H50*$M50*ED$10)</f>
        <v>0</v>
      </c>
      <c r="EE50" s="34">
        <f t="shared" si="63"/>
        <v>0</v>
      </c>
      <c r="EF50" s="34">
        <f t="shared" si="63"/>
        <v>0</v>
      </c>
      <c r="EG50" s="27">
        <f t="shared" si="322"/>
        <v>0</v>
      </c>
      <c r="EH50" s="27">
        <f t="shared" si="322"/>
        <v>0</v>
      </c>
      <c r="EI50" s="34">
        <f t="shared" si="142"/>
        <v>0</v>
      </c>
      <c r="EJ50" s="34">
        <f t="shared" si="85"/>
        <v>0</v>
      </c>
      <c r="EK50" s="27"/>
      <c r="EL50" s="27">
        <f>(EK50/9*3* $E50*$G50*$H50*$L50*EL$10)+(EK50/9*6* $F50*$G50*$H50*$L50*EL$10)</f>
        <v>0</v>
      </c>
      <c r="EM50" s="34">
        <f t="shared" si="65"/>
        <v>0</v>
      </c>
      <c r="EN50" s="34">
        <f t="shared" si="65"/>
        <v>0</v>
      </c>
      <c r="EO50" s="27">
        <f t="shared" si="322"/>
        <v>0</v>
      </c>
      <c r="EP50" s="27">
        <f t="shared" ref="EP50:GD50" si="327">SUM(EP51:EP53)</f>
        <v>0</v>
      </c>
      <c r="EQ50" s="34">
        <f t="shared" si="97"/>
        <v>0</v>
      </c>
      <c r="ER50" s="34">
        <f t="shared" si="98"/>
        <v>0</v>
      </c>
      <c r="ES50" s="27"/>
      <c r="ET50" s="27">
        <f>(ES50/9*3* $E50*$G50*$H50*$L50*ET$10)+(ES50/9*6* $F50*$G50*$H50*$L50*ET$10)</f>
        <v>0</v>
      </c>
      <c r="EU50" s="34">
        <f t="shared" si="67"/>
        <v>0</v>
      </c>
      <c r="EV50" s="34">
        <f t="shared" si="67"/>
        <v>0</v>
      </c>
      <c r="EW50" s="27">
        <f t="shared" si="327"/>
        <v>0</v>
      </c>
      <c r="EX50" s="27">
        <f t="shared" si="327"/>
        <v>0</v>
      </c>
      <c r="EY50" s="34">
        <f t="shared" si="99"/>
        <v>0</v>
      </c>
      <c r="EZ50" s="34">
        <f t="shared" si="82"/>
        <v>0</v>
      </c>
      <c r="FA50" s="27"/>
      <c r="FB50" s="27">
        <f>(FA50/9*3*$E50*$G50*$H50*$M50*FB$10)+(FA50/9*6*$F50*$G50*$H50*$M50*FB$10)</f>
        <v>0</v>
      </c>
      <c r="FC50" s="34">
        <f t="shared" si="149"/>
        <v>0</v>
      </c>
      <c r="FD50" s="34">
        <f t="shared" si="149"/>
        <v>0</v>
      </c>
      <c r="FE50" s="27">
        <f t="shared" si="327"/>
        <v>0</v>
      </c>
      <c r="FF50" s="27">
        <f t="shared" si="327"/>
        <v>0</v>
      </c>
      <c r="FG50" s="34">
        <f t="shared" si="144"/>
        <v>0</v>
      </c>
      <c r="FH50" s="34">
        <f t="shared" si="145"/>
        <v>0</v>
      </c>
      <c r="FI50" s="27"/>
      <c r="FJ50" s="27">
        <f>(FI50/9*3*$E50*$G50*$H50*$M50*FJ$10)+(FI50/9*6*$F50*$G50*$H50*$M50*FJ$10)</f>
        <v>0</v>
      </c>
      <c r="FK50" s="34">
        <f t="shared" si="150"/>
        <v>0</v>
      </c>
      <c r="FL50" s="34">
        <f t="shared" si="150"/>
        <v>0</v>
      </c>
      <c r="FM50" s="27">
        <f t="shared" si="327"/>
        <v>0</v>
      </c>
      <c r="FN50" s="27">
        <f t="shared" si="327"/>
        <v>0</v>
      </c>
      <c r="FO50" s="34">
        <f t="shared" si="100"/>
        <v>0</v>
      </c>
      <c r="FP50" s="34">
        <f t="shared" si="87"/>
        <v>0</v>
      </c>
      <c r="FQ50" s="27"/>
      <c r="FR50" s="27">
        <f>(FQ50/9*3*$E50*$G50*$H50*$M50*FR$10)+(FQ50/9*6*$F50*$G50*$H50*$M50*FR$10)</f>
        <v>0</v>
      </c>
      <c r="FS50" s="34">
        <f t="shared" si="314"/>
        <v>0</v>
      </c>
      <c r="FT50" s="34">
        <f t="shared" si="314"/>
        <v>0</v>
      </c>
      <c r="FU50" s="27">
        <f t="shared" ref="FU50:FV50" si="328">SUM(FU51:FU53)</f>
        <v>0</v>
      </c>
      <c r="FV50" s="27">
        <f t="shared" si="328"/>
        <v>0</v>
      </c>
      <c r="FW50" s="27">
        <f t="shared" si="327"/>
        <v>0</v>
      </c>
      <c r="FX50" s="27">
        <f t="shared" si="327"/>
        <v>0</v>
      </c>
      <c r="FY50" s="27">
        <f>FU50-FW50</f>
        <v>0</v>
      </c>
      <c r="FZ50" s="27">
        <f>SUM($FY50*$F50*$G50*$H50*$N50*$FZ$10)</f>
        <v>0</v>
      </c>
      <c r="GA50" s="27">
        <f>FW50+FY50</f>
        <v>0</v>
      </c>
      <c r="GB50" s="27">
        <f>FX50+FZ50</f>
        <v>0</v>
      </c>
      <c r="GC50" s="27">
        <f t="shared" si="327"/>
        <v>0</v>
      </c>
      <c r="GD50" s="27">
        <f t="shared" si="327"/>
        <v>0</v>
      </c>
      <c r="GE50" s="34">
        <f t="shared" si="103"/>
        <v>0</v>
      </c>
      <c r="GF50" s="34">
        <f t="shared" si="88"/>
        <v>0</v>
      </c>
      <c r="GG50" s="27"/>
      <c r="GH50" s="27">
        <f>SUM($GG50/9*3*$GH$10*$E50*$G50*$H50*$P50)+($GG50/9*6*$GH$10*$F50*$G50*$H50*$P50)</f>
        <v>0</v>
      </c>
      <c r="GI50" s="27">
        <f t="shared" si="73"/>
        <v>0</v>
      </c>
      <c r="GJ50" s="27">
        <f t="shared" si="73"/>
        <v>0</v>
      </c>
      <c r="GK50" s="27">
        <f>SUM(Q50,S50,U50,W50,Y50,AA50,AC50,AE50,AG50,AI50,AK50,AM50,AO50,AQ50,AS50,AU50,AW50,AY50,BA50,BC50,BE50,BG50,BI50,BK50,BM50,BO50,BQ50,BS50,BU50,BW50,BY50,CA50,CC50,CE50,CG50,CI50,CK50,CS50,CU50,CW50,CY50,DA50,DC50,DE50,DM50,DO50,DW50,EE50,EM50,EU50,FC50,FK50,FS50,GA50,GI50)</f>
        <v>190</v>
      </c>
      <c r="GL50" s="27">
        <f>SUM(R50,T50,V50,X50,Z50,AB50,AD50,AF50,AH50,AJ50,AL50,AN50,AP50,AR50,AT50,AV50,AX50,AZ50,BB50,BD50,BF50,BH50,BJ50,BL50,BN50,BP50,BR50,BT50,BV50,BX50,BZ50,CB50,CD50,CF50,CH50,CJ50,CL50,CT50,CV50,CX50,CZ50,DB50,DD50,DF50,DN50,DP50,DX50,EF50,EN50,EV50,FD50,FL50,FT50,GB50,GJ50)</f>
        <v>32931965.657383334</v>
      </c>
    </row>
    <row r="51" spans="1:194" ht="30" x14ac:dyDescent="0.25">
      <c r="A51" s="41"/>
      <c r="B51" s="72">
        <v>31</v>
      </c>
      <c r="C51" s="28" t="s">
        <v>191</v>
      </c>
      <c r="D51" s="29">
        <f t="shared" si="316"/>
        <v>18150.400000000001</v>
      </c>
      <c r="E51" s="29">
        <f t="shared" si="316"/>
        <v>18790</v>
      </c>
      <c r="F51" s="30">
        <v>18508</v>
      </c>
      <c r="G51" s="39">
        <v>7.82</v>
      </c>
      <c r="H51" s="31">
        <v>1</v>
      </c>
      <c r="I51" s="32"/>
      <c r="J51" s="32"/>
      <c r="K51" s="32"/>
      <c r="L51" s="29">
        <v>1.4</v>
      </c>
      <c r="M51" s="29">
        <v>1.68</v>
      </c>
      <c r="N51" s="29">
        <v>2.23</v>
      </c>
      <c r="O51" s="29">
        <v>2.39</v>
      </c>
      <c r="P51" s="33">
        <v>2.57</v>
      </c>
      <c r="Q51" s="34"/>
      <c r="R51" s="34">
        <f>(Q51/12*1*$D51*$G51*$H51*$L51*R$9)+(Q51/12*5*$E51*$G51*$H51*$L51*R$10)+(Q51/12*6*$F51*$G51*$H51*$L51*R$10)</f>
        <v>0</v>
      </c>
      <c r="S51" s="34">
        <v>0</v>
      </c>
      <c r="T51" s="34">
        <f>(S51/12*1*$D51*$G51*$H51*$L51*T$9)+(S51/12*5*$E51*$G51*$H51*$L51*T$10)+(S51/12*6*$F51*$G51*$H51*$L51*T$10)</f>
        <v>0</v>
      </c>
      <c r="U51" s="34">
        <v>0</v>
      </c>
      <c r="V51" s="34">
        <f t="shared" ref="V51:V53" si="329">(U51/12*1*$D51*$G51*$H51*$L51*V$9)+(U51/12*5*$E51*$G51*$H51*$L51*V$10)+(U51/12*6*$F51*$G51*$H51*$L51*V$10)</f>
        <v>0</v>
      </c>
      <c r="W51" s="34"/>
      <c r="X51" s="34">
        <f t="shared" ref="X51:X53" si="330">(W51/12*1*$D51*$G51*$H51*$L51*X$9)+(W51/12*5*$E51*$G51*$H51*$L51*X$10)+(W51/12*6*$F51*$G51*$H51*$L51*X$10)</f>
        <v>0</v>
      </c>
      <c r="Y51" s="34"/>
      <c r="Z51" s="34">
        <f t="shared" ref="Z51:Z53" si="331">(Y51/12*1*$D51*$G51*$H51*$L51*Z$9)+(Y51/12*5*$E51*$G51*$H51*$L51*Z$10)+(Y51/12*6*$F51*$G51*$H51*$L51*Z$10)</f>
        <v>0</v>
      </c>
      <c r="AA51" s="34">
        <v>0</v>
      </c>
      <c r="AB51" s="34">
        <f t="shared" ref="AB51:AB53" si="332">(AA51/12*1*$D51*$G51*$H51*$L51*AB$9)+(AA51/12*5*$E51*$G51*$H51*$L51*AB$10)+(AA51/12*6*$F51*$G51*$H51*$L51*AB$10)</f>
        <v>0</v>
      </c>
      <c r="AC51" s="34">
        <v>0</v>
      </c>
      <c r="AD51" s="34">
        <f t="shared" ref="AD51:AD53" si="333">(AC51/12*1*$D51*$G51*$H51*$L51*AD$9)+(AC51/12*5*$E51*$G51*$H51*$L51*AD$10)+(AC51/12*6*$F51*$G51*$H51*$L51*AD$10)</f>
        <v>0</v>
      </c>
      <c r="AE51" s="34">
        <v>0</v>
      </c>
      <c r="AF51" s="34">
        <f t="shared" ref="AF51:AF53" si="334">(AE51/12*1*$D51*$G51*$H51*$L51*AF$9)+(AE51/12*5*$E51*$G51*$H51*$L51*AF$10)+(AE51/12*6*$F51*$G51*$H51*$L51*AF$10)</f>
        <v>0</v>
      </c>
      <c r="AG51" s="34">
        <v>0</v>
      </c>
      <c r="AH51" s="34">
        <f t="shared" ref="AH51:AH53" si="335">(AG51/12*1*$D51*$G51*$H51*$L51*AH$9)+(AG51/12*5*$E51*$G51*$H51*$L51*AH$10)+(AG51/12*6*$F51*$G51*$H51*$L51*AH$10)</f>
        <v>0</v>
      </c>
      <c r="AI51" s="27">
        <v>81</v>
      </c>
      <c r="AJ51" s="34">
        <f t="shared" ref="AJ51:AJ53" si="336">(AI51/12*1*$D51*$G51*$H51*$L51*AJ$9)+(AI51/12*3*$E51*$G51*$H51*$L51*AJ$10)+(AI51/12*2*$E51*$G51*$H51*$L51*AJ$11)+(AI51/12*6*$F51*$G51*$H51*$L51*AJ$11)</f>
        <v>18153923.403420001</v>
      </c>
      <c r="AK51" s="34">
        <v>0</v>
      </c>
      <c r="AL51" s="34">
        <f>(AK51/12*1*$D51*$G51*$H51*$L51*AL$9)+(AK51/12*5*$E51*$G51*$H51*$L51*AL$10)+(AK51/12*6*$F51*$G51*$H51*$L51*AL$10)</f>
        <v>0</v>
      </c>
      <c r="AM51" s="34"/>
      <c r="AN51" s="34">
        <f>(AM51/12*1*$D51*$G51*$H51*$L51*AN$9)+(AM51/12*5*$E51*$G51*$H51*$L51*AN$10)+(AM51/12*6*$F51*$G51*$H51*$L51*AN$10)</f>
        <v>0</v>
      </c>
      <c r="AO51" s="34">
        <v>0</v>
      </c>
      <c r="AP51" s="34">
        <f t="shared" ref="AP51:AP53" si="337">(AO51/12*1*$D51*$G51*$H51*$L51*AP$9)+(AO51/12*5*$E51*$G51*$H51*$L51*AP$10)+(AO51/12*6*$F51*$G51*$H51*$L51*AP$10)</f>
        <v>0</v>
      </c>
      <c r="AQ51" s="34">
        <v>0</v>
      </c>
      <c r="AR51" s="34">
        <f>(AQ51/12*1*$D51*$G51*$H51*$M51*AR$9)+(AQ51/12*5*$E51*$G51*$H51*$M51*AR$10)+(AQ51/12*6*$F51*$G51*$H51*$M51*AR$10)</f>
        <v>0</v>
      </c>
      <c r="AS51" s="34">
        <v>0</v>
      </c>
      <c r="AT51" s="34">
        <f>(AS51/12*1*$D51*$G51*$H51*$M51*AT$9)+(AS51/12*5*$E51*$G51*$H51*$M51*AT$10)+(AS51/12*6*$F51*$G51*$H51*$M51*AT$10)</f>
        <v>0</v>
      </c>
      <c r="AU51" s="34"/>
      <c r="AV51" s="34">
        <f t="shared" ref="AV51:AV53" si="338">(AU51/12*1*$D51*$G51*$H51*$M51*AV$9)+(AU51/12*5*$E51*$G51*$H51*$M51*AV$10)+(AU51/12*6*$F51*$G51*$H51*$M51*AV$10)</f>
        <v>0</v>
      </c>
      <c r="AW51" s="34"/>
      <c r="AX51" s="34">
        <f t="shared" ref="AX51:AX53" si="339">(AW51/12*1*$D51*$G51*$H51*$M51*AX$9)+(AW51/12*5*$E51*$G51*$H51*$M51*AX$10)+(AW51/12*6*$F51*$G51*$H51*$M51*AX$10)</f>
        <v>0</v>
      </c>
      <c r="AY51" s="34"/>
      <c r="AZ51" s="34">
        <f t="shared" ref="AZ51:AZ53" si="340">(AY51/12*1*$D51*$G51*$H51*$L51*AZ$9)+(AY51/12*5*$E51*$G51*$H51*$L51*AZ$10)+(AY51/12*6*$F51*$G51*$H51*$L51*AZ$10)</f>
        <v>0</v>
      </c>
      <c r="BA51" s="34"/>
      <c r="BB51" s="34">
        <f t="shared" ref="BB51:BB53" si="341">(BA51/12*1*$D51*$G51*$H51*$L51*BB$9)+(BA51/12*5*$E51*$G51*$H51*$L51*BB$10)+(BA51/12*6*$F51*$G51*$H51*$L51*BB$10)</f>
        <v>0</v>
      </c>
      <c r="BC51" s="34">
        <v>0</v>
      </c>
      <c r="BD51" s="34">
        <f t="shared" ref="BD51:BD53" si="342">(BC51/12*1*$D51*$G51*$H51*$M51*BD$9)+(BC51/12*5*$E51*$G51*$H51*$M51*BD$10)+(BC51/12*6*$F51*$G51*$H51*$M51*BD$10)</f>
        <v>0</v>
      </c>
      <c r="BE51" s="34">
        <v>0</v>
      </c>
      <c r="BF51" s="34">
        <f t="shared" ref="BF51:BF53" si="343">(BE51/12*1*$D51*$G51*$H51*$L51*BF$9)+(BE51/12*5*$E51*$G51*$H51*$L51*BF$10)+(BE51/12*6*$F51*$G51*$H51*$L51*BF$10)</f>
        <v>0</v>
      </c>
      <c r="BG51" s="34">
        <v>0</v>
      </c>
      <c r="BH51" s="34">
        <f t="shared" ref="BH51:BH53" si="344">(BG51/12*1*$D51*$G51*$H51*$L51*BH$9)+(BG51/12*5*$E51*$G51*$H51*$L51*BH$10)+(BG51/12*6*$F51*$G51*$H51*$L51*BH$10)</f>
        <v>0</v>
      </c>
      <c r="BI51" s="34">
        <v>0</v>
      </c>
      <c r="BJ51" s="34">
        <f t="shared" ref="BJ51:BJ53" si="345">(BI51/12*1*$D51*$G51*$H51*$L51*BJ$9)+(BI51/12*5*$E51*$G51*$H51*$L51*BJ$10)+(BI51/12*6*$F51*$G51*$H51*$L51*BJ$10)</f>
        <v>0</v>
      </c>
      <c r="BK51" s="34">
        <v>0</v>
      </c>
      <c r="BL51" s="34">
        <f t="shared" ref="BL51:BL53" si="346">(BK51/12*1*$D51*$G51*$H51*$M51*BL$9)+(BK51/12*5*$E51*$G51*$H51*$M51*BL$10)+(BK51/12*6*$F51*$G51*$H51*$M51*BL$10)</f>
        <v>0</v>
      </c>
      <c r="BM51" s="34">
        <v>0</v>
      </c>
      <c r="BN51" s="34">
        <f t="shared" ref="BN51:BN53" si="347">(BM51/12*1*$D51*$G51*$H51*$L51*BN$9)+(BM51/12*5*$E51*$G51*$H51*$L51*BN$10)+(BM51/12*6*$F51*$G51*$H51*$L51*BN$10)</f>
        <v>0</v>
      </c>
      <c r="BO51" s="34">
        <v>0</v>
      </c>
      <c r="BP51" s="34">
        <f t="shared" ref="BP51:BP53" si="348">(BO51/12*1*$D51*$G51*$H51*$L51*BP$9)+(BO51/12*3*$E51*$G51*$H51*$L51*BP$10)+(BO51/12*2*$E51*$G51*$H51*$L51*BP$11)+(BO51/12*6*$F51*$G51*$H51*$L51*BP$11)</f>
        <v>0</v>
      </c>
      <c r="BQ51" s="40">
        <v>0</v>
      </c>
      <c r="BR51" s="34">
        <f t="shared" ref="BR51:BR53" si="349">(BQ51/12*1*$D51*$G51*$H51*$M51*BR$9)+(BQ51/12*5*$E51*$G51*$H51*$M51*BR$10)+(BQ51/12*6*$F51*$G51*$H51*$M51*BR$10)</f>
        <v>0</v>
      </c>
      <c r="BS51" s="34"/>
      <c r="BT51" s="34">
        <f t="shared" ref="BT51:BT53" si="350">(BS51/12*1*$D51*$G51*$H51*$M51*BT$9)+(BS51/12*4*$E51*$G51*$H51*$M51*BT$10)+(BS51/12*1*$E51*$G51*$H51*$M51*BT$12)+(BS51/12*6*$F51*$G51*$H51*$M51*BT$12)</f>
        <v>0</v>
      </c>
      <c r="BU51" s="34">
        <v>0</v>
      </c>
      <c r="BV51" s="34">
        <f t="shared" ref="BV51:BV53" si="351">(BU51/12*1*$D51*$F51*$G51*$L51*BV$9)+(BU51/12*11*$E51*$F51*$G51*$L51*BV$10)</f>
        <v>0</v>
      </c>
      <c r="BW51" s="34">
        <v>0</v>
      </c>
      <c r="BX51" s="34">
        <f>(BW51/12*1*$D51*$G51*$H51*$L51*BX$9)+(BW51/12*5*$E51*$G51*$H51*$L51*BX$10)+(BW51/12*6*$F51*$G51*$H51*$L51*BX$10)</f>
        <v>0</v>
      </c>
      <c r="BY51" s="34">
        <v>0</v>
      </c>
      <c r="BZ51" s="34">
        <f>(BY51/12*1*$D51*$G51*$H51*$L51*BZ$9)+(BY51/12*5*$E51*$G51*$H51*$L51*BZ$10)+(BY51/12*6*$F51*$G51*$H51*$L51*BZ$10)</f>
        <v>0</v>
      </c>
      <c r="CA51" s="34">
        <v>0</v>
      </c>
      <c r="CB51" s="34">
        <f>(CA51/12*1*$D51*$G51*$H51*$L51*CB$9)+(CA51/12*5*$E51*$G51*$H51*$L51*CB$10)+(CA51/12*6*$F51*$G51*$H51*$L51*CB$10)</f>
        <v>0</v>
      </c>
      <c r="CC51" s="34">
        <v>0</v>
      </c>
      <c r="CD51" s="34">
        <f>(CC51/12*1*$D51*$G51*$H51*$L51*CD$9)+(CC51/12*5*$E51*$G51*$H51*$L51*CD$10)+(CC51/12*6*$F51*$G51*$H51*$L51*CD$10)</f>
        <v>0</v>
      </c>
      <c r="CE51" s="34">
        <v>0</v>
      </c>
      <c r="CF51" s="34">
        <f t="shared" ref="CF51:CF53" si="352">(CE51/12*1*$D51*$G51*$H51*$M51*CF$9)+(CE51/12*5*$E51*$G51*$H51*$M51*CF$10)+(CE51/12*6*$F51*$G51*$H51*$M51*CF$10)</f>
        <v>0</v>
      </c>
      <c r="CG51" s="34"/>
      <c r="CH51" s="34">
        <f t="shared" ref="CH51:CH53" si="353">(CG51/12*1*$D51*$G51*$H51*$L51*CH$9)+(CG51/12*5*$E51*$G51*$H51*$L51*CH$10)+(CG51/12*6*$F51*$G51*$H51*$L51*CH$10)</f>
        <v>0</v>
      </c>
      <c r="CI51" s="34"/>
      <c r="CJ51" s="34">
        <f t="shared" ref="CJ51:CJ53" si="354">(CI51/12*1*$D51*$G51*$H51*$M51*CJ$9)+(CI51/12*5*$E51*$G51*$H51*$M51*CJ$10)+(CI51/12*6*$F51*$G51*$H51*$M51*CJ$10)</f>
        <v>0</v>
      </c>
      <c r="CK51" s="34">
        <v>0</v>
      </c>
      <c r="CL51" s="34">
        <f t="shared" ref="CL51:CL53" si="355">(CK51/12*1*$D51*$G51*$H51*$L51*CL$9)+(CK51/12*5*$E51*$G51*$H51*$L51*CL$10)+(CK51/12*6*$F51*$G51*$H51*$L51*CL$10)</f>
        <v>0</v>
      </c>
      <c r="CM51" s="34">
        <v>0</v>
      </c>
      <c r="CN51" s="34">
        <f>(CM51/12*1*$D51*$G51*$H51*$L51*CN$9)+(CM51/12*11*$E51*$G51*$H51*$L51*CN$10)</f>
        <v>0</v>
      </c>
      <c r="CO51" s="34"/>
      <c r="CP51" s="34">
        <f t="shared" si="310"/>
        <v>0</v>
      </c>
      <c r="CQ51" s="34"/>
      <c r="CR51" s="34"/>
      <c r="CS51" s="34">
        <f t="shared" si="54"/>
        <v>0</v>
      </c>
      <c r="CT51" s="34">
        <f t="shared" si="54"/>
        <v>0</v>
      </c>
      <c r="CU51" s="34">
        <v>0</v>
      </c>
      <c r="CV51" s="34">
        <f t="shared" ref="CV51:CV53" si="356">(CU51/12*1*$D51*$G51*$H51*$M51*CV$9)+(CU51/12*5*$E51*$G51*$H51*$M51*CV$10)+(CU51/12*6*$F51*$G51*$H51*$M51*CV$10)</f>
        <v>0</v>
      </c>
      <c r="CW51" s="34">
        <v>0</v>
      </c>
      <c r="CX51" s="34">
        <f t="shared" ref="CX51:CX53" si="357">(CW51/12*1*$D51*$G51*$H51*$M51*CX$9)+(CW51/12*5*$E51*$G51*$H51*$M51*CX$10)+(CW51/12*6*$F51*$G51*$H51*$M51*CX$10)</f>
        <v>0</v>
      </c>
      <c r="CY51" s="34">
        <v>0</v>
      </c>
      <c r="CZ51" s="34">
        <f t="shared" ref="CZ51:CZ53" si="358">(CY51/12*1*$D51*$G51*$H51*$L51*CZ$9)+(CY51/12*5*$E51*$G51*$H51*$L51*CZ$10)+(CY51/12*6*$F51*$G51*$H51*$L51*CZ$10)</f>
        <v>0</v>
      </c>
      <c r="DA51" s="34">
        <v>0</v>
      </c>
      <c r="DB51" s="34">
        <f t="shared" ref="DB51:DB53" si="359">(DA51/12*1*$D51*$G51*$H51*$M51*DB$9)+(DA51/12*5*$E51*$G51*$H51*$M51*DB$10)+(DA51/12*6*$F51*$G51*$H51*$M51*DB$10)</f>
        <v>0</v>
      </c>
      <c r="DC51" s="34">
        <v>0</v>
      </c>
      <c r="DD51" s="34">
        <f t="shared" ref="DD51:DD53" si="360">(DC51/12*1*$D51*$G51*$H51*$M51*DD$9)+(DC51/12*5*$E51*$G51*$H51*$M51*DD$10)+(DC51/12*6*$F51*$G51*$H51*$M51*DD$10)</f>
        <v>0</v>
      </c>
      <c r="DE51" s="34">
        <v>0</v>
      </c>
      <c r="DF51" s="34">
        <f t="shared" ref="DF51:DF53" si="361">(DE51/12*1*$D51*$G51*$H51*$M51*DF$9)+(DE51/12*5*$E51*$G51*$H51*$M51*DF$10)+(DE51/12*6*$F51*$G51*$H51*$M51*DF$10)</f>
        <v>0</v>
      </c>
      <c r="DG51" s="34">
        <v>0</v>
      </c>
      <c r="DH51" s="34">
        <f>(DG51/12*1*$D51*$G51*$H51*$M51*DH$9)+(DG51/12*11*$E51*$G51*$H51*$M51*DH$10)</f>
        <v>0</v>
      </c>
      <c r="DI51" s="34">
        <f t="shared" si="311"/>
        <v>0</v>
      </c>
      <c r="DJ51" s="34">
        <f t="shared" si="138"/>
        <v>0</v>
      </c>
      <c r="DK51" s="34"/>
      <c r="DL51" s="27"/>
      <c r="DM51" s="34">
        <f t="shared" si="11"/>
        <v>0</v>
      </c>
      <c r="DN51" s="27">
        <f t="shared" si="86"/>
        <v>0</v>
      </c>
      <c r="DO51" s="34">
        <v>0</v>
      </c>
      <c r="DP51" s="34">
        <f t="shared" ref="DP51:DP53" si="362">(DO51/12*1*$D51*$G51*$H51*$L51*DP$9)+(DO51/12*5*$E51*$G51*$H51*$L51*DP$10)+(DO51/12*6*$F51*$G51*$H51*$L51*DP$10)</f>
        <v>0</v>
      </c>
      <c r="DQ51" s="34">
        <v>0</v>
      </c>
      <c r="DR51" s="34">
        <f>(DQ51/12*1*$D51*$G51*$H51*$M51*DR$9)+(DQ51/12*11*$E51*$G51*$H51*$M51*DR$10)</f>
        <v>0</v>
      </c>
      <c r="DS51" s="34"/>
      <c r="DT51" s="34">
        <f t="shared" si="140"/>
        <v>0</v>
      </c>
      <c r="DU51" s="34"/>
      <c r="DV51" s="27"/>
      <c r="DW51" s="34">
        <f t="shared" si="13"/>
        <v>0</v>
      </c>
      <c r="DX51" s="34">
        <f t="shared" si="13"/>
        <v>0</v>
      </c>
      <c r="DY51" s="34">
        <v>0</v>
      </c>
      <c r="DZ51" s="34">
        <f>(DY51/12*1*$D51*$G51*$H51*$M51*DZ$9)+(DY51/12*11*$E51*$G51*$H51*$M51*DZ$10)</f>
        <v>0</v>
      </c>
      <c r="EA51" s="34">
        <f t="shared" si="141"/>
        <v>0</v>
      </c>
      <c r="EB51" s="34">
        <f t="shared" si="84"/>
        <v>0</v>
      </c>
      <c r="EC51" s="27"/>
      <c r="ED51" s="34">
        <f t="shared" ref="ED51:ED53" si="363">DZ51+EB51</f>
        <v>0</v>
      </c>
      <c r="EE51" s="34">
        <f t="shared" si="63"/>
        <v>0</v>
      </c>
      <c r="EF51" s="34">
        <f t="shared" si="63"/>
        <v>0</v>
      </c>
      <c r="EG51" s="34">
        <v>0</v>
      </c>
      <c r="EH51" s="34">
        <f>(EG51/12*1*$D51*$G51*$H51*$L51*EH$9)+(EG51/12*11*$E51*$G51*$H51*$L51*EH$10)</f>
        <v>0</v>
      </c>
      <c r="EI51" s="34">
        <f t="shared" si="142"/>
        <v>0</v>
      </c>
      <c r="EJ51" s="34">
        <f t="shared" si="85"/>
        <v>0</v>
      </c>
      <c r="EK51" s="34"/>
      <c r="EL51" s="34"/>
      <c r="EM51" s="34">
        <f t="shared" si="65"/>
        <v>0</v>
      </c>
      <c r="EN51" s="34">
        <f t="shared" si="65"/>
        <v>0</v>
      </c>
      <c r="EO51" s="34">
        <v>0</v>
      </c>
      <c r="EP51" s="34">
        <f>(EO51/12*1*$D51*$G51*$H51*$L51*EP$9)+(EO51/12*11*$E51*$G51*$H51*$L51*EP$10)</f>
        <v>0</v>
      </c>
      <c r="EQ51" s="34">
        <f t="shared" si="97"/>
        <v>0</v>
      </c>
      <c r="ER51" s="34">
        <f t="shared" si="98"/>
        <v>0</v>
      </c>
      <c r="ES51" s="34"/>
      <c r="ET51" s="34"/>
      <c r="EU51" s="34">
        <f t="shared" si="67"/>
        <v>0</v>
      </c>
      <c r="EV51" s="34">
        <f t="shared" si="67"/>
        <v>0</v>
      </c>
      <c r="EW51" s="34">
        <v>0</v>
      </c>
      <c r="EX51" s="34">
        <f>(EW51/12*1*$D51*$G51*$H51*$M51*EX$9)+(EW51/12*11*$E51*$G51*$H51*$M51*EX$10)</f>
        <v>0</v>
      </c>
      <c r="EY51" s="34">
        <f t="shared" si="99"/>
        <v>0</v>
      </c>
      <c r="EZ51" s="34">
        <f t="shared" si="82"/>
        <v>0</v>
      </c>
      <c r="FA51" s="34"/>
      <c r="FB51" s="34">
        <f t="shared" ref="FB51:FB53" si="364">EX51+EZ51</f>
        <v>0</v>
      </c>
      <c r="FC51" s="34">
        <f t="shared" si="149"/>
        <v>0</v>
      </c>
      <c r="FD51" s="34">
        <f t="shared" si="149"/>
        <v>0</v>
      </c>
      <c r="FE51" s="34">
        <v>0</v>
      </c>
      <c r="FF51" s="34">
        <f t="shared" ref="FF51:FF53" si="365">(FE51/12*1*$D51*$G51*$H51*$M51*FF$9)+(FE51/12*11*$E51*$G51*$H51*$M51*FF$10)</f>
        <v>0</v>
      </c>
      <c r="FG51" s="34">
        <f t="shared" si="144"/>
        <v>0</v>
      </c>
      <c r="FH51" s="34">
        <f t="shared" si="145"/>
        <v>0</v>
      </c>
      <c r="FI51" s="34"/>
      <c r="FJ51" s="34">
        <f t="shared" ref="FJ51:FJ53" si="366">FF51+FH51</f>
        <v>0</v>
      </c>
      <c r="FK51" s="34">
        <f t="shared" si="150"/>
        <v>0</v>
      </c>
      <c r="FL51" s="34">
        <f t="shared" si="150"/>
        <v>0</v>
      </c>
      <c r="FM51" s="34">
        <v>0</v>
      </c>
      <c r="FN51" s="34">
        <f t="shared" ref="FN51:FN53" si="367">(FM51/12*1*$D51*$G51*$H51*$M51*FN$9)+(FM51/12*11*$E51*$G51*$H51*$M51*FN$10)</f>
        <v>0</v>
      </c>
      <c r="FO51" s="34">
        <f t="shared" si="100"/>
        <v>0</v>
      </c>
      <c r="FP51" s="34">
        <f t="shared" si="87"/>
        <v>0</v>
      </c>
      <c r="FQ51" s="34"/>
      <c r="FR51" s="34">
        <f t="shared" ref="FR51:FR53" si="368">FN51+FP51</f>
        <v>0</v>
      </c>
      <c r="FS51" s="34">
        <f t="shared" si="314"/>
        <v>0</v>
      </c>
      <c r="FT51" s="34">
        <f t="shared" si="314"/>
        <v>0</v>
      </c>
      <c r="FU51" s="34">
        <v>0</v>
      </c>
      <c r="FV51" s="34">
        <f t="shared" ref="FV51:FV53" si="369">(FU51/12*1*$D51*$G51*$H51*$N51*FV$9)+(FU51/12*11*$E51*$G51*$H51*$N51*FV$10)</f>
        <v>0</v>
      </c>
      <c r="FW51" s="34">
        <v>0</v>
      </c>
      <c r="FX51" s="34">
        <f t="shared" ref="FX51:FX53" si="370">(FW51/12*1*$D51*$G51*$H51*$N51*FX$9)+(FW51/12*5*$E51*$G51*$H51*$N51*FX$10)+(FW51/12*6*$F51*$G51*$H51*$N51*FX$10)</f>
        <v>0</v>
      </c>
      <c r="FY51" s="34"/>
      <c r="FZ51" s="34"/>
      <c r="GA51" s="34">
        <f t="shared" si="71"/>
        <v>0</v>
      </c>
      <c r="GB51" s="34">
        <f t="shared" si="71"/>
        <v>0</v>
      </c>
      <c r="GC51" s="34">
        <v>0</v>
      </c>
      <c r="GD51" s="34">
        <f>(GC51/12*1*$D51*$G51*$H51*$O51*GD$9)+(GC51/12*11*$E51*$G51*$H51*$P51*GD$10)</f>
        <v>0</v>
      </c>
      <c r="GE51" s="34">
        <f t="shared" si="103"/>
        <v>0</v>
      </c>
      <c r="GF51" s="34">
        <f t="shared" si="88"/>
        <v>0</v>
      </c>
      <c r="GG51" s="34"/>
      <c r="GH51" s="34"/>
      <c r="GI51" s="27">
        <f t="shared" si="73"/>
        <v>0</v>
      </c>
      <c r="GJ51" s="27">
        <f t="shared" si="73"/>
        <v>0</v>
      </c>
      <c r="GK51" s="37"/>
      <c r="GL51" s="38"/>
    </row>
    <row r="52" spans="1:194" ht="30" x14ac:dyDescent="0.25">
      <c r="A52" s="41"/>
      <c r="B52" s="72">
        <v>32</v>
      </c>
      <c r="C52" s="28" t="s">
        <v>192</v>
      </c>
      <c r="D52" s="29">
        <f t="shared" si="316"/>
        <v>18150.400000000001</v>
      </c>
      <c r="E52" s="29">
        <f t="shared" si="316"/>
        <v>18790</v>
      </c>
      <c r="F52" s="30">
        <v>18508</v>
      </c>
      <c r="G52" s="43">
        <v>5.68</v>
      </c>
      <c r="H52" s="31">
        <v>1</v>
      </c>
      <c r="I52" s="32"/>
      <c r="J52" s="32"/>
      <c r="K52" s="32"/>
      <c r="L52" s="29">
        <v>1.4</v>
      </c>
      <c r="M52" s="29">
        <v>1.68</v>
      </c>
      <c r="N52" s="29">
        <v>2.23</v>
      </c>
      <c r="O52" s="29">
        <v>2.39</v>
      </c>
      <c r="P52" s="33">
        <v>2.57</v>
      </c>
      <c r="Q52" s="34"/>
      <c r="R52" s="34">
        <f>(Q52/12*1*$D52*$G52*$H52*$L52*R$9)+(Q52/12*5*$E52*$G52*$H52*$L52*R$10)+(Q52/12*6*$F52*$G52*$H52*$L52*R$10)</f>
        <v>0</v>
      </c>
      <c r="S52" s="34"/>
      <c r="T52" s="34">
        <f>(S52/12*1*$D52*$G52*$H52*$L52*T$9)+(S52/12*5*$E52*$G52*$H52*$L52*T$10)+(S52/12*6*$F52*$G52*$H52*$L52*T$10)</f>
        <v>0</v>
      </c>
      <c r="U52" s="34"/>
      <c r="V52" s="34">
        <f t="shared" si="329"/>
        <v>0</v>
      </c>
      <c r="W52" s="34"/>
      <c r="X52" s="34">
        <f t="shared" si="330"/>
        <v>0</v>
      </c>
      <c r="Y52" s="34"/>
      <c r="Z52" s="34">
        <f t="shared" si="331"/>
        <v>0</v>
      </c>
      <c r="AA52" s="34"/>
      <c r="AB52" s="34">
        <f t="shared" si="332"/>
        <v>0</v>
      </c>
      <c r="AC52" s="34"/>
      <c r="AD52" s="34">
        <f t="shared" si="333"/>
        <v>0</v>
      </c>
      <c r="AE52" s="34"/>
      <c r="AF52" s="34">
        <f t="shared" si="334"/>
        <v>0</v>
      </c>
      <c r="AG52" s="34"/>
      <c r="AH52" s="34">
        <f t="shared" si="335"/>
        <v>0</v>
      </c>
      <c r="AI52" s="34">
        <v>30</v>
      </c>
      <c r="AJ52" s="34">
        <f t="shared" si="336"/>
        <v>4883692.5703999996</v>
      </c>
      <c r="AK52" s="34"/>
      <c r="AL52" s="34">
        <f>(AK52/12*1*$D52*$G52*$H52*$L52*AL$9)+(AK52/12*5*$E52*$G52*$H52*$L52*AL$10)+(AK52/12*6*$F52*$G52*$H52*$L52*AL$10)</f>
        <v>0</v>
      </c>
      <c r="AM52" s="27"/>
      <c r="AN52" s="34">
        <f>(AM52/12*1*$D52*$G52*$H52*$L52*AN$9)+(AM52/12*5*$E52*$G52*$H52*$L52*AN$10)+(AM52/12*6*$F52*$G52*$H52*$L52*AN$10)</f>
        <v>0</v>
      </c>
      <c r="AO52" s="34"/>
      <c r="AP52" s="34">
        <f t="shared" si="337"/>
        <v>0</v>
      </c>
      <c r="AQ52" s="34"/>
      <c r="AR52" s="34">
        <f>(AQ52/12*1*$D52*$G52*$H52*$M52*AR$9)+(AQ52/12*5*$E52*$G52*$H52*$M52*AR$10)+(AQ52/12*6*$F52*$G52*$H52*$M52*AR$10)</f>
        <v>0</v>
      </c>
      <c r="AS52" s="34"/>
      <c r="AT52" s="34">
        <f>(AS52/12*1*$D52*$G52*$H52*$M52*AT$9)+(AS52/12*5*$E52*$G52*$H52*$M52*AT$10)+(AS52/12*6*$F52*$G52*$H52*$M52*AT$10)</f>
        <v>0</v>
      </c>
      <c r="AU52" s="34"/>
      <c r="AV52" s="34">
        <f t="shared" si="338"/>
        <v>0</v>
      </c>
      <c r="AW52" s="34"/>
      <c r="AX52" s="34">
        <f t="shared" si="339"/>
        <v>0</v>
      </c>
      <c r="AY52" s="34"/>
      <c r="AZ52" s="34">
        <f t="shared" si="340"/>
        <v>0</v>
      </c>
      <c r="BA52" s="34"/>
      <c r="BB52" s="34">
        <f t="shared" si="341"/>
        <v>0</v>
      </c>
      <c r="BC52" s="34"/>
      <c r="BD52" s="34">
        <f t="shared" si="342"/>
        <v>0</v>
      </c>
      <c r="BE52" s="34"/>
      <c r="BF52" s="34">
        <f t="shared" si="343"/>
        <v>0</v>
      </c>
      <c r="BG52" s="34"/>
      <c r="BH52" s="34">
        <f t="shared" si="344"/>
        <v>0</v>
      </c>
      <c r="BI52" s="34"/>
      <c r="BJ52" s="34">
        <f t="shared" si="345"/>
        <v>0</v>
      </c>
      <c r="BK52" s="34"/>
      <c r="BL52" s="34">
        <f t="shared" si="346"/>
        <v>0</v>
      </c>
      <c r="BM52" s="34"/>
      <c r="BN52" s="34">
        <f t="shared" si="347"/>
        <v>0</v>
      </c>
      <c r="BO52" s="34"/>
      <c r="BP52" s="34">
        <f t="shared" si="348"/>
        <v>0</v>
      </c>
      <c r="BQ52" s="40"/>
      <c r="BR52" s="34">
        <f t="shared" si="349"/>
        <v>0</v>
      </c>
      <c r="BS52" s="34"/>
      <c r="BT52" s="34">
        <f t="shared" si="350"/>
        <v>0</v>
      </c>
      <c r="BU52" s="34"/>
      <c r="BV52" s="34">
        <f t="shared" si="351"/>
        <v>0</v>
      </c>
      <c r="BW52" s="34"/>
      <c r="BX52" s="34">
        <f>(BW52/12*1*$D52*$G52*$H52*$L52*BX$9)+(BW52/12*5*$E52*$G52*$H52*$L52*BX$10)+(BW52/12*6*$F52*$G52*$H52*$L52*BX$10)</f>
        <v>0</v>
      </c>
      <c r="BY52" s="34"/>
      <c r="BZ52" s="34">
        <f>(BY52/12*1*$D52*$G52*$H52*$L52*BZ$9)+(BY52/12*5*$E52*$G52*$H52*$L52*BZ$10)+(BY52/12*6*$F52*$G52*$H52*$L52*BZ$10)</f>
        <v>0</v>
      </c>
      <c r="CA52" s="34"/>
      <c r="CB52" s="34">
        <f>(CA52/12*1*$D52*$G52*$H52*$L52*CB$9)+(CA52/12*5*$E52*$G52*$H52*$L52*CB$10)+(CA52/12*6*$F52*$G52*$H52*$L52*CB$10)</f>
        <v>0</v>
      </c>
      <c r="CC52" s="34"/>
      <c r="CD52" s="34">
        <f>(CC52/12*1*$D52*$G52*$H52*$L52*CD$9)+(CC52/12*5*$E52*$G52*$H52*$L52*CD$10)+(CC52/12*6*$F52*$G52*$H52*$L52*CD$10)</f>
        <v>0</v>
      </c>
      <c r="CE52" s="34"/>
      <c r="CF52" s="34">
        <f t="shared" si="352"/>
        <v>0</v>
      </c>
      <c r="CG52" s="34"/>
      <c r="CH52" s="34">
        <f t="shared" si="353"/>
        <v>0</v>
      </c>
      <c r="CI52" s="34"/>
      <c r="CJ52" s="34">
        <f t="shared" si="354"/>
        <v>0</v>
      </c>
      <c r="CK52" s="34"/>
      <c r="CL52" s="34">
        <f t="shared" si="355"/>
        <v>0</v>
      </c>
      <c r="CM52" s="34"/>
      <c r="CN52" s="34">
        <f>(CM52/12*1*$D52*$G52*$H52*$L52*CN$9)+(CM52/12*11*$E52*$G52*$H52*$L52*CN$10)</f>
        <v>0</v>
      </c>
      <c r="CO52" s="34"/>
      <c r="CP52" s="34">
        <f t="shared" si="310"/>
        <v>0</v>
      </c>
      <c r="CQ52" s="34"/>
      <c r="CR52" s="34"/>
      <c r="CS52" s="34">
        <f t="shared" si="54"/>
        <v>0</v>
      </c>
      <c r="CT52" s="34">
        <f t="shared" si="54"/>
        <v>0</v>
      </c>
      <c r="CU52" s="34"/>
      <c r="CV52" s="34">
        <f t="shared" si="356"/>
        <v>0</v>
      </c>
      <c r="CW52" s="34"/>
      <c r="CX52" s="34">
        <f t="shared" si="357"/>
        <v>0</v>
      </c>
      <c r="CY52" s="34"/>
      <c r="CZ52" s="34">
        <f t="shared" si="358"/>
        <v>0</v>
      </c>
      <c r="DA52" s="34"/>
      <c r="DB52" s="34">
        <f t="shared" si="359"/>
        <v>0</v>
      </c>
      <c r="DC52" s="34"/>
      <c r="DD52" s="34">
        <f t="shared" si="360"/>
        <v>0</v>
      </c>
      <c r="DE52" s="34"/>
      <c r="DF52" s="34">
        <f t="shared" si="361"/>
        <v>0</v>
      </c>
      <c r="DG52" s="34">
        <v>0</v>
      </c>
      <c r="DH52" s="34">
        <f>(DG52/12*1*$D52*$G52*$H52*$M52*DH$9)+(DG52/12*11*$E52*$G52*$H52*$M52*DH$10)</f>
        <v>0</v>
      </c>
      <c r="DI52" s="34">
        <f t="shared" si="311"/>
        <v>0</v>
      </c>
      <c r="DJ52" s="34">
        <f t="shared" si="138"/>
        <v>0</v>
      </c>
      <c r="DK52" s="34"/>
      <c r="DL52" s="27"/>
      <c r="DM52" s="34">
        <f t="shared" si="11"/>
        <v>0</v>
      </c>
      <c r="DN52" s="27">
        <f t="shared" si="86"/>
        <v>0</v>
      </c>
      <c r="DO52" s="34"/>
      <c r="DP52" s="34">
        <f t="shared" si="362"/>
        <v>0</v>
      </c>
      <c r="DQ52" s="34"/>
      <c r="DR52" s="34">
        <f>(DQ52/12*1*$D52*$G52*$H52*$M52*DR$9)+(DQ52/12*11*$E52*$G52*$H52*$M52*DR$10)</f>
        <v>0</v>
      </c>
      <c r="DS52" s="34"/>
      <c r="DT52" s="34">
        <f t="shared" si="140"/>
        <v>0</v>
      </c>
      <c r="DU52" s="34"/>
      <c r="DV52" s="27"/>
      <c r="DW52" s="34">
        <f t="shared" si="13"/>
        <v>0</v>
      </c>
      <c r="DX52" s="34">
        <f t="shared" si="13"/>
        <v>0</v>
      </c>
      <c r="DY52" s="34"/>
      <c r="DZ52" s="34">
        <f>(DY52/12*1*$D52*$G52*$H52*$M52*DZ$9)+(DY52/12*11*$E52*$G52*$H52*$M52*DZ$10)</f>
        <v>0</v>
      </c>
      <c r="EA52" s="34">
        <f t="shared" si="141"/>
        <v>0</v>
      </c>
      <c r="EB52" s="34">
        <f t="shared" si="84"/>
        <v>0</v>
      </c>
      <c r="EC52" s="27"/>
      <c r="ED52" s="34">
        <f t="shared" si="363"/>
        <v>0</v>
      </c>
      <c r="EE52" s="34">
        <f t="shared" si="63"/>
        <v>0</v>
      </c>
      <c r="EF52" s="34">
        <f t="shared" si="63"/>
        <v>0</v>
      </c>
      <c r="EG52" s="34"/>
      <c r="EH52" s="34">
        <f>(EG52/12*1*$D52*$G52*$H52*$L52*EH$9)+(EG52/12*11*$E52*$G52*$H52*$L52*EH$10)</f>
        <v>0</v>
      </c>
      <c r="EI52" s="34">
        <f t="shared" si="142"/>
        <v>0</v>
      </c>
      <c r="EJ52" s="34">
        <f t="shared" si="85"/>
        <v>0</v>
      </c>
      <c r="EK52" s="34"/>
      <c r="EL52" s="34"/>
      <c r="EM52" s="34">
        <f t="shared" si="65"/>
        <v>0</v>
      </c>
      <c r="EN52" s="34">
        <f t="shared" si="65"/>
        <v>0</v>
      </c>
      <c r="EO52" s="34"/>
      <c r="EP52" s="34">
        <f>(EO52/12*1*$D52*$G52*$H52*$L52*EP$9)+(EO52/12*11*$E52*$G52*$H52*$L52*EP$10)</f>
        <v>0</v>
      </c>
      <c r="EQ52" s="34">
        <f t="shared" si="97"/>
        <v>0</v>
      </c>
      <c r="ER52" s="34">
        <f t="shared" si="98"/>
        <v>0</v>
      </c>
      <c r="ES52" s="34"/>
      <c r="ET52" s="34"/>
      <c r="EU52" s="34">
        <f t="shared" si="67"/>
        <v>0</v>
      </c>
      <c r="EV52" s="34">
        <f t="shared" si="67"/>
        <v>0</v>
      </c>
      <c r="EW52" s="34"/>
      <c r="EX52" s="34">
        <f>(EW52/12*1*$D52*$G52*$H52*$M52*EX$9)+(EW52/12*11*$E52*$G52*$H52*$M52*EX$10)</f>
        <v>0</v>
      </c>
      <c r="EY52" s="34">
        <f t="shared" si="99"/>
        <v>0</v>
      </c>
      <c r="EZ52" s="34">
        <f t="shared" si="82"/>
        <v>0</v>
      </c>
      <c r="FA52" s="34"/>
      <c r="FB52" s="34">
        <f t="shared" si="364"/>
        <v>0</v>
      </c>
      <c r="FC52" s="34">
        <f t="shared" si="149"/>
        <v>0</v>
      </c>
      <c r="FD52" s="34">
        <f t="shared" si="149"/>
        <v>0</v>
      </c>
      <c r="FE52" s="34"/>
      <c r="FF52" s="34">
        <f t="shared" si="365"/>
        <v>0</v>
      </c>
      <c r="FG52" s="34">
        <f t="shared" si="144"/>
        <v>0</v>
      </c>
      <c r="FH52" s="34">
        <f t="shared" si="145"/>
        <v>0</v>
      </c>
      <c r="FI52" s="34"/>
      <c r="FJ52" s="34">
        <f t="shared" si="366"/>
        <v>0</v>
      </c>
      <c r="FK52" s="34">
        <f t="shared" si="150"/>
        <v>0</v>
      </c>
      <c r="FL52" s="34">
        <f t="shared" si="150"/>
        <v>0</v>
      </c>
      <c r="FM52" s="34"/>
      <c r="FN52" s="34">
        <f t="shared" si="367"/>
        <v>0</v>
      </c>
      <c r="FO52" s="34">
        <f t="shared" si="100"/>
        <v>0</v>
      </c>
      <c r="FP52" s="34">
        <f t="shared" si="87"/>
        <v>0</v>
      </c>
      <c r="FQ52" s="34"/>
      <c r="FR52" s="34">
        <f t="shared" si="368"/>
        <v>0</v>
      </c>
      <c r="FS52" s="34">
        <f t="shared" si="314"/>
        <v>0</v>
      </c>
      <c r="FT52" s="34">
        <f t="shared" si="314"/>
        <v>0</v>
      </c>
      <c r="FU52" s="34"/>
      <c r="FV52" s="34">
        <f t="shared" si="369"/>
        <v>0</v>
      </c>
      <c r="FW52" s="34"/>
      <c r="FX52" s="34">
        <f t="shared" si="370"/>
        <v>0</v>
      </c>
      <c r="FY52" s="34"/>
      <c r="FZ52" s="34"/>
      <c r="GA52" s="34">
        <f t="shared" si="71"/>
        <v>0</v>
      </c>
      <c r="GB52" s="34">
        <f t="shared" si="71"/>
        <v>0</v>
      </c>
      <c r="GC52" s="34"/>
      <c r="GD52" s="34">
        <f>(GC52/12*1*$D52*$G52*$H52*$O52*GD$9)+(GC52/12*11*$E52*$G52*$H52*$P52*GD$10)</f>
        <v>0</v>
      </c>
      <c r="GE52" s="34">
        <f t="shared" si="103"/>
        <v>0</v>
      </c>
      <c r="GF52" s="34">
        <f t="shared" si="88"/>
        <v>0</v>
      </c>
      <c r="GG52" s="34"/>
      <c r="GH52" s="34"/>
      <c r="GI52" s="27">
        <f t="shared" si="73"/>
        <v>0</v>
      </c>
      <c r="GJ52" s="27">
        <f t="shared" si="73"/>
        <v>0</v>
      </c>
      <c r="GK52" s="37"/>
      <c r="GL52" s="38"/>
    </row>
    <row r="53" spans="1:194" ht="45" x14ac:dyDescent="0.25">
      <c r="A53" s="41"/>
      <c r="B53" s="72">
        <v>33</v>
      </c>
      <c r="C53" s="28" t="s">
        <v>193</v>
      </c>
      <c r="D53" s="29">
        <f t="shared" si="316"/>
        <v>18150.400000000001</v>
      </c>
      <c r="E53" s="29">
        <f t="shared" si="316"/>
        <v>18790</v>
      </c>
      <c r="F53" s="30">
        <v>18508</v>
      </c>
      <c r="G53" s="39">
        <v>4.37</v>
      </c>
      <c r="H53" s="31">
        <v>1</v>
      </c>
      <c r="I53" s="32"/>
      <c r="J53" s="32"/>
      <c r="K53" s="32"/>
      <c r="L53" s="29">
        <v>1.4</v>
      </c>
      <c r="M53" s="29">
        <v>1.68</v>
      </c>
      <c r="N53" s="29">
        <v>2.23</v>
      </c>
      <c r="O53" s="29">
        <v>2.39</v>
      </c>
      <c r="P53" s="33">
        <v>2.57</v>
      </c>
      <c r="Q53" s="34"/>
      <c r="R53" s="34">
        <f>(Q53/12*1*$D53*$G53*$H53*$L53*R$9)+(Q53/12*5*$E53*$G53*$H53*$L53*R$10)+(Q53/12*6*$F53*$G53*$H53*$L53*R$10)</f>
        <v>0</v>
      </c>
      <c r="S53" s="34"/>
      <c r="T53" s="34">
        <f>(S53/12*1*$D53*$G53*$H53*$L53*T$9)+(S53/12*5*$E53*$G53*$H53*$L53*T$10)+(S53/12*6*$F53*$G53*$H53*$L53*T$10)</f>
        <v>0</v>
      </c>
      <c r="U53" s="34"/>
      <c r="V53" s="34">
        <f t="shared" si="329"/>
        <v>0</v>
      </c>
      <c r="W53" s="34"/>
      <c r="X53" s="34">
        <f t="shared" si="330"/>
        <v>0</v>
      </c>
      <c r="Y53" s="34"/>
      <c r="Z53" s="34">
        <f t="shared" si="331"/>
        <v>0</v>
      </c>
      <c r="AA53" s="34"/>
      <c r="AB53" s="34">
        <f t="shared" si="332"/>
        <v>0</v>
      </c>
      <c r="AC53" s="34"/>
      <c r="AD53" s="34">
        <f t="shared" si="333"/>
        <v>0</v>
      </c>
      <c r="AE53" s="34"/>
      <c r="AF53" s="34">
        <f t="shared" si="334"/>
        <v>0</v>
      </c>
      <c r="AG53" s="34"/>
      <c r="AH53" s="34">
        <f t="shared" si="335"/>
        <v>0</v>
      </c>
      <c r="AI53" s="27">
        <v>79</v>
      </c>
      <c r="AJ53" s="34">
        <f t="shared" si="336"/>
        <v>9894349.683563333</v>
      </c>
      <c r="AK53" s="34"/>
      <c r="AL53" s="34">
        <f>(AK53/12*1*$D53*$G53*$H53*$L53*AL$9)+(AK53/12*5*$E53*$G53*$H53*$L53*AL$10)+(AK53/12*6*$F53*$G53*$H53*$L53*AL$10)</f>
        <v>0</v>
      </c>
      <c r="AM53" s="34"/>
      <c r="AN53" s="34">
        <f>(AM53/12*1*$D53*$G53*$H53*$L53*AN$9)+(AM53/12*5*$E53*$G53*$H53*$L53*AN$10)+(AM53/12*6*$F53*$G53*$H53*$L53*AN$10)</f>
        <v>0</v>
      </c>
      <c r="AO53" s="34"/>
      <c r="AP53" s="34">
        <f t="shared" si="337"/>
        <v>0</v>
      </c>
      <c r="AQ53" s="34"/>
      <c r="AR53" s="34">
        <f>(AQ53/12*1*$D53*$G53*$H53*$M53*AR$9)+(AQ53/12*5*$E53*$G53*$H53*$M53*AR$10)+(AQ53/12*6*$F53*$G53*$H53*$M53*AR$10)</f>
        <v>0</v>
      </c>
      <c r="AS53" s="34"/>
      <c r="AT53" s="34">
        <f>(AS53/12*1*$D53*$G53*$H53*$M53*AT$9)+(AS53/12*5*$E53*$G53*$H53*$M53*AT$10)+(AS53/12*6*$F53*$G53*$H53*$M53*AT$10)</f>
        <v>0</v>
      </c>
      <c r="AU53" s="34"/>
      <c r="AV53" s="34">
        <f t="shared" si="338"/>
        <v>0</v>
      </c>
      <c r="AW53" s="34"/>
      <c r="AX53" s="34">
        <f t="shared" si="339"/>
        <v>0</v>
      </c>
      <c r="AY53" s="34"/>
      <c r="AZ53" s="34">
        <f t="shared" si="340"/>
        <v>0</v>
      </c>
      <c r="BA53" s="34"/>
      <c r="BB53" s="34">
        <f t="shared" si="341"/>
        <v>0</v>
      </c>
      <c r="BC53" s="34"/>
      <c r="BD53" s="34">
        <f t="shared" si="342"/>
        <v>0</v>
      </c>
      <c r="BE53" s="34"/>
      <c r="BF53" s="34">
        <f t="shared" si="343"/>
        <v>0</v>
      </c>
      <c r="BG53" s="34"/>
      <c r="BH53" s="34">
        <f t="shared" si="344"/>
        <v>0</v>
      </c>
      <c r="BI53" s="34"/>
      <c r="BJ53" s="34">
        <f t="shared" si="345"/>
        <v>0</v>
      </c>
      <c r="BK53" s="34"/>
      <c r="BL53" s="34">
        <f t="shared" si="346"/>
        <v>0</v>
      </c>
      <c r="BM53" s="34"/>
      <c r="BN53" s="34">
        <f t="shared" si="347"/>
        <v>0</v>
      </c>
      <c r="BO53" s="34"/>
      <c r="BP53" s="34">
        <f t="shared" si="348"/>
        <v>0</v>
      </c>
      <c r="BQ53" s="40"/>
      <c r="BR53" s="34">
        <f t="shared" si="349"/>
        <v>0</v>
      </c>
      <c r="BS53" s="34"/>
      <c r="BT53" s="34">
        <f t="shared" si="350"/>
        <v>0</v>
      </c>
      <c r="BU53" s="34"/>
      <c r="BV53" s="34">
        <f t="shared" si="351"/>
        <v>0</v>
      </c>
      <c r="BW53" s="34"/>
      <c r="BX53" s="34">
        <f>(BW53/12*1*$D53*$G53*$H53*$L53*BX$9)+(BW53/12*5*$E53*$G53*$H53*$L53*BX$10)+(BW53/12*6*$F53*$G53*$H53*$L53*BX$10)</f>
        <v>0</v>
      </c>
      <c r="BY53" s="34"/>
      <c r="BZ53" s="34">
        <f>(BY53/12*1*$D53*$G53*$H53*$L53*BZ$9)+(BY53/12*5*$E53*$G53*$H53*$L53*BZ$10)+(BY53/12*6*$F53*$G53*$H53*$L53*BZ$10)</f>
        <v>0</v>
      </c>
      <c r="CA53" s="34"/>
      <c r="CB53" s="34">
        <f>(CA53/12*1*$D53*$G53*$H53*$L53*CB$9)+(CA53/12*5*$E53*$G53*$H53*$L53*CB$10)+(CA53/12*6*$F53*$G53*$H53*$L53*CB$10)</f>
        <v>0</v>
      </c>
      <c r="CC53" s="34"/>
      <c r="CD53" s="34">
        <f>(CC53/12*1*$D53*$G53*$H53*$L53*CD$9)+(CC53/12*5*$E53*$G53*$H53*$L53*CD$10)+(CC53/12*6*$F53*$G53*$H53*$L53*CD$10)</f>
        <v>0</v>
      </c>
      <c r="CE53" s="34"/>
      <c r="CF53" s="34">
        <f t="shared" si="352"/>
        <v>0</v>
      </c>
      <c r="CG53" s="34"/>
      <c r="CH53" s="34">
        <f t="shared" si="353"/>
        <v>0</v>
      </c>
      <c r="CI53" s="34"/>
      <c r="CJ53" s="34">
        <f t="shared" si="354"/>
        <v>0</v>
      </c>
      <c r="CK53" s="34"/>
      <c r="CL53" s="34">
        <f t="shared" si="355"/>
        <v>0</v>
      </c>
      <c r="CM53" s="34"/>
      <c r="CN53" s="34">
        <f>(CM53/12*1*$D53*$G53*$H53*$L53*CN$9)+(CM53/12*11*$E53*$G53*$H53*$L53*CN$10)</f>
        <v>0</v>
      </c>
      <c r="CO53" s="34"/>
      <c r="CP53" s="34">
        <f t="shared" si="310"/>
        <v>0</v>
      </c>
      <c r="CQ53" s="34"/>
      <c r="CR53" s="34"/>
      <c r="CS53" s="34">
        <f t="shared" si="54"/>
        <v>0</v>
      </c>
      <c r="CT53" s="34">
        <f t="shared" si="54"/>
        <v>0</v>
      </c>
      <c r="CU53" s="34"/>
      <c r="CV53" s="34">
        <f t="shared" si="356"/>
        <v>0</v>
      </c>
      <c r="CW53" s="34"/>
      <c r="CX53" s="34">
        <f t="shared" si="357"/>
        <v>0</v>
      </c>
      <c r="CY53" s="34"/>
      <c r="CZ53" s="34">
        <f t="shared" si="358"/>
        <v>0</v>
      </c>
      <c r="DA53" s="34"/>
      <c r="DB53" s="34">
        <f t="shared" si="359"/>
        <v>0</v>
      </c>
      <c r="DC53" s="34"/>
      <c r="DD53" s="34">
        <f t="shared" si="360"/>
        <v>0</v>
      </c>
      <c r="DE53" s="34"/>
      <c r="DF53" s="34">
        <f t="shared" si="361"/>
        <v>0</v>
      </c>
      <c r="DG53" s="34"/>
      <c r="DH53" s="34">
        <f>(DG53/12*1*$D53*$G53*$H53*$M53*DH$9)+(DG53/12*11*$E53*$G53*$H53*$M53*DH$10)</f>
        <v>0</v>
      </c>
      <c r="DI53" s="34">
        <f t="shared" si="311"/>
        <v>0</v>
      </c>
      <c r="DJ53" s="34">
        <f t="shared" si="138"/>
        <v>0</v>
      </c>
      <c r="DK53" s="34"/>
      <c r="DL53" s="27"/>
      <c r="DM53" s="34">
        <f t="shared" si="11"/>
        <v>0</v>
      </c>
      <c r="DN53" s="27">
        <f t="shared" si="86"/>
        <v>0</v>
      </c>
      <c r="DO53" s="34"/>
      <c r="DP53" s="34">
        <f t="shared" si="362"/>
        <v>0</v>
      </c>
      <c r="DQ53" s="34"/>
      <c r="DR53" s="34">
        <f>(DQ53/12*1*$D53*$G53*$H53*$M53*DR$9)+(DQ53/12*11*$E53*$G53*$H53*$M53*DR$10)</f>
        <v>0</v>
      </c>
      <c r="DS53" s="34"/>
      <c r="DT53" s="34">
        <f t="shared" si="140"/>
        <v>0</v>
      </c>
      <c r="DU53" s="34"/>
      <c r="DV53" s="27"/>
      <c r="DW53" s="34">
        <f t="shared" si="13"/>
        <v>0</v>
      </c>
      <c r="DX53" s="34">
        <f t="shared" si="13"/>
        <v>0</v>
      </c>
      <c r="DY53" s="34"/>
      <c r="DZ53" s="34">
        <f>(DY53/12*1*$D53*$G53*$H53*$M53*DZ$9)+(DY53/12*11*$E53*$G53*$H53*$M53*DZ$10)</f>
        <v>0</v>
      </c>
      <c r="EA53" s="34">
        <f t="shared" si="141"/>
        <v>0</v>
      </c>
      <c r="EB53" s="34">
        <f t="shared" si="84"/>
        <v>0</v>
      </c>
      <c r="EC53" s="27"/>
      <c r="ED53" s="34">
        <f t="shared" si="363"/>
        <v>0</v>
      </c>
      <c r="EE53" s="34">
        <f t="shared" si="63"/>
        <v>0</v>
      </c>
      <c r="EF53" s="34">
        <f t="shared" si="63"/>
        <v>0</v>
      </c>
      <c r="EG53" s="34"/>
      <c r="EH53" s="34">
        <f>(EG53/12*1*$D53*$G53*$H53*$L53*EH$9)+(EG53/12*11*$E53*$G53*$H53*$L53*EH$10)</f>
        <v>0</v>
      </c>
      <c r="EI53" s="34">
        <f t="shared" si="142"/>
        <v>0</v>
      </c>
      <c r="EJ53" s="34">
        <f t="shared" si="85"/>
        <v>0</v>
      </c>
      <c r="EK53" s="34"/>
      <c r="EL53" s="34"/>
      <c r="EM53" s="34">
        <f t="shared" si="65"/>
        <v>0</v>
      </c>
      <c r="EN53" s="34">
        <f t="shared" si="65"/>
        <v>0</v>
      </c>
      <c r="EO53" s="34"/>
      <c r="EP53" s="34">
        <f>(EO53/12*1*$D53*$G53*$H53*$L53*EP$9)+(EO53/12*11*$E53*$G53*$H53*$L53*EP$10)</f>
        <v>0</v>
      </c>
      <c r="EQ53" s="34">
        <f t="shared" si="97"/>
        <v>0</v>
      </c>
      <c r="ER53" s="34">
        <f t="shared" si="98"/>
        <v>0</v>
      </c>
      <c r="ES53" s="34"/>
      <c r="ET53" s="34"/>
      <c r="EU53" s="34">
        <f t="shared" si="67"/>
        <v>0</v>
      </c>
      <c r="EV53" s="34">
        <f t="shared" si="67"/>
        <v>0</v>
      </c>
      <c r="EW53" s="34"/>
      <c r="EX53" s="34">
        <f>(EW53/12*1*$D53*$G53*$H53*$M53*EX$9)+(EW53/12*11*$E53*$G53*$H53*$M53*EX$10)</f>
        <v>0</v>
      </c>
      <c r="EY53" s="34">
        <f t="shared" si="99"/>
        <v>0</v>
      </c>
      <c r="EZ53" s="34">
        <f t="shared" si="82"/>
        <v>0</v>
      </c>
      <c r="FA53" s="34"/>
      <c r="FB53" s="34">
        <f t="shared" si="364"/>
        <v>0</v>
      </c>
      <c r="FC53" s="34">
        <f t="shared" si="149"/>
        <v>0</v>
      </c>
      <c r="FD53" s="34">
        <f t="shared" si="149"/>
        <v>0</v>
      </c>
      <c r="FE53" s="34"/>
      <c r="FF53" s="34">
        <f t="shared" si="365"/>
        <v>0</v>
      </c>
      <c r="FG53" s="34">
        <f t="shared" si="144"/>
        <v>0</v>
      </c>
      <c r="FH53" s="34">
        <f t="shared" si="145"/>
        <v>0</v>
      </c>
      <c r="FI53" s="34"/>
      <c r="FJ53" s="34">
        <f t="shared" si="366"/>
        <v>0</v>
      </c>
      <c r="FK53" s="34">
        <f t="shared" si="150"/>
        <v>0</v>
      </c>
      <c r="FL53" s="34">
        <f t="shared" si="150"/>
        <v>0</v>
      </c>
      <c r="FM53" s="34"/>
      <c r="FN53" s="34">
        <f t="shared" si="367"/>
        <v>0</v>
      </c>
      <c r="FO53" s="34">
        <f t="shared" si="100"/>
        <v>0</v>
      </c>
      <c r="FP53" s="34">
        <f t="shared" si="87"/>
        <v>0</v>
      </c>
      <c r="FQ53" s="34"/>
      <c r="FR53" s="34">
        <f t="shared" si="368"/>
        <v>0</v>
      </c>
      <c r="FS53" s="34">
        <f t="shared" si="314"/>
        <v>0</v>
      </c>
      <c r="FT53" s="34">
        <f t="shared" si="314"/>
        <v>0</v>
      </c>
      <c r="FU53" s="34"/>
      <c r="FV53" s="34">
        <f t="shared" si="369"/>
        <v>0</v>
      </c>
      <c r="FW53" s="34"/>
      <c r="FX53" s="34">
        <f t="shared" si="370"/>
        <v>0</v>
      </c>
      <c r="FY53" s="34"/>
      <c r="FZ53" s="34"/>
      <c r="GA53" s="34">
        <f t="shared" si="71"/>
        <v>0</v>
      </c>
      <c r="GB53" s="34">
        <f t="shared" si="71"/>
        <v>0</v>
      </c>
      <c r="GC53" s="34"/>
      <c r="GD53" s="34">
        <f>(GC53/12*1*$D53*$G53*$H53*$O53*GD$9)+(GC53/12*11*$E53*$G53*$H53*$P53*GD$10)</f>
        <v>0</v>
      </c>
      <c r="GE53" s="34">
        <f t="shared" si="103"/>
        <v>0</v>
      </c>
      <c r="GF53" s="34">
        <f t="shared" si="88"/>
        <v>0</v>
      </c>
      <c r="GG53" s="34"/>
      <c r="GH53" s="34"/>
      <c r="GI53" s="27">
        <f t="shared" si="73"/>
        <v>0</v>
      </c>
      <c r="GJ53" s="27">
        <f t="shared" si="73"/>
        <v>0</v>
      </c>
      <c r="GK53" s="37"/>
      <c r="GL53" s="38"/>
    </row>
    <row r="54" spans="1:194" x14ac:dyDescent="0.25">
      <c r="A54" s="41">
        <v>9</v>
      </c>
      <c r="B54" s="78"/>
      <c r="C54" s="44" t="s">
        <v>194</v>
      </c>
      <c r="D54" s="29">
        <f t="shared" si="316"/>
        <v>18150.400000000001</v>
      </c>
      <c r="E54" s="29">
        <f t="shared" si="316"/>
        <v>18790</v>
      </c>
      <c r="F54" s="30">
        <v>18508</v>
      </c>
      <c r="G54" s="74">
        <v>1.1499999999999999</v>
      </c>
      <c r="H54" s="31">
        <v>1</v>
      </c>
      <c r="I54" s="32"/>
      <c r="J54" s="32"/>
      <c r="K54" s="32"/>
      <c r="L54" s="29">
        <v>1.4</v>
      </c>
      <c r="M54" s="29">
        <v>1.68</v>
      </c>
      <c r="N54" s="29">
        <v>2.23</v>
      </c>
      <c r="O54" s="29">
        <v>2.39</v>
      </c>
      <c r="P54" s="33">
        <v>2.57</v>
      </c>
      <c r="Q54" s="27">
        <f>SUM(Q55:Q64)</f>
        <v>0</v>
      </c>
      <c r="R54" s="27">
        <f t="shared" ref="R54:CC54" si="371">SUM(R55:R64)</f>
        <v>0</v>
      </c>
      <c r="S54" s="27">
        <f t="shared" si="371"/>
        <v>0</v>
      </c>
      <c r="T54" s="27">
        <f t="shared" si="371"/>
        <v>0</v>
      </c>
      <c r="U54" s="27">
        <f t="shared" si="371"/>
        <v>0</v>
      </c>
      <c r="V54" s="27">
        <f t="shared" si="371"/>
        <v>0</v>
      </c>
      <c r="W54" s="27">
        <f t="shared" si="371"/>
        <v>0</v>
      </c>
      <c r="X54" s="27">
        <f t="shared" si="371"/>
        <v>0</v>
      </c>
      <c r="Y54" s="27">
        <f t="shared" si="371"/>
        <v>0</v>
      </c>
      <c r="Z54" s="27">
        <f t="shared" si="371"/>
        <v>0</v>
      </c>
      <c r="AA54" s="27">
        <f t="shared" si="371"/>
        <v>0</v>
      </c>
      <c r="AB54" s="27">
        <f t="shared" si="371"/>
        <v>0</v>
      </c>
      <c r="AC54" s="27">
        <f t="shared" si="371"/>
        <v>0</v>
      </c>
      <c r="AD54" s="27">
        <f t="shared" si="371"/>
        <v>0</v>
      </c>
      <c r="AE54" s="27">
        <f t="shared" si="371"/>
        <v>0</v>
      </c>
      <c r="AF54" s="27">
        <f t="shared" si="371"/>
        <v>0</v>
      </c>
      <c r="AG54" s="27">
        <f t="shared" si="371"/>
        <v>0</v>
      </c>
      <c r="AH54" s="27">
        <f t="shared" si="371"/>
        <v>0</v>
      </c>
      <c r="AI54" s="27">
        <f>SUM(AI55:AI64)</f>
        <v>966</v>
      </c>
      <c r="AJ54" s="27">
        <f t="shared" ref="AJ54" si="372">SUM(AJ55:AJ64)</f>
        <v>38317784.36530333</v>
      </c>
      <c r="AK54" s="27">
        <f t="shared" si="371"/>
        <v>1</v>
      </c>
      <c r="AL54" s="27">
        <f t="shared" si="371"/>
        <v>25335.121410666663</v>
      </c>
      <c r="AM54" s="27">
        <f t="shared" si="371"/>
        <v>0</v>
      </c>
      <c r="AN54" s="27">
        <f t="shared" si="371"/>
        <v>0</v>
      </c>
      <c r="AO54" s="27">
        <f t="shared" si="371"/>
        <v>0</v>
      </c>
      <c r="AP54" s="27">
        <f t="shared" si="371"/>
        <v>0</v>
      </c>
      <c r="AQ54" s="27">
        <f t="shared" si="371"/>
        <v>3</v>
      </c>
      <c r="AR54" s="27">
        <f t="shared" si="371"/>
        <v>104683.67692159998</v>
      </c>
      <c r="AS54" s="27">
        <f t="shared" si="371"/>
        <v>0</v>
      </c>
      <c r="AT54" s="27">
        <f t="shared" si="371"/>
        <v>0</v>
      </c>
      <c r="AU54" s="27">
        <f t="shared" si="371"/>
        <v>181</v>
      </c>
      <c r="AV54" s="27">
        <f t="shared" si="371"/>
        <v>5862285.9076095996</v>
      </c>
      <c r="AW54" s="27">
        <f t="shared" si="371"/>
        <v>0</v>
      </c>
      <c r="AX54" s="27">
        <f t="shared" si="371"/>
        <v>0</v>
      </c>
      <c r="AY54" s="27">
        <f t="shared" si="371"/>
        <v>0</v>
      </c>
      <c r="AZ54" s="27">
        <f t="shared" si="371"/>
        <v>0</v>
      </c>
      <c r="BA54" s="27">
        <f t="shared" si="371"/>
        <v>0</v>
      </c>
      <c r="BB54" s="27">
        <f t="shared" si="371"/>
        <v>0</v>
      </c>
      <c r="BC54" s="27">
        <f t="shared" si="371"/>
        <v>0</v>
      </c>
      <c r="BD54" s="27">
        <f t="shared" si="371"/>
        <v>0</v>
      </c>
      <c r="BE54" s="27">
        <f t="shared" si="371"/>
        <v>0</v>
      </c>
      <c r="BF54" s="27">
        <f t="shared" si="371"/>
        <v>0</v>
      </c>
      <c r="BG54" s="27">
        <f t="shared" si="371"/>
        <v>0</v>
      </c>
      <c r="BH54" s="27">
        <f t="shared" si="371"/>
        <v>0</v>
      </c>
      <c r="BI54" s="27">
        <v>0</v>
      </c>
      <c r="BJ54" s="27">
        <f t="shared" ref="BJ54" si="373">SUM(BJ55:BJ64)</f>
        <v>0</v>
      </c>
      <c r="BK54" s="27">
        <f t="shared" si="371"/>
        <v>0</v>
      </c>
      <c r="BL54" s="27">
        <f t="shared" si="371"/>
        <v>0</v>
      </c>
      <c r="BM54" s="27">
        <f>SUM(BM55:BM64)</f>
        <v>12</v>
      </c>
      <c r="BN54" s="27">
        <f t="shared" ref="BN54" si="374">SUM(BN55:BN64)</f>
        <v>435771.91457333328</v>
      </c>
      <c r="BO54" s="27">
        <f t="shared" si="371"/>
        <v>0</v>
      </c>
      <c r="BP54" s="27">
        <f t="shared" si="371"/>
        <v>0</v>
      </c>
      <c r="BQ54" s="27">
        <v>0</v>
      </c>
      <c r="BR54" s="27">
        <f t="shared" ref="BR54" si="375">SUM(BR55:BR64)</f>
        <v>0</v>
      </c>
      <c r="BS54" s="27">
        <f t="shared" si="371"/>
        <v>0</v>
      </c>
      <c r="BT54" s="27">
        <f t="shared" si="371"/>
        <v>0</v>
      </c>
      <c r="BU54" s="27">
        <f t="shared" si="371"/>
        <v>0</v>
      </c>
      <c r="BV54" s="27">
        <f t="shared" si="371"/>
        <v>0</v>
      </c>
      <c r="BW54" s="27">
        <f t="shared" si="371"/>
        <v>0</v>
      </c>
      <c r="BX54" s="27">
        <f t="shared" si="371"/>
        <v>0</v>
      </c>
      <c r="BY54" s="27">
        <f t="shared" si="371"/>
        <v>0</v>
      </c>
      <c r="BZ54" s="27">
        <f t="shared" si="371"/>
        <v>0</v>
      </c>
      <c r="CA54" s="27">
        <f t="shared" si="371"/>
        <v>0</v>
      </c>
      <c r="CB54" s="27">
        <f t="shared" si="371"/>
        <v>0</v>
      </c>
      <c r="CC54" s="27">
        <f t="shared" si="371"/>
        <v>0</v>
      </c>
      <c r="CD54" s="27">
        <f t="shared" ref="CD54:EO54" si="376">SUM(CD55:CD64)</f>
        <v>0</v>
      </c>
      <c r="CE54" s="27">
        <f t="shared" si="376"/>
        <v>0</v>
      </c>
      <c r="CF54" s="27">
        <f t="shared" si="376"/>
        <v>0</v>
      </c>
      <c r="CG54" s="27">
        <f t="shared" si="376"/>
        <v>0</v>
      </c>
      <c r="CH54" s="27">
        <f t="shared" si="376"/>
        <v>0</v>
      </c>
      <c r="CI54" s="27">
        <f t="shared" si="376"/>
        <v>0</v>
      </c>
      <c r="CJ54" s="27">
        <f t="shared" si="376"/>
        <v>0</v>
      </c>
      <c r="CK54" s="27">
        <f t="shared" si="376"/>
        <v>0</v>
      </c>
      <c r="CL54" s="27">
        <f t="shared" si="376"/>
        <v>0</v>
      </c>
      <c r="CM54" s="27">
        <f t="shared" si="376"/>
        <v>0</v>
      </c>
      <c r="CN54" s="27">
        <f t="shared" si="376"/>
        <v>0</v>
      </c>
      <c r="CO54" s="34"/>
      <c r="CP54" s="34">
        <f t="shared" si="310"/>
        <v>0</v>
      </c>
      <c r="CQ54" s="27"/>
      <c r="CR54" s="27">
        <f>($CQ54/9*3* $E54*$G54*$H54*$L54*CR$10)+($CQ54/9*6* $F54*$G54*$H54*$L54*CR$10)</f>
        <v>0</v>
      </c>
      <c r="CS54" s="34">
        <f t="shared" si="54"/>
        <v>0</v>
      </c>
      <c r="CT54" s="34">
        <f t="shared" si="54"/>
        <v>0</v>
      </c>
      <c r="CU54" s="27">
        <f t="shared" si="376"/>
        <v>18</v>
      </c>
      <c r="CV54" s="27">
        <f t="shared" ref="CV54" si="377">SUM(CV55:CV64)</f>
        <v>548072.23924319993</v>
      </c>
      <c r="CW54" s="27">
        <f t="shared" ref="CW54:CY54" si="378">SUM(CW55:CW64)</f>
        <v>28</v>
      </c>
      <c r="CX54" s="27">
        <f t="shared" si="378"/>
        <v>892779.2624015999</v>
      </c>
      <c r="CY54" s="27">
        <f t="shared" si="378"/>
        <v>2</v>
      </c>
      <c r="CZ54" s="27">
        <f t="shared" si="376"/>
        <v>48433.239297333326</v>
      </c>
      <c r="DA54" s="27">
        <f t="shared" si="376"/>
        <v>8</v>
      </c>
      <c r="DB54" s="27">
        <f t="shared" si="376"/>
        <v>307975.48452159995</v>
      </c>
      <c r="DC54" s="27">
        <f t="shared" si="376"/>
        <v>0</v>
      </c>
      <c r="DD54" s="27">
        <f t="shared" si="376"/>
        <v>0</v>
      </c>
      <c r="DE54" s="27">
        <f t="shared" si="376"/>
        <v>0</v>
      </c>
      <c r="DF54" s="27">
        <f t="shared" si="376"/>
        <v>0</v>
      </c>
      <c r="DG54" s="27">
        <f t="shared" si="376"/>
        <v>16</v>
      </c>
      <c r="DH54" s="27">
        <f t="shared" si="376"/>
        <v>513375.96468479984</v>
      </c>
      <c r="DI54" s="27">
        <f t="shared" si="376"/>
        <v>1</v>
      </c>
      <c r="DJ54" s="27">
        <f t="shared" si="376"/>
        <v>30021.56</v>
      </c>
      <c r="DK54" s="27">
        <f>DG54-DI54-4</f>
        <v>11</v>
      </c>
      <c r="DL54" s="27">
        <f>(DK54/9*3*$E54*$G54*$H54*$M54*DL$10)+(DK54/9*6*$F54*$G54*$H54*$M54*DL$10)</f>
        <v>416677.50801600004</v>
      </c>
      <c r="DM54" s="27">
        <f t="shared" si="11"/>
        <v>12</v>
      </c>
      <c r="DN54" s="27">
        <f t="shared" si="86"/>
        <v>446699.06801600003</v>
      </c>
      <c r="DO54" s="27">
        <f t="shared" si="376"/>
        <v>0</v>
      </c>
      <c r="DP54" s="27">
        <f t="shared" ref="DP54" si="379">SUM(DP55:DP64)</f>
        <v>0</v>
      </c>
      <c r="DQ54" s="27">
        <f t="shared" si="376"/>
        <v>2</v>
      </c>
      <c r="DR54" s="27">
        <f t="shared" si="376"/>
        <v>80711.169705599983</v>
      </c>
      <c r="DS54" s="27">
        <f t="shared" si="376"/>
        <v>2</v>
      </c>
      <c r="DT54" s="27">
        <f t="shared" si="376"/>
        <v>60043.12</v>
      </c>
      <c r="DU54" s="27">
        <f>DQ54-DS54</f>
        <v>0</v>
      </c>
      <c r="DV54" s="27">
        <f>(DU54/9*3*$E54*$G54*$H54*$M54*DV$10)+(DU54/9*6*$F54*$G54*$H54*$M54*DV$10)</f>
        <v>0</v>
      </c>
      <c r="DW54" s="34">
        <f t="shared" si="13"/>
        <v>2</v>
      </c>
      <c r="DX54" s="34">
        <f t="shared" si="13"/>
        <v>60043.12</v>
      </c>
      <c r="DY54" s="27">
        <f t="shared" si="376"/>
        <v>7</v>
      </c>
      <c r="DZ54" s="27">
        <f t="shared" si="376"/>
        <v>240122.32226640001</v>
      </c>
      <c r="EA54" s="27">
        <f t="shared" si="376"/>
        <v>1</v>
      </c>
      <c r="EB54" s="27">
        <f t="shared" si="376"/>
        <v>40591.629999999997</v>
      </c>
      <c r="EC54" s="27">
        <v>9</v>
      </c>
      <c r="ED54" s="27">
        <f>(EC54/9*3*$E54*$G54*$H54*$M54*ED$10)+(EC54/9*6*$F54*$G54*$H54*$M54*ED$10)</f>
        <v>340917.96110399999</v>
      </c>
      <c r="EE54" s="34">
        <f t="shared" si="63"/>
        <v>10</v>
      </c>
      <c r="EF54" s="34">
        <f t="shared" si="63"/>
        <v>381509.59110399999</v>
      </c>
      <c r="EG54" s="27">
        <f t="shared" si="376"/>
        <v>7</v>
      </c>
      <c r="EH54" s="27">
        <f t="shared" si="376"/>
        <v>187240.21116733336</v>
      </c>
      <c r="EI54" s="27">
        <f t="shared" si="376"/>
        <v>0</v>
      </c>
      <c r="EJ54" s="27">
        <f t="shared" si="376"/>
        <v>0</v>
      </c>
      <c r="EK54" s="27">
        <f>EG54-EI54</f>
        <v>7</v>
      </c>
      <c r="EL54" s="27">
        <f>(EK54/9*3* $E54*$G54*$H54*$L54*EL$10)+(EK54/9*6* $F54*$G54*$H54*$L54*EL$10)</f>
        <v>220965.34515999997</v>
      </c>
      <c r="EM54" s="27">
        <f>EI54+EK54</f>
        <v>7</v>
      </c>
      <c r="EN54" s="34">
        <f t="shared" si="65"/>
        <v>220965.34515999997</v>
      </c>
      <c r="EO54" s="27">
        <f t="shared" si="376"/>
        <v>8</v>
      </c>
      <c r="EP54" s="27">
        <f t="shared" ref="EP54:GD54" si="380">SUM(EP55:EP64)</f>
        <v>213988.81276266661</v>
      </c>
      <c r="EQ54" s="27">
        <f t="shared" si="380"/>
        <v>3</v>
      </c>
      <c r="ER54" s="27">
        <f t="shared" si="380"/>
        <v>78930.67</v>
      </c>
      <c r="ES54" s="27">
        <f>EO54-EQ54</f>
        <v>5</v>
      </c>
      <c r="ET54" s="27">
        <f>(ES54/9*3* $E54*$G54*$H54*$L54*ET$10)+(ES54/9*6* $F54*$G54*$H54*$L54*ET$10)</f>
        <v>157832.38939999999</v>
      </c>
      <c r="EU54" s="27">
        <f>EQ54+ES54</f>
        <v>8</v>
      </c>
      <c r="EV54" s="34">
        <f t="shared" si="67"/>
        <v>236763.05939999997</v>
      </c>
      <c r="EW54" s="27">
        <f t="shared" si="380"/>
        <v>0</v>
      </c>
      <c r="EX54" s="27">
        <f t="shared" si="380"/>
        <v>0</v>
      </c>
      <c r="EY54" s="34">
        <f t="shared" si="99"/>
        <v>0</v>
      </c>
      <c r="EZ54" s="34">
        <f t="shared" si="82"/>
        <v>0</v>
      </c>
      <c r="FA54" s="27"/>
      <c r="FB54" s="27">
        <f>(FA54/9*3*$E54*$G54*$H54*$M54*FB$10)+(FA54/9*6*$F54*$G54*$H54*$M54*FB$10)</f>
        <v>0</v>
      </c>
      <c r="FC54" s="34">
        <f t="shared" si="149"/>
        <v>0</v>
      </c>
      <c r="FD54" s="34">
        <f t="shared" si="149"/>
        <v>0</v>
      </c>
      <c r="FE54" s="27">
        <f t="shared" si="380"/>
        <v>2</v>
      </c>
      <c r="FF54" s="27">
        <f t="shared" si="380"/>
        <v>82911.011511999983</v>
      </c>
      <c r="FG54" s="27">
        <f t="shared" si="380"/>
        <v>1</v>
      </c>
      <c r="FH54" s="27">
        <f t="shared" si="380"/>
        <v>41459.730000000003</v>
      </c>
      <c r="FI54" s="27">
        <f>FE54-FG54+1</f>
        <v>2</v>
      </c>
      <c r="FJ54" s="27">
        <f>(FI54/9*3*$E54*$G54*$H54*$M54*FJ$10)+(FI54/9*6*$F54*$G54*$H54*$M54*FJ$10)</f>
        <v>97322.98531199999</v>
      </c>
      <c r="FK54" s="34">
        <f t="shared" si="150"/>
        <v>3</v>
      </c>
      <c r="FL54" s="34">
        <f t="shared" si="150"/>
        <v>138782.71531199999</v>
      </c>
      <c r="FM54" s="27">
        <f t="shared" si="380"/>
        <v>0</v>
      </c>
      <c r="FN54" s="27">
        <f t="shared" si="380"/>
        <v>0</v>
      </c>
      <c r="FO54" s="34">
        <f t="shared" si="100"/>
        <v>0</v>
      </c>
      <c r="FP54" s="34">
        <f t="shared" si="87"/>
        <v>0</v>
      </c>
      <c r="FQ54" s="27"/>
      <c r="FR54" s="27">
        <f>(FQ54/9*3*$E54*$G54*$H54*$M54*FR$10)+(FQ54/9*6*$F54*$G54*$H54*$M54*FR$10)</f>
        <v>0</v>
      </c>
      <c r="FS54" s="34">
        <f t="shared" si="314"/>
        <v>0</v>
      </c>
      <c r="FT54" s="34">
        <f>FP54+FR54</f>
        <v>0</v>
      </c>
      <c r="FU54" s="27">
        <f t="shared" ref="FU54:FV54" si="381">SUM(FU55:FU64)</f>
        <v>0</v>
      </c>
      <c r="FV54" s="27">
        <f t="shared" si="381"/>
        <v>0</v>
      </c>
      <c r="FW54" s="27">
        <f t="shared" si="380"/>
        <v>0</v>
      </c>
      <c r="FX54" s="27">
        <f t="shared" si="380"/>
        <v>0</v>
      </c>
      <c r="FY54" s="27">
        <f>FU54-FW54</f>
        <v>0</v>
      </c>
      <c r="FZ54" s="27">
        <f>SUM($FY54*$F54*$G54*$H54*$N54*$FZ$10)</f>
        <v>0</v>
      </c>
      <c r="GA54" s="27">
        <f>FW54+FY54</f>
        <v>0</v>
      </c>
      <c r="GB54" s="27">
        <f>FX54+FZ54</f>
        <v>0</v>
      </c>
      <c r="GC54" s="27">
        <f t="shared" si="380"/>
        <v>0</v>
      </c>
      <c r="GD54" s="27">
        <f t="shared" si="380"/>
        <v>0</v>
      </c>
      <c r="GE54" s="34">
        <f t="shared" si="103"/>
        <v>0</v>
      </c>
      <c r="GF54" s="34">
        <f t="shared" si="88"/>
        <v>0</v>
      </c>
      <c r="GG54" s="27"/>
      <c r="GH54" s="27">
        <f>SUM($GG54/9*3*$GH$10*$E54*$G54*$H54*$P54)+($GG54/9*6*$GH$10*$F54*$G54*$H54*$P54)</f>
        <v>0</v>
      </c>
      <c r="GI54" s="27">
        <f t="shared" si="73"/>
        <v>0</v>
      </c>
      <c r="GJ54" s="27">
        <f t="shared" si="73"/>
        <v>0</v>
      </c>
      <c r="GK54" s="27">
        <f>SUM(Q54,S54,U54,W54,Y54,AA54,AC54,AE54,AG54,AI54,AK54,AM54,AO54,AQ54,AS54,AU54,AW54,AY54,BA54,BC54,BE54,BG54,BI54,BK54,BM54,BO54,BQ54,BS54,BU54,BW54,BY54,CA54,CC54,CE54,CG54,CI54,CK54,CS54,CU54,CW54,CY54,DA54,DC54,DE54,DM54,DO54,DW54,EE54,EM54,EU54,FC54,FK54,FS54,GA54,GI54)</f>
        <v>1261</v>
      </c>
      <c r="GL54" s="27">
        <f>SUM(R54,T54,V54,X54,Z54,AB54,AD54,AF54,AH54,AJ54,AL54,AN54,AP54,AR54,AT54,AV54,AX54,AZ54,BB54,BD54,BF54,BH54,BJ54,BL54,BN54,BP54,BR54,BT54,BV54,BX54,BZ54,CB54,CD54,CF54,CH54,CJ54,CL54,CT54,CV54,CX54,CZ54,DB54,DD54,DF54,DN54,DP54,DX54,EF54,EN54,EV54,FD54,FL54,FT54,GB54,GJ54)</f>
        <v>48027884.110274255</v>
      </c>
    </row>
    <row r="55" spans="1:194" ht="30" x14ac:dyDescent="0.25">
      <c r="A55" s="41"/>
      <c r="B55" s="72">
        <v>34</v>
      </c>
      <c r="C55" s="28" t="s">
        <v>195</v>
      </c>
      <c r="D55" s="29">
        <f t="shared" si="316"/>
        <v>18150.400000000001</v>
      </c>
      <c r="E55" s="29">
        <f t="shared" si="316"/>
        <v>18790</v>
      </c>
      <c r="F55" s="30">
        <v>18508</v>
      </c>
      <c r="G55" s="39">
        <v>0.97</v>
      </c>
      <c r="H55" s="31">
        <v>1</v>
      </c>
      <c r="I55" s="32"/>
      <c r="J55" s="32"/>
      <c r="K55" s="32"/>
      <c r="L55" s="29">
        <v>1.4</v>
      </c>
      <c r="M55" s="29">
        <v>1.68</v>
      </c>
      <c r="N55" s="29">
        <v>2.23</v>
      </c>
      <c r="O55" s="29">
        <v>2.39</v>
      </c>
      <c r="P55" s="33">
        <v>2.57</v>
      </c>
      <c r="Q55" s="34"/>
      <c r="R55" s="34">
        <f t="shared" ref="R55:R64" si="382">(Q55/12*1*$D55*$G55*$H55*$L55*R$9)+(Q55/12*5*$E55*$G55*$H55*$L55*R$10)+(Q55/12*6*$F55*$G55*$H55*$L55*R$10)</f>
        <v>0</v>
      </c>
      <c r="S55" s="34"/>
      <c r="T55" s="34">
        <f t="shared" ref="T55:T64" si="383">(S55/12*1*$D55*$G55*$H55*$L55*T$9)+(S55/12*5*$E55*$G55*$H55*$L55*T$10)+(S55/12*6*$F55*$G55*$H55*$L55*T$10)</f>
        <v>0</v>
      </c>
      <c r="U55" s="34"/>
      <c r="V55" s="34">
        <f t="shared" ref="V55:V64" si="384">(U55/12*1*$D55*$G55*$H55*$L55*V$9)+(U55/12*5*$E55*$G55*$H55*$L55*V$10)+(U55/12*6*$F55*$G55*$H55*$L55*V$10)</f>
        <v>0</v>
      </c>
      <c r="W55" s="34"/>
      <c r="X55" s="34">
        <f t="shared" ref="X55:X64" si="385">(W55/12*1*$D55*$G55*$H55*$L55*X$9)+(W55/12*5*$E55*$G55*$H55*$L55*X$10)+(W55/12*6*$F55*$G55*$H55*$L55*X$10)</f>
        <v>0</v>
      </c>
      <c r="Y55" s="34"/>
      <c r="Z55" s="34">
        <f t="shared" ref="Z55:Z64" si="386">(Y55/12*1*$D55*$G55*$H55*$L55*Z$9)+(Y55/12*5*$E55*$G55*$H55*$L55*Z$10)+(Y55/12*6*$F55*$G55*$H55*$L55*Z$10)</f>
        <v>0</v>
      </c>
      <c r="AA55" s="34"/>
      <c r="AB55" s="34">
        <f t="shared" ref="AB55:AB64" si="387">(AA55/12*1*$D55*$G55*$H55*$L55*AB$9)+(AA55/12*5*$E55*$G55*$H55*$L55*AB$10)+(AA55/12*6*$F55*$G55*$H55*$L55*AB$10)</f>
        <v>0</v>
      </c>
      <c r="AC55" s="34"/>
      <c r="AD55" s="34">
        <f t="shared" ref="AD55:AD64" si="388">(AC55/12*1*$D55*$G55*$H55*$L55*AD$9)+(AC55/12*5*$E55*$G55*$H55*$L55*AD$10)+(AC55/12*6*$F55*$G55*$H55*$L55*AD$10)</f>
        <v>0</v>
      </c>
      <c r="AE55" s="34"/>
      <c r="AF55" s="34">
        <f t="shared" ref="AF55:AF64" si="389">(AE55/12*1*$D55*$G55*$H55*$L55*AF$9)+(AE55/12*5*$E55*$G55*$H55*$L55*AF$10)+(AE55/12*6*$F55*$G55*$H55*$L55*AF$10)</f>
        <v>0</v>
      </c>
      <c r="AG55" s="34"/>
      <c r="AH55" s="34">
        <f t="shared" ref="AH55:AH64" si="390">(AG55/12*1*$D55*$G55*$H55*$L55*AH$9)+(AG55/12*5*$E55*$G55*$H55*$L55*AH$10)+(AG55/12*6*$F55*$G55*$H55*$L55*AH$10)</f>
        <v>0</v>
      </c>
      <c r="AI55" s="27">
        <v>405</v>
      </c>
      <c r="AJ55" s="34">
        <f t="shared" ref="AJ55:AJ64" si="391">(AI55/12*1*$D55*$G55*$H55*$L55*AJ$9)+(AI55/12*3*$E55*$G55*$H55*$L55*AJ$10)+(AI55/12*2*$E55*$G55*$H55*$L55*AJ$11)+(AI55/12*6*$F55*$G55*$H55*$L55*AJ$11)</f>
        <v>11259146.86785</v>
      </c>
      <c r="AK55" s="34">
        <v>1</v>
      </c>
      <c r="AL55" s="34">
        <f t="shared" ref="AL55:AL64" si="392">(AK55/12*1*$D55*$G55*$H55*$L55*AL$9)+(AK55/12*5*$E55*$G55*$H55*$L55*AL$10)+(AK55/12*6*$F55*$G55*$H55*$L55*AL$10)</f>
        <v>25335.121410666663</v>
      </c>
      <c r="AM55" s="27"/>
      <c r="AN55" s="34">
        <f t="shared" ref="AN55:AN64" si="393">(AM55/12*1*$D55*$G55*$H55*$L55*AN$9)+(AM55/12*5*$E55*$G55*$H55*$L55*AN$10)+(AM55/12*6*$F55*$G55*$H55*$L55*AN$10)</f>
        <v>0</v>
      </c>
      <c r="AO55" s="34"/>
      <c r="AP55" s="34">
        <f t="shared" ref="AP55:AP64" si="394">(AO55/12*1*$D55*$G55*$H55*$L55*AP$9)+(AO55/12*5*$E55*$G55*$H55*$L55*AP$10)+(AO55/12*6*$F55*$G55*$H55*$L55*AP$10)</f>
        <v>0</v>
      </c>
      <c r="AQ55" s="34">
        <v>1</v>
      </c>
      <c r="AR55" s="34">
        <f t="shared" ref="AR55:AR64" si="395">(AQ55/12*1*$D55*$G55*$H55*$M55*AR$9)+(AQ55/12*5*$E55*$G55*$H55*$M55*AR$10)+(AQ55/12*6*$F55*$G55*$H55*$M55*AR$10)</f>
        <v>30402.145692799997</v>
      </c>
      <c r="AS55" s="34"/>
      <c r="AT55" s="34">
        <f t="shared" ref="AT55:AT64" si="396">(AS55/12*1*$D55*$G55*$H55*$M55*AT$9)+(AS55/12*5*$E55*$G55*$H55*$M55*AT$10)+(AS55/12*6*$F55*$G55*$H55*$M55*AT$10)</f>
        <v>0</v>
      </c>
      <c r="AU55" s="76">
        <v>133</v>
      </c>
      <c r="AV55" s="34">
        <f t="shared" ref="AV55:AV64" si="397">(AU55/12*1*$D55*$G55*$H55*$M55*AV$9)+(AU55/12*5*$E55*$G55*$H55*$M55*AV$10)+(AU55/12*6*$F55*$G55*$H55*$M55*AV$10)</f>
        <v>4043485.3771424</v>
      </c>
      <c r="AW55" s="34"/>
      <c r="AX55" s="34">
        <f t="shared" ref="AX55:AX64" si="398">(AW55/12*1*$D55*$G55*$H55*$M55*AX$9)+(AW55/12*5*$E55*$G55*$H55*$M55*AX$10)+(AW55/12*6*$F55*$G55*$H55*$M55*AX$10)</f>
        <v>0</v>
      </c>
      <c r="AY55" s="34"/>
      <c r="AZ55" s="34">
        <f t="shared" ref="AZ55:AZ64" si="399">(AY55/12*1*$D55*$G55*$H55*$L55*AZ$9)+(AY55/12*5*$E55*$G55*$H55*$L55*AZ$10)+(AY55/12*6*$F55*$G55*$H55*$L55*AZ$10)</f>
        <v>0</v>
      </c>
      <c r="BA55" s="34"/>
      <c r="BB55" s="34">
        <f t="shared" ref="BB55:BB64" si="400">(BA55/12*1*$D55*$G55*$H55*$L55*BB$9)+(BA55/12*5*$E55*$G55*$H55*$L55*BB$10)+(BA55/12*6*$F55*$G55*$H55*$L55*BB$10)</f>
        <v>0</v>
      </c>
      <c r="BC55" s="34"/>
      <c r="BD55" s="34">
        <f t="shared" ref="BD55:BD64" si="401">(BC55/12*1*$D55*$G55*$H55*$M55*BD$9)+(BC55/12*5*$E55*$G55*$H55*$M55*BD$10)+(BC55/12*6*$F55*$G55*$H55*$M55*BD$10)</f>
        <v>0</v>
      </c>
      <c r="BE55" s="34"/>
      <c r="BF55" s="34">
        <f t="shared" ref="BF55:BF64" si="402">(BE55/12*1*$D55*$G55*$H55*$L55*BF$9)+(BE55/12*5*$E55*$G55*$H55*$L55*BF$10)+(BE55/12*6*$F55*$G55*$H55*$L55*BF$10)</f>
        <v>0</v>
      </c>
      <c r="BG55" s="34"/>
      <c r="BH55" s="34">
        <f t="shared" ref="BH55:BH64" si="403">(BG55/12*1*$D55*$G55*$H55*$L55*BH$9)+(BG55/12*5*$E55*$G55*$H55*$L55*BH$10)+(BG55/12*6*$F55*$G55*$H55*$L55*BH$10)</f>
        <v>0</v>
      </c>
      <c r="BI55" s="34"/>
      <c r="BJ55" s="34">
        <f t="shared" ref="BJ55:BJ64" si="404">(BI55/12*1*$D55*$G55*$H55*$L55*BJ$9)+(BI55/12*5*$E55*$G55*$H55*$L55*BJ$10)+(BI55/12*6*$F55*$G55*$H55*$L55*BJ$10)</f>
        <v>0</v>
      </c>
      <c r="BK55" s="34"/>
      <c r="BL55" s="34">
        <f t="shared" ref="BL55:BL64" si="405">(BK55/12*1*$D55*$G55*$H55*$M55*BL$9)+(BK55/12*5*$E55*$G55*$H55*$M55*BL$10)+(BK55/12*6*$F55*$G55*$H55*$M55*BL$10)</f>
        <v>0</v>
      </c>
      <c r="BM55" s="34">
        <v>4</v>
      </c>
      <c r="BN55" s="34">
        <f t="shared" ref="BN55:BN64" si="406">(BM55/12*1*$D55*$G55*$H55*$L55*BN$9)+(BM55/12*5*$E55*$G55*$H55*$L55*BN$10)+(BM55/12*6*$F55*$G55*$H55*$L55*BN$10)</f>
        <v>106473.23857333332</v>
      </c>
      <c r="BO55" s="34"/>
      <c r="BP55" s="34">
        <f t="shared" ref="BP55:BP64" si="407">(BO55/12*1*$D55*$G55*$H55*$L55*BP$9)+(BO55/12*3*$E55*$G55*$H55*$L55*BP$10)+(BO55/12*2*$E55*$G55*$H55*$L55*BP$11)+(BO55/12*6*$F55*$G55*$H55*$L55*BP$11)</f>
        <v>0</v>
      </c>
      <c r="BQ55" s="40"/>
      <c r="BR55" s="34">
        <f t="shared" ref="BR55:BR64" si="408">(BQ55/12*1*$D55*$G55*$H55*$M55*BR$9)+(BQ55/12*5*$E55*$G55*$H55*$M55*BR$10)+(BQ55/12*6*$F55*$G55*$H55*$M55*BR$10)</f>
        <v>0</v>
      </c>
      <c r="BS55" s="34"/>
      <c r="BT55" s="34">
        <f t="shared" ref="BT55:BT64" si="409">(BS55/12*1*$D55*$G55*$H55*$M55*BT$9)+(BS55/12*4*$E55*$G55*$H55*$M55*BT$10)+(BS55/12*1*$E55*$G55*$H55*$M55*BT$12)+(BS55/12*6*$F55*$G55*$H55*$M55*BT$12)</f>
        <v>0</v>
      </c>
      <c r="BU55" s="34"/>
      <c r="BV55" s="34">
        <f t="shared" ref="BV55:BV64" si="410">(BU55/12*1*$D55*$F55*$G55*$L55*BV$9)+(BU55/12*11*$E55*$F55*$G55*$L55*BV$10)</f>
        <v>0</v>
      </c>
      <c r="BW55" s="34"/>
      <c r="BX55" s="34">
        <f t="shared" ref="BX55:BX64" si="411">(BW55/12*1*$D55*$G55*$H55*$L55*BX$9)+(BW55/12*5*$E55*$G55*$H55*$L55*BX$10)+(BW55/12*6*$F55*$G55*$H55*$L55*BX$10)</f>
        <v>0</v>
      </c>
      <c r="BY55" s="34"/>
      <c r="BZ55" s="34">
        <f t="shared" ref="BZ55:BZ64" si="412">(BY55/12*1*$D55*$G55*$H55*$L55*BZ$9)+(BY55/12*5*$E55*$G55*$H55*$L55*BZ$10)+(BY55/12*6*$F55*$G55*$H55*$L55*BZ$10)</f>
        <v>0</v>
      </c>
      <c r="CA55" s="34"/>
      <c r="CB55" s="34">
        <f t="shared" ref="CB55:CB64" si="413">(CA55/12*1*$D55*$G55*$H55*$L55*CB$9)+(CA55/12*5*$E55*$G55*$H55*$L55*CB$10)+(CA55/12*6*$F55*$G55*$H55*$L55*CB$10)</f>
        <v>0</v>
      </c>
      <c r="CC55" s="34"/>
      <c r="CD55" s="34">
        <f t="shared" ref="CD55:CD64" si="414">(CC55/12*1*$D55*$G55*$H55*$L55*CD$9)+(CC55/12*5*$E55*$G55*$H55*$L55*CD$10)+(CC55/12*6*$F55*$G55*$H55*$L55*CD$10)</f>
        <v>0</v>
      </c>
      <c r="CE55" s="34"/>
      <c r="CF55" s="34">
        <f t="shared" ref="CF55:CF64" si="415">(CE55/12*1*$D55*$G55*$H55*$M55*CF$9)+(CE55/12*5*$E55*$G55*$H55*$M55*CF$10)+(CE55/12*6*$F55*$G55*$H55*$M55*CF$10)</f>
        <v>0</v>
      </c>
      <c r="CG55" s="34"/>
      <c r="CH55" s="34">
        <f t="shared" ref="CH55:CH64" si="416">(CG55/12*1*$D55*$G55*$H55*$L55*CH$9)+(CG55/12*5*$E55*$G55*$H55*$L55*CH$10)+(CG55/12*6*$F55*$G55*$H55*$L55*CH$10)</f>
        <v>0</v>
      </c>
      <c r="CI55" s="34"/>
      <c r="CJ55" s="34">
        <f t="shared" ref="CJ55:CJ64" si="417">(CI55/12*1*$D55*$G55*$H55*$M55*CJ$9)+(CI55/12*5*$E55*$G55*$H55*$M55*CJ$10)+(CI55/12*6*$F55*$G55*$H55*$M55*CJ$10)</f>
        <v>0</v>
      </c>
      <c r="CK55" s="34"/>
      <c r="CL55" s="34">
        <f t="shared" ref="CL55:CL64" si="418">(CK55/12*1*$D55*$G55*$H55*$L55*CL$9)+(CK55/12*5*$E55*$G55*$H55*$L55*CL$10)+(CK55/12*6*$F55*$G55*$H55*$L55*CL$10)</f>
        <v>0</v>
      </c>
      <c r="CM55" s="34"/>
      <c r="CN55" s="34">
        <f t="shared" ref="CN55:CN64" si="419">(CM55/12*1*$D55*$G55*$H55*$L55*CN$9)+(CM55/12*11*$E55*$G55*$H55*$L55*CN$10)</f>
        <v>0</v>
      </c>
      <c r="CO55" s="34"/>
      <c r="CP55" s="34">
        <f t="shared" si="310"/>
        <v>0</v>
      </c>
      <c r="CQ55" s="34"/>
      <c r="CR55" s="34"/>
      <c r="CS55" s="34">
        <f t="shared" si="54"/>
        <v>0</v>
      </c>
      <c r="CT55" s="34">
        <f t="shared" si="54"/>
        <v>0</v>
      </c>
      <c r="CU55" s="34">
        <v>12</v>
      </c>
      <c r="CV55" s="34">
        <f t="shared" ref="CV55:CV64" si="420">(CU55/12*1*$D55*$G55*$H55*$M55*CV$9)+(CU55/12*5*$E55*$G55*$H55*$M55*CV$10)+(CU55/12*6*$F55*$G55*$H55*$M55*CV$10)</f>
        <v>347092.53888959996</v>
      </c>
      <c r="CW55" s="34">
        <v>16</v>
      </c>
      <c r="CX55" s="34">
        <f t="shared" ref="CX55:CX64" si="421">(CW55/12*1*$D55*$G55*$H55*$M55*CX$9)+(CW55/12*5*$E55*$G55*$H55*$M55*CX$10)+(CW55/12*6*$F55*$G55*$H55*$M55*CX$10)</f>
        <v>462790.05185279989</v>
      </c>
      <c r="CY55" s="34">
        <v>2</v>
      </c>
      <c r="CZ55" s="34">
        <f t="shared" ref="CZ55:CZ64" si="422">(CY55/12*1*$D55*$G55*$H55*$L55*CZ$9)+(CY55/12*5*$E55*$G55*$H55*$L55*CZ$10)+(CY55/12*6*$F55*$G55*$H55*$L55*CZ$10)</f>
        <v>48433.239297333326</v>
      </c>
      <c r="DA55" s="34">
        <v>6</v>
      </c>
      <c r="DB55" s="34">
        <f t="shared" ref="DB55:DB64" si="423">(DA55/12*1*$D55*$G55*$H55*$M55*DB$9)+(DA55/12*5*$E55*$G55*$H55*$M55*DB$10)+(DA55/12*6*$F55*$G55*$H55*$M55*DB$10)</f>
        <v>174359.66147039997</v>
      </c>
      <c r="DC55" s="34"/>
      <c r="DD55" s="34">
        <f t="shared" ref="DD55:DD64" si="424">(DC55/12*1*$D55*$G55*$H55*$M55*DD$9)+(DC55/12*5*$E55*$G55*$H55*$M55*DD$10)+(DC55/12*6*$F55*$G55*$H55*$M55*DD$10)</f>
        <v>0</v>
      </c>
      <c r="DE55" s="34"/>
      <c r="DF55" s="34">
        <f t="shared" ref="DF55:DF64" si="425">(DE55/12*1*$D55*$G55*$H55*$M55*DF$9)+(DE55/12*5*$E55*$G55*$H55*$M55*DF$10)+(DE55/12*6*$F55*$G55*$H55*$M55*DF$10)</f>
        <v>0</v>
      </c>
      <c r="DG55" s="34">
        <v>16</v>
      </c>
      <c r="DH55" s="34">
        <f t="shared" ref="DH55:DH64" si="426">(DG55/12*1*$D55*$G55*$H55*$M55*DH$9)+(DG55/12*11*$E55*$G55*$H55*$M55*DH$10)</f>
        <v>513375.96468479984</v>
      </c>
      <c r="DI55" s="34">
        <v>1</v>
      </c>
      <c r="DJ55" s="34">
        <v>30021.56</v>
      </c>
      <c r="DK55" s="34"/>
      <c r="DL55" s="27"/>
      <c r="DM55" s="34"/>
      <c r="DN55" s="27">
        <f t="shared" si="86"/>
        <v>30021.56</v>
      </c>
      <c r="DO55" s="34"/>
      <c r="DP55" s="34">
        <f t="shared" ref="DP55:DP64" si="427">(DO55/12*1*$D55*$G55*$H55*$L55*DP$9)+(DO55/12*5*$E55*$G55*$H55*$L55*DP$10)+(DO55/12*6*$F55*$G55*$H55*$L55*DP$10)</f>
        <v>0</v>
      </c>
      <c r="DQ55" s="34"/>
      <c r="DR55" s="34">
        <f t="shared" ref="DR55:DR64" si="428">(DQ55/12*1*$D55*$G55*$H55*$M55*DR$9)+(DQ55/12*11*$E55*$G55*$H55*$M55*DR$10)</f>
        <v>0</v>
      </c>
      <c r="DS55" s="34">
        <v>2</v>
      </c>
      <c r="DT55" s="34">
        <v>60043.12</v>
      </c>
      <c r="DU55" s="34"/>
      <c r="DV55" s="27"/>
      <c r="DW55" s="34">
        <f t="shared" si="13"/>
        <v>2</v>
      </c>
      <c r="DX55" s="34">
        <f t="shared" si="13"/>
        <v>60043.12</v>
      </c>
      <c r="DY55" s="34">
        <v>5</v>
      </c>
      <c r="DZ55" s="34">
        <f t="shared" ref="DZ55:DZ64" si="429">(DY55/12*1*$D55*$G55*$H55*$M55*DZ$9)+(DY55/12*11*$E55*$G55*$H55*$M55*DZ$10)</f>
        <v>159752.16227600002</v>
      </c>
      <c r="EA55" s="34"/>
      <c r="EB55" s="34">
        <f t="shared" si="84"/>
        <v>0</v>
      </c>
      <c r="EC55" s="27"/>
      <c r="ED55" s="34"/>
      <c r="EE55" s="34">
        <f t="shared" si="63"/>
        <v>0</v>
      </c>
      <c r="EF55" s="34">
        <f t="shared" si="63"/>
        <v>0</v>
      </c>
      <c r="EG55" s="34">
        <v>7</v>
      </c>
      <c r="EH55" s="34">
        <f t="shared" ref="EH55:EH64" si="430">(EG55/12*1*$D55*$G55*$H55*$L55*EH$9)+(EG55/12*11*$E55*$G55*$H55*$L55*EH$10)</f>
        <v>187240.21116733336</v>
      </c>
      <c r="EI55" s="34"/>
      <c r="EJ55" s="34">
        <f t="shared" si="85"/>
        <v>0</v>
      </c>
      <c r="EK55" s="34"/>
      <c r="EL55" s="34"/>
      <c r="EM55" s="34">
        <f t="shared" si="65"/>
        <v>0</v>
      </c>
      <c r="EN55" s="34">
        <f t="shared" si="65"/>
        <v>0</v>
      </c>
      <c r="EO55" s="34">
        <v>8</v>
      </c>
      <c r="EP55" s="34">
        <f t="shared" ref="EP55:EP64" si="431">(EO55/12*1*$D55*$G55*$H55*$L55*EP$9)+(EO55/12*11*$E55*$G55*$H55*$L55*EP$10)</f>
        <v>213988.81276266661</v>
      </c>
      <c r="EQ55" s="34">
        <v>3</v>
      </c>
      <c r="ER55" s="34">
        <v>78930.67</v>
      </c>
      <c r="ES55" s="34"/>
      <c r="ET55" s="34"/>
      <c r="EU55" s="34">
        <f t="shared" si="67"/>
        <v>3</v>
      </c>
      <c r="EV55" s="34">
        <f t="shared" si="67"/>
        <v>78930.67</v>
      </c>
      <c r="EW55" s="34"/>
      <c r="EX55" s="34">
        <f t="shared" ref="EX55:EX64" si="432">(EW55/12*1*$D55*$G55*$H55*$M55*EX$9)+(EW55/12*11*$E55*$G55*$H55*$M55*EX$10)</f>
        <v>0</v>
      </c>
      <c r="EY55" s="34">
        <f t="shared" si="99"/>
        <v>0</v>
      </c>
      <c r="EZ55" s="34">
        <f t="shared" si="82"/>
        <v>0</v>
      </c>
      <c r="FA55" s="34"/>
      <c r="FB55" s="34"/>
      <c r="FC55" s="34">
        <f t="shared" si="149"/>
        <v>0</v>
      </c>
      <c r="FD55" s="34">
        <f t="shared" si="149"/>
        <v>0</v>
      </c>
      <c r="FE55" s="34">
        <v>2</v>
      </c>
      <c r="FF55" s="34">
        <f t="shared" ref="FF55:FF64" si="433">(FE55/12*1*$D55*$G55*$H55*$M55*FF$9)+(FE55/12*11*$E55*$G55*$H55*$M55*FF$10)</f>
        <v>82911.011511999983</v>
      </c>
      <c r="FG55" s="34">
        <v>1</v>
      </c>
      <c r="FH55" s="34">
        <v>41459.730000000003</v>
      </c>
      <c r="FI55" s="34"/>
      <c r="FJ55" s="34"/>
      <c r="FK55" s="34">
        <f t="shared" si="150"/>
        <v>1</v>
      </c>
      <c r="FL55" s="34">
        <f t="shared" si="150"/>
        <v>41459.730000000003</v>
      </c>
      <c r="FM55" s="34"/>
      <c r="FN55" s="34">
        <f t="shared" ref="FN55:FN64" si="434">(FM55/12*1*$D55*$G55*$H55*$M55*FN$9)+(FM55/12*11*$E55*$G55*$H55*$M55*FN$10)</f>
        <v>0</v>
      </c>
      <c r="FO55" s="34">
        <f t="shared" si="100"/>
        <v>0</v>
      </c>
      <c r="FP55" s="34">
        <f t="shared" si="87"/>
        <v>0</v>
      </c>
      <c r="FQ55" s="34"/>
      <c r="FR55" s="34"/>
      <c r="FS55" s="34"/>
      <c r="FT55" s="34"/>
      <c r="FU55" s="34"/>
      <c r="FV55" s="34">
        <f t="shared" ref="FV55:FV64" si="435">(FU55/12*1*$D55*$G55*$H55*$N55*FV$9)+(FU55/12*11*$E55*$G55*$H55*$N55*FV$10)</f>
        <v>0</v>
      </c>
      <c r="FW55" s="34"/>
      <c r="FX55" s="34">
        <f t="shared" ref="FX55:FX64" si="436">(FW55/12*1*$D55*$G55*$H55*$N55*FX$9)+(FW55/12*5*$E55*$G55*$H55*$N55*FX$10)+(FW55/12*6*$F55*$G55*$H55*$N55*FX$10)</f>
        <v>0</v>
      </c>
      <c r="FY55" s="34"/>
      <c r="FZ55" s="34"/>
      <c r="GA55" s="34">
        <f t="shared" si="71"/>
        <v>0</v>
      </c>
      <c r="GB55" s="34">
        <f t="shared" si="71"/>
        <v>0</v>
      </c>
      <c r="GC55" s="34"/>
      <c r="GD55" s="34">
        <f t="shared" ref="GD55:GD64" si="437">(GC55/12*1*$D55*$G55*$H55*$O55*GD$9)+(GC55/12*11*$E55*$G55*$H55*$P55*GD$10)</f>
        <v>0</v>
      </c>
      <c r="GE55" s="34">
        <f t="shared" si="103"/>
        <v>0</v>
      </c>
      <c r="GF55" s="34">
        <f t="shared" si="88"/>
        <v>0</v>
      </c>
      <c r="GG55" s="34"/>
      <c r="GH55" s="34"/>
      <c r="GI55" s="27">
        <f t="shared" si="73"/>
        <v>0</v>
      </c>
      <c r="GJ55" s="27">
        <f t="shared" si="73"/>
        <v>0</v>
      </c>
      <c r="GK55" s="37"/>
      <c r="GL55" s="38"/>
    </row>
    <row r="56" spans="1:194" ht="30" x14ac:dyDescent="0.25">
      <c r="A56" s="41"/>
      <c r="B56" s="72">
        <v>35</v>
      </c>
      <c r="C56" s="28" t="s">
        <v>196</v>
      </c>
      <c r="D56" s="29">
        <f t="shared" si="316"/>
        <v>18150.400000000001</v>
      </c>
      <c r="E56" s="29">
        <f t="shared" si="316"/>
        <v>18790</v>
      </c>
      <c r="F56" s="30">
        <v>18508</v>
      </c>
      <c r="G56" s="39">
        <v>1.1100000000000001</v>
      </c>
      <c r="H56" s="31">
        <v>1</v>
      </c>
      <c r="I56" s="32"/>
      <c r="J56" s="32"/>
      <c r="K56" s="32"/>
      <c r="L56" s="29">
        <v>1.4</v>
      </c>
      <c r="M56" s="29">
        <v>1.68</v>
      </c>
      <c r="N56" s="29">
        <v>2.23</v>
      </c>
      <c r="O56" s="29">
        <v>2.39</v>
      </c>
      <c r="P56" s="33">
        <v>2.57</v>
      </c>
      <c r="Q56" s="34"/>
      <c r="R56" s="34">
        <f t="shared" si="382"/>
        <v>0</v>
      </c>
      <c r="S56" s="34"/>
      <c r="T56" s="34">
        <f t="shared" si="383"/>
        <v>0</v>
      </c>
      <c r="U56" s="34"/>
      <c r="V56" s="34">
        <f t="shared" si="384"/>
        <v>0</v>
      </c>
      <c r="W56" s="34"/>
      <c r="X56" s="34">
        <f t="shared" si="385"/>
        <v>0</v>
      </c>
      <c r="Y56" s="34"/>
      <c r="Z56" s="34">
        <f t="shared" si="386"/>
        <v>0</v>
      </c>
      <c r="AA56" s="34"/>
      <c r="AB56" s="34">
        <f t="shared" si="387"/>
        <v>0</v>
      </c>
      <c r="AC56" s="34"/>
      <c r="AD56" s="34">
        <f t="shared" si="388"/>
        <v>0</v>
      </c>
      <c r="AE56" s="34"/>
      <c r="AF56" s="34">
        <f t="shared" si="389"/>
        <v>0</v>
      </c>
      <c r="AG56" s="34"/>
      <c r="AH56" s="34">
        <f t="shared" si="390"/>
        <v>0</v>
      </c>
      <c r="AI56" s="34">
        <v>110</v>
      </c>
      <c r="AJ56" s="34">
        <f t="shared" si="391"/>
        <v>3499406.4720999999</v>
      </c>
      <c r="AK56" s="34"/>
      <c r="AL56" s="34">
        <f t="shared" si="392"/>
        <v>0</v>
      </c>
      <c r="AM56" s="34"/>
      <c r="AN56" s="34">
        <f t="shared" si="393"/>
        <v>0</v>
      </c>
      <c r="AO56" s="34"/>
      <c r="AP56" s="34">
        <f t="shared" si="394"/>
        <v>0</v>
      </c>
      <c r="AQ56" s="34"/>
      <c r="AR56" s="34">
        <f t="shared" si="395"/>
        <v>0</v>
      </c>
      <c r="AS56" s="34"/>
      <c r="AT56" s="34">
        <f t="shared" si="396"/>
        <v>0</v>
      </c>
      <c r="AU56" s="76">
        <v>14</v>
      </c>
      <c r="AV56" s="34">
        <f t="shared" si="397"/>
        <v>487061.17944960005</v>
      </c>
      <c r="AW56" s="34"/>
      <c r="AX56" s="34">
        <f t="shared" si="398"/>
        <v>0</v>
      </c>
      <c r="AY56" s="34"/>
      <c r="AZ56" s="34">
        <f t="shared" si="399"/>
        <v>0</v>
      </c>
      <c r="BA56" s="34"/>
      <c r="BB56" s="34">
        <f t="shared" si="400"/>
        <v>0</v>
      </c>
      <c r="BC56" s="34"/>
      <c r="BD56" s="34">
        <f t="shared" si="401"/>
        <v>0</v>
      </c>
      <c r="BE56" s="34"/>
      <c r="BF56" s="34">
        <f t="shared" si="402"/>
        <v>0</v>
      </c>
      <c r="BG56" s="34"/>
      <c r="BH56" s="34">
        <f t="shared" si="403"/>
        <v>0</v>
      </c>
      <c r="BI56" s="34"/>
      <c r="BJ56" s="34">
        <f t="shared" si="404"/>
        <v>0</v>
      </c>
      <c r="BK56" s="34"/>
      <c r="BL56" s="34">
        <f t="shared" si="405"/>
        <v>0</v>
      </c>
      <c r="BM56" s="34"/>
      <c r="BN56" s="34">
        <f t="shared" si="406"/>
        <v>0</v>
      </c>
      <c r="BO56" s="34"/>
      <c r="BP56" s="34">
        <f t="shared" si="407"/>
        <v>0</v>
      </c>
      <c r="BQ56" s="40"/>
      <c r="BR56" s="34">
        <f t="shared" si="408"/>
        <v>0</v>
      </c>
      <c r="BS56" s="34"/>
      <c r="BT56" s="34">
        <f t="shared" si="409"/>
        <v>0</v>
      </c>
      <c r="BU56" s="34"/>
      <c r="BV56" s="34">
        <f t="shared" si="410"/>
        <v>0</v>
      </c>
      <c r="BW56" s="34"/>
      <c r="BX56" s="34">
        <f t="shared" si="411"/>
        <v>0</v>
      </c>
      <c r="BY56" s="34"/>
      <c r="BZ56" s="34">
        <f t="shared" si="412"/>
        <v>0</v>
      </c>
      <c r="CA56" s="34"/>
      <c r="CB56" s="34">
        <f t="shared" si="413"/>
        <v>0</v>
      </c>
      <c r="CC56" s="34"/>
      <c r="CD56" s="34">
        <f t="shared" si="414"/>
        <v>0</v>
      </c>
      <c r="CE56" s="34"/>
      <c r="CF56" s="34">
        <f t="shared" si="415"/>
        <v>0</v>
      </c>
      <c r="CG56" s="34"/>
      <c r="CH56" s="34">
        <f t="shared" si="416"/>
        <v>0</v>
      </c>
      <c r="CI56" s="34"/>
      <c r="CJ56" s="34">
        <f t="shared" si="417"/>
        <v>0</v>
      </c>
      <c r="CK56" s="34"/>
      <c r="CL56" s="34">
        <f t="shared" si="418"/>
        <v>0</v>
      </c>
      <c r="CM56" s="34"/>
      <c r="CN56" s="34">
        <f t="shared" si="419"/>
        <v>0</v>
      </c>
      <c r="CO56" s="34"/>
      <c r="CP56" s="34">
        <f t="shared" si="310"/>
        <v>0</v>
      </c>
      <c r="CQ56" s="34"/>
      <c r="CR56" s="34"/>
      <c r="CS56" s="34">
        <f t="shared" si="54"/>
        <v>0</v>
      </c>
      <c r="CT56" s="34">
        <f t="shared" si="54"/>
        <v>0</v>
      </c>
      <c r="CU56" s="34">
        <v>4</v>
      </c>
      <c r="CV56" s="34">
        <f t="shared" si="420"/>
        <v>132396.1230816</v>
      </c>
      <c r="CW56" s="34">
        <v>2</v>
      </c>
      <c r="CX56" s="34">
        <f t="shared" si="421"/>
        <v>66198.061540800001</v>
      </c>
      <c r="CY56" s="34"/>
      <c r="CZ56" s="34">
        <f t="shared" si="422"/>
        <v>0</v>
      </c>
      <c r="DA56" s="34"/>
      <c r="DB56" s="34">
        <f t="shared" si="423"/>
        <v>0</v>
      </c>
      <c r="DC56" s="34"/>
      <c r="DD56" s="34">
        <f t="shared" si="424"/>
        <v>0</v>
      </c>
      <c r="DE56" s="34"/>
      <c r="DF56" s="34">
        <f t="shared" si="425"/>
        <v>0</v>
      </c>
      <c r="DG56" s="34">
        <v>0</v>
      </c>
      <c r="DH56" s="34">
        <f t="shared" si="426"/>
        <v>0</v>
      </c>
      <c r="DI56" s="34">
        <f t="shared" si="311"/>
        <v>0</v>
      </c>
      <c r="DJ56" s="34">
        <f t="shared" si="138"/>
        <v>0</v>
      </c>
      <c r="DK56" s="34"/>
      <c r="DL56" s="27"/>
      <c r="DM56" s="34"/>
      <c r="DN56" s="27">
        <f t="shared" si="86"/>
        <v>0</v>
      </c>
      <c r="DO56" s="34"/>
      <c r="DP56" s="34">
        <f t="shared" si="427"/>
        <v>0</v>
      </c>
      <c r="DQ56" s="34"/>
      <c r="DR56" s="34">
        <f t="shared" si="428"/>
        <v>0</v>
      </c>
      <c r="DS56" s="34">
        <v>0</v>
      </c>
      <c r="DT56" s="34">
        <f t="shared" si="140"/>
        <v>0</v>
      </c>
      <c r="DU56" s="34"/>
      <c r="DV56" s="27"/>
      <c r="DW56" s="34">
        <f t="shared" si="13"/>
        <v>0</v>
      </c>
      <c r="DX56" s="34">
        <f t="shared" si="13"/>
        <v>0</v>
      </c>
      <c r="DY56" s="34"/>
      <c r="DZ56" s="34">
        <f t="shared" si="429"/>
        <v>0</v>
      </c>
      <c r="EA56" s="34">
        <f t="shared" si="141"/>
        <v>0</v>
      </c>
      <c r="EB56" s="34">
        <f t="shared" si="84"/>
        <v>0</v>
      </c>
      <c r="EC56" s="27"/>
      <c r="ED56" s="34"/>
      <c r="EE56" s="34">
        <f t="shared" si="63"/>
        <v>0</v>
      </c>
      <c r="EF56" s="34">
        <f t="shared" si="63"/>
        <v>0</v>
      </c>
      <c r="EG56" s="34">
        <v>0</v>
      </c>
      <c r="EH56" s="34">
        <f t="shared" si="430"/>
        <v>0</v>
      </c>
      <c r="EI56" s="34">
        <f t="shared" si="142"/>
        <v>0</v>
      </c>
      <c r="EJ56" s="34">
        <f t="shared" si="85"/>
        <v>0</v>
      </c>
      <c r="EK56" s="34"/>
      <c r="EL56" s="34"/>
      <c r="EM56" s="34">
        <f t="shared" si="65"/>
        <v>0</v>
      </c>
      <c r="EN56" s="34">
        <f t="shared" si="65"/>
        <v>0</v>
      </c>
      <c r="EO56" s="34"/>
      <c r="EP56" s="34">
        <f t="shared" si="431"/>
        <v>0</v>
      </c>
      <c r="EQ56" s="34">
        <f t="shared" si="97"/>
        <v>0</v>
      </c>
      <c r="ER56" s="34">
        <f t="shared" si="98"/>
        <v>0</v>
      </c>
      <c r="ES56" s="34"/>
      <c r="ET56" s="34"/>
      <c r="EU56" s="34">
        <f t="shared" si="67"/>
        <v>0</v>
      </c>
      <c r="EV56" s="34">
        <f t="shared" si="67"/>
        <v>0</v>
      </c>
      <c r="EW56" s="34"/>
      <c r="EX56" s="34">
        <f t="shared" si="432"/>
        <v>0</v>
      </c>
      <c r="EY56" s="34">
        <f t="shared" si="99"/>
        <v>0</v>
      </c>
      <c r="EZ56" s="34">
        <f t="shared" si="82"/>
        <v>0</v>
      </c>
      <c r="FA56" s="34"/>
      <c r="FB56" s="34"/>
      <c r="FC56" s="34">
        <f t="shared" si="149"/>
        <v>0</v>
      </c>
      <c r="FD56" s="34">
        <f t="shared" si="149"/>
        <v>0</v>
      </c>
      <c r="FE56" s="34"/>
      <c r="FF56" s="34">
        <f t="shared" si="433"/>
        <v>0</v>
      </c>
      <c r="FG56" s="34">
        <f t="shared" si="144"/>
        <v>0</v>
      </c>
      <c r="FH56" s="34">
        <f t="shared" si="145"/>
        <v>0</v>
      </c>
      <c r="FI56" s="34"/>
      <c r="FJ56" s="34"/>
      <c r="FK56" s="34">
        <f t="shared" si="150"/>
        <v>0</v>
      </c>
      <c r="FL56" s="34">
        <f t="shared" si="150"/>
        <v>0</v>
      </c>
      <c r="FM56" s="34"/>
      <c r="FN56" s="34">
        <f t="shared" si="434"/>
        <v>0</v>
      </c>
      <c r="FO56" s="34">
        <f t="shared" si="100"/>
        <v>0</v>
      </c>
      <c r="FP56" s="34">
        <f t="shared" si="87"/>
        <v>0</v>
      </c>
      <c r="FQ56" s="34"/>
      <c r="FR56" s="34"/>
      <c r="FS56" s="34"/>
      <c r="FT56" s="34"/>
      <c r="FU56" s="34"/>
      <c r="FV56" s="34">
        <f t="shared" si="435"/>
        <v>0</v>
      </c>
      <c r="FW56" s="34"/>
      <c r="FX56" s="34">
        <f t="shared" si="436"/>
        <v>0</v>
      </c>
      <c r="FY56" s="34"/>
      <c r="FZ56" s="34"/>
      <c r="GA56" s="34">
        <f t="shared" si="71"/>
        <v>0</v>
      </c>
      <c r="GB56" s="34">
        <f t="shared" si="71"/>
        <v>0</v>
      </c>
      <c r="GC56" s="34"/>
      <c r="GD56" s="34">
        <f t="shared" si="437"/>
        <v>0</v>
      </c>
      <c r="GE56" s="34">
        <f t="shared" si="103"/>
        <v>0</v>
      </c>
      <c r="GF56" s="34">
        <f t="shared" si="88"/>
        <v>0</v>
      </c>
      <c r="GG56" s="34"/>
      <c r="GH56" s="34"/>
      <c r="GI56" s="27">
        <f t="shared" si="73"/>
        <v>0</v>
      </c>
      <c r="GJ56" s="27">
        <f t="shared" si="73"/>
        <v>0</v>
      </c>
      <c r="GK56" s="37"/>
      <c r="GL56" s="38"/>
    </row>
    <row r="57" spans="1:194" ht="30" x14ac:dyDescent="0.25">
      <c r="A57" s="41"/>
      <c r="B57" s="72">
        <v>36</v>
      </c>
      <c r="C57" s="28" t="s">
        <v>197</v>
      </c>
      <c r="D57" s="29">
        <f t="shared" si="316"/>
        <v>18150.400000000001</v>
      </c>
      <c r="E57" s="29">
        <f t="shared" si="316"/>
        <v>18790</v>
      </c>
      <c r="F57" s="30">
        <v>18508</v>
      </c>
      <c r="G57" s="39">
        <v>1.97</v>
      </c>
      <c r="H57" s="31">
        <v>1</v>
      </c>
      <c r="I57" s="32"/>
      <c r="J57" s="32"/>
      <c r="K57" s="32"/>
      <c r="L57" s="29">
        <v>1.4</v>
      </c>
      <c r="M57" s="29">
        <v>1.68</v>
      </c>
      <c r="N57" s="29">
        <v>2.23</v>
      </c>
      <c r="O57" s="29">
        <v>2.39</v>
      </c>
      <c r="P57" s="33">
        <v>2.57</v>
      </c>
      <c r="Q57" s="34"/>
      <c r="R57" s="34">
        <f t="shared" si="382"/>
        <v>0</v>
      </c>
      <c r="S57" s="34"/>
      <c r="T57" s="34">
        <f t="shared" si="383"/>
        <v>0</v>
      </c>
      <c r="U57" s="34"/>
      <c r="V57" s="34">
        <f t="shared" si="384"/>
        <v>0</v>
      </c>
      <c r="W57" s="34"/>
      <c r="X57" s="34">
        <f t="shared" si="385"/>
        <v>0</v>
      </c>
      <c r="Y57" s="34"/>
      <c r="Z57" s="34">
        <f t="shared" si="386"/>
        <v>0</v>
      </c>
      <c r="AA57" s="34"/>
      <c r="AB57" s="34">
        <f t="shared" si="387"/>
        <v>0</v>
      </c>
      <c r="AC57" s="34"/>
      <c r="AD57" s="34">
        <f t="shared" si="388"/>
        <v>0</v>
      </c>
      <c r="AE57" s="34"/>
      <c r="AF57" s="34">
        <f t="shared" si="389"/>
        <v>0</v>
      </c>
      <c r="AG57" s="34"/>
      <c r="AH57" s="34">
        <f t="shared" si="390"/>
        <v>0</v>
      </c>
      <c r="AI57" s="27">
        <v>22</v>
      </c>
      <c r="AJ57" s="34">
        <f t="shared" si="391"/>
        <v>1242131.6666733332</v>
      </c>
      <c r="AK57" s="34"/>
      <c r="AL57" s="34">
        <f t="shared" si="392"/>
        <v>0</v>
      </c>
      <c r="AM57" s="34"/>
      <c r="AN57" s="34">
        <f t="shared" si="393"/>
        <v>0</v>
      </c>
      <c r="AO57" s="34"/>
      <c r="AP57" s="34">
        <f t="shared" si="394"/>
        <v>0</v>
      </c>
      <c r="AQ57" s="34"/>
      <c r="AR57" s="34">
        <f t="shared" si="395"/>
        <v>0</v>
      </c>
      <c r="AS57" s="34"/>
      <c r="AT57" s="34">
        <f t="shared" si="396"/>
        <v>0</v>
      </c>
      <c r="AU57" s="34"/>
      <c r="AV57" s="34">
        <f t="shared" si="397"/>
        <v>0</v>
      </c>
      <c r="AW57" s="34"/>
      <c r="AX57" s="34">
        <f t="shared" si="398"/>
        <v>0</v>
      </c>
      <c r="AY57" s="34"/>
      <c r="AZ57" s="34">
        <f t="shared" si="399"/>
        <v>0</v>
      </c>
      <c r="BA57" s="34"/>
      <c r="BB57" s="34">
        <f t="shared" si="400"/>
        <v>0</v>
      </c>
      <c r="BC57" s="34"/>
      <c r="BD57" s="34">
        <f t="shared" si="401"/>
        <v>0</v>
      </c>
      <c r="BE57" s="34"/>
      <c r="BF57" s="34">
        <f t="shared" si="402"/>
        <v>0</v>
      </c>
      <c r="BG57" s="34"/>
      <c r="BH57" s="34">
        <f t="shared" si="403"/>
        <v>0</v>
      </c>
      <c r="BI57" s="34"/>
      <c r="BJ57" s="34">
        <f t="shared" si="404"/>
        <v>0</v>
      </c>
      <c r="BK57" s="34"/>
      <c r="BL57" s="34">
        <f t="shared" si="405"/>
        <v>0</v>
      </c>
      <c r="BM57" s="34"/>
      <c r="BN57" s="34">
        <f t="shared" si="406"/>
        <v>0</v>
      </c>
      <c r="BO57" s="34"/>
      <c r="BP57" s="34">
        <f t="shared" si="407"/>
        <v>0</v>
      </c>
      <c r="BQ57" s="40"/>
      <c r="BR57" s="34">
        <f t="shared" si="408"/>
        <v>0</v>
      </c>
      <c r="BS57" s="34"/>
      <c r="BT57" s="34">
        <f t="shared" si="409"/>
        <v>0</v>
      </c>
      <c r="BU57" s="34"/>
      <c r="BV57" s="34">
        <f t="shared" si="410"/>
        <v>0</v>
      </c>
      <c r="BW57" s="34"/>
      <c r="BX57" s="34">
        <f t="shared" si="411"/>
        <v>0</v>
      </c>
      <c r="BY57" s="34"/>
      <c r="BZ57" s="34">
        <f t="shared" si="412"/>
        <v>0</v>
      </c>
      <c r="CA57" s="34"/>
      <c r="CB57" s="34">
        <f t="shared" si="413"/>
        <v>0</v>
      </c>
      <c r="CC57" s="34"/>
      <c r="CD57" s="34">
        <f t="shared" si="414"/>
        <v>0</v>
      </c>
      <c r="CE57" s="34"/>
      <c r="CF57" s="34">
        <f t="shared" si="415"/>
        <v>0</v>
      </c>
      <c r="CG57" s="34"/>
      <c r="CH57" s="34">
        <f t="shared" si="416"/>
        <v>0</v>
      </c>
      <c r="CI57" s="34"/>
      <c r="CJ57" s="34">
        <f t="shared" si="417"/>
        <v>0</v>
      </c>
      <c r="CK57" s="34"/>
      <c r="CL57" s="34">
        <f t="shared" si="418"/>
        <v>0</v>
      </c>
      <c r="CM57" s="34"/>
      <c r="CN57" s="34">
        <f t="shared" si="419"/>
        <v>0</v>
      </c>
      <c r="CO57" s="34"/>
      <c r="CP57" s="34">
        <f t="shared" si="310"/>
        <v>0</v>
      </c>
      <c r="CQ57" s="34"/>
      <c r="CR57" s="34"/>
      <c r="CS57" s="34">
        <f t="shared" si="54"/>
        <v>0</v>
      </c>
      <c r="CT57" s="34">
        <f t="shared" si="54"/>
        <v>0</v>
      </c>
      <c r="CU57" s="34"/>
      <c r="CV57" s="34">
        <f t="shared" si="420"/>
        <v>0</v>
      </c>
      <c r="CW57" s="34"/>
      <c r="CX57" s="34">
        <f t="shared" si="421"/>
        <v>0</v>
      </c>
      <c r="CY57" s="34"/>
      <c r="CZ57" s="34">
        <f t="shared" si="422"/>
        <v>0</v>
      </c>
      <c r="DA57" s="34"/>
      <c r="DB57" s="34">
        <f t="shared" si="423"/>
        <v>0</v>
      </c>
      <c r="DC57" s="34"/>
      <c r="DD57" s="34">
        <f t="shared" si="424"/>
        <v>0</v>
      </c>
      <c r="DE57" s="34"/>
      <c r="DF57" s="34">
        <f t="shared" si="425"/>
        <v>0</v>
      </c>
      <c r="DG57" s="34">
        <v>0</v>
      </c>
      <c r="DH57" s="34">
        <f t="shared" si="426"/>
        <v>0</v>
      </c>
      <c r="DI57" s="34">
        <f t="shared" si="311"/>
        <v>0</v>
      </c>
      <c r="DJ57" s="34">
        <f t="shared" si="138"/>
        <v>0</v>
      </c>
      <c r="DK57" s="34"/>
      <c r="DL57" s="27"/>
      <c r="DM57" s="34"/>
      <c r="DN57" s="27">
        <f t="shared" si="86"/>
        <v>0</v>
      </c>
      <c r="DO57" s="34"/>
      <c r="DP57" s="34">
        <f t="shared" si="427"/>
        <v>0</v>
      </c>
      <c r="DQ57" s="34"/>
      <c r="DR57" s="34">
        <f t="shared" si="428"/>
        <v>0</v>
      </c>
      <c r="DS57" s="34">
        <v>0</v>
      </c>
      <c r="DT57" s="34">
        <f t="shared" si="140"/>
        <v>0</v>
      </c>
      <c r="DU57" s="34"/>
      <c r="DV57" s="27"/>
      <c r="DW57" s="34">
        <f t="shared" si="13"/>
        <v>0</v>
      </c>
      <c r="DX57" s="34">
        <f t="shared" si="13"/>
        <v>0</v>
      </c>
      <c r="DY57" s="34"/>
      <c r="DZ57" s="34">
        <f t="shared" si="429"/>
        <v>0</v>
      </c>
      <c r="EA57" s="34">
        <f t="shared" si="141"/>
        <v>0</v>
      </c>
      <c r="EB57" s="34">
        <f t="shared" si="84"/>
        <v>0</v>
      </c>
      <c r="EC57" s="27"/>
      <c r="ED57" s="34"/>
      <c r="EE57" s="34">
        <f t="shared" si="63"/>
        <v>0</v>
      </c>
      <c r="EF57" s="34">
        <f t="shared" si="63"/>
        <v>0</v>
      </c>
      <c r="EG57" s="34">
        <v>0</v>
      </c>
      <c r="EH57" s="34">
        <f t="shared" si="430"/>
        <v>0</v>
      </c>
      <c r="EI57" s="34">
        <f t="shared" si="142"/>
        <v>0</v>
      </c>
      <c r="EJ57" s="34">
        <f t="shared" si="85"/>
        <v>0</v>
      </c>
      <c r="EK57" s="34"/>
      <c r="EL57" s="34"/>
      <c r="EM57" s="34">
        <f t="shared" si="65"/>
        <v>0</v>
      </c>
      <c r="EN57" s="34">
        <f t="shared" si="65"/>
        <v>0</v>
      </c>
      <c r="EO57" s="34"/>
      <c r="EP57" s="34">
        <f t="shared" si="431"/>
        <v>0</v>
      </c>
      <c r="EQ57" s="34">
        <f t="shared" si="97"/>
        <v>0</v>
      </c>
      <c r="ER57" s="34">
        <f t="shared" si="98"/>
        <v>0</v>
      </c>
      <c r="ES57" s="34"/>
      <c r="ET57" s="34"/>
      <c r="EU57" s="34">
        <f t="shared" si="67"/>
        <v>0</v>
      </c>
      <c r="EV57" s="34">
        <f t="shared" si="67"/>
        <v>0</v>
      </c>
      <c r="EW57" s="34"/>
      <c r="EX57" s="34">
        <f t="shared" si="432"/>
        <v>0</v>
      </c>
      <c r="EY57" s="34">
        <f t="shared" si="99"/>
        <v>0</v>
      </c>
      <c r="EZ57" s="34">
        <f t="shared" si="82"/>
        <v>0</v>
      </c>
      <c r="FA57" s="34"/>
      <c r="FB57" s="34"/>
      <c r="FC57" s="34">
        <f t="shared" si="149"/>
        <v>0</v>
      </c>
      <c r="FD57" s="34">
        <f t="shared" si="149"/>
        <v>0</v>
      </c>
      <c r="FE57" s="34"/>
      <c r="FF57" s="34">
        <f t="shared" si="433"/>
        <v>0</v>
      </c>
      <c r="FG57" s="34">
        <f t="shared" si="144"/>
        <v>0</v>
      </c>
      <c r="FH57" s="34">
        <f t="shared" si="145"/>
        <v>0</v>
      </c>
      <c r="FI57" s="34"/>
      <c r="FJ57" s="34"/>
      <c r="FK57" s="34">
        <f t="shared" si="150"/>
        <v>0</v>
      </c>
      <c r="FL57" s="34">
        <f t="shared" si="150"/>
        <v>0</v>
      </c>
      <c r="FM57" s="34"/>
      <c r="FN57" s="34">
        <f t="shared" si="434"/>
        <v>0</v>
      </c>
      <c r="FO57" s="34">
        <f t="shared" si="100"/>
        <v>0</v>
      </c>
      <c r="FP57" s="34">
        <f t="shared" si="87"/>
        <v>0</v>
      </c>
      <c r="FQ57" s="34"/>
      <c r="FR57" s="34"/>
      <c r="FS57" s="34"/>
      <c r="FT57" s="34"/>
      <c r="FU57" s="34"/>
      <c r="FV57" s="34">
        <f t="shared" si="435"/>
        <v>0</v>
      </c>
      <c r="FW57" s="34"/>
      <c r="FX57" s="34">
        <f t="shared" si="436"/>
        <v>0</v>
      </c>
      <c r="FY57" s="34"/>
      <c r="FZ57" s="34"/>
      <c r="GA57" s="34">
        <f t="shared" si="71"/>
        <v>0</v>
      </c>
      <c r="GB57" s="34">
        <f t="shared" si="71"/>
        <v>0</v>
      </c>
      <c r="GC57" s="34"/>
      <c r="GD57" s="34">
        <f t="shared" si="437"/>
        <v>0</v>
      </c>
      <c r="GE57" s="34">
        <f t="shared" si="103"/>
        <v>0</v>
      </c>
      <c r="GF57" s="34">
        <f t="shared" si="88"/>
        <v>0</v>
      </c>
      <c r="GG57" s="34"/>
      <c r="GH57" s="34"/>
      <c r="GI57" s="27">
        <f t="shared" si="73"/>
        <v>0</v>
      </c>
      <c r="GJ57" s="27">
        <f t="shared" si="73"/>
        <v>0</v>
      </c>
      <c r="GK57" s="37"/>
      <c r="GL57" s="38"/>
    </row>
    <row r="58" spans="1:194" ht="30" x14ac:dyDescent="0.25">
      <c r="A58" s="41"/>
      <c r="B58" s="72">
        <v>37</v>
      </c>
      <c r="C58" s="28" t="s">
        <v>198</v>
      </c>
      <c r="D58" s="29">
        <f t="shared" si="316"/>
        <v>18150.400000000001</v>
      </c>
      <c r="E58" s="29">
        <f t="shared" si="316"/>
        <v>18790</v>
      </c>
      <c r="F58" s="30">
        <v>18508</v>
      </c>
      <c r="G58" s="39">
        <v>2.78</v>
      </c>
      <c r="H58" s="31">
        <v>1</v>
      </c>
      <c r="I58" s="32"/>
      <c r="J58" s="32"/>
      <c r="K58" s="32"/>
      <c r="L58" s="29">
        <v>1.4</v>
      </c>
      <c r="M58" s="29">
        <v>1.68</v>
      </c>
      <c r="N58" s="29">
        <v>2.23</v>
      </c>
      <c r="O58" s="29">
        <v>2.39</v>
      </c>
      <c r="P58" s="33">
        <v>2.57</v>
      </c>
      <c r="Q58" s="34"/>
      <c r="R58" s="34">
        <f t="shared" si="382"/>
        <v>0</v>
      </c>
      <c r="S58" s="34"/>
      <c r="T58" s="34">
        <f t="shared" si="383"/>
        <v>0</v>
      </c>
      <c r="U58" s="34"/>
      <c r="V58" s="34">
        <f t="shared" si="384"/>
        <v>0</v>
      </c>
      <c r="W58" s="34"/>
      <c r="X58" s="34">
        <f t="shared" si="385"/>
        <v>0</v>
      </c>
      <c r="Y58" s="34"/>
      <c r="Z58" s="34">
        <f t="shared" si="386"/>
        <v>0</v>
      </c>
      <c r="AA58" s="34"/>
      <c r="AB58" s="34">
        <f t="shared" si="387"/>
        <v>0</v>
      </c>
      <c r="AC58" s="34"/>
      <c r="AD58" s="34">
        <f t="shared" si="388"/>
        <v>0</v>
      </c>
      <c r="AE58" s="34"/>
      <c r="AF58" s="34">
        <f t="shared" si="389"/>
        <v>0</v>
      </c>
      <c r="AG58" s="34"/>
      <c r="AH58" s="34">
        <f t="shared" si="390"/>
        <v>0</v>
      </c>
      <c r="AI58" s="27">
        <v>60</v>
      </c>
      <c r="AJ58" s="34">
        <f t="shared" si="391"/>
        <v>4780515.9667999987</v>
      </c>
      <c r="AK58" s="34"/>
      <c r="AL58" s="34">
        <f t="shared" si="392"/>
        <v>0</v>
      </c>
      <c r="AM58" s="34"/>
      <c r="AN58" s="34">
        <f t="shared" si="393"/>
        <v>0</v>
      </c>
      <c r="AO58" s="34"/>
      <c r="AP58" s="34">
        <f t="shared" si="394"/>
        <v>0</v>
      </c>
      <c r="AQ58" s="34"/>
      <c r="AR58" s="34">
        <f t="shared" si="395"/>
        <v>0</v>
      </c>
      <c r="AS58" s="34"/>
      <c r="AT58" s="34">
        <f t="shared" si="396"/>
        <v>0</v>
      </c>
      <c r="AU58" s="34"/>
      <c r="AV58" s="34">
        <f t="shared" si="397"/>
        <v>0</v>
      </c>
      <c r="AW58" s="34"/>
      <c r="AX58" s="34">
        <f t="shared" si="398"/>
        <v>0</v>
      </c>
      <c r="AY58" s="34"/>
      <c r="AZ58" s="34">
        <f t="shared" si="399"/>
        <v>0</v>
      </c>
      <c r="BA58" s="34"/>
      <c r="BB58" s="34">
        <f t="shared" si="400"/>
        <v>0</v>
      </c>
      <c r="BC58" s="34"/>
      <c r="BD58" s="34">
        <f t="shared" si="401"/>
        <v>0</v>
      </c>
      <c r="BE58" s="34"/>
      <c r="BF58" s="34">
        <f t="shared" si="402"/>
        <v>0</v>
      </c>
      <c r="BG58" s="34"/>
      <c r="BH58" s="34">
        <f t="shared" si="403"/>
        <v>0</v>
      </c>
      <c r="BI58" s="34"/>
      <c r="BJ58" s="34">
        <f t="shared" si="404"/>
        <v>0</v>
      </c>
      <c r="BK58" s="34"/>
      <c r="BL58" s="34">
        <f t="shared" si="405"/>
        <v>0</v>
      </c>
      <c r="BM58" s="34"/>
      <c r="BN58" s="34">
        <f t="shared" si="406"/>
        <v>0</v>
      </c>
      <c r="BO58" s="34"/>
      <c r="BP58" s="34">
        <f t="shared" si="407"/>
        <v>0</v>
      </c>
      <c r="BQ58" s="40"/>
      <c r="BR58" s="34">
        <f t="shared" si="408"/>
        <v>0</v>
      </c>
      <c r="BS58" s="34"/>
      <c r="BT58" s="34">
        <f t="shared" si="409"/>
        <v>0</v>
      </c>
      <c r="BU58" s="34"/>
      <c r="BV58" s="34">
        <f t="shared" si="410"/>
        <v>0</v>
      </c>
      <c r="BW58" s="34"/>
      <c r="BX58" s="34">
        <f t="shared" si="411"/>
        <v>0</v>
      </c>
      <c r="BY58" s="34"/>
      <c r="BZ58" s="34">
        <f t="shared" si="412"/>
        <v>0</v>
      </c>
      <c r="CA58" s="34"/>
      <c r="CB58" s="34">
        <f t="shared" si="413"/>
        <v>0</v>
      </c>
      <c r="CC58" s="34"/>
      <c r="CD58" s="34">
        <f t="shared" si="414"/>
        <v>0</v>
      </c>
      <c r="CE58" s="34"/>
      <c r="CF58" s="34">
        <f t="shared" si="415"/>
        <v>0</v>
      </c>
      <c r="CG58" s="34"/>
      <c r="CH58" s="34">
        <f t="shared" si="416"/>
        <v>0</v>
      </c>
      <c r="CI58" s="34"/>
      <c r="CJ58" s="34">
        <f t="shared" si="417"/>
        <v>0</v>
      </c>
      <c r="CK58" s="34"/>
      <c r="CL58" s="34">
        <f t="shared" si="418"/>
        <v>0</v>
      </c>
      <c r="CM58" s="34"/>
      <c r="CN58" s="34">
        <f t="shared" si="419"/>
        <v>0</v>
      </c>
      <c r="CO58" s="34"/>
      <c r="CP58" s="34">
        <f t="shared" si="310"/>
        <v>0</v>
      </c>
      <c r="CQ58" s="34"/>
      <c r="CR58" s="34"/>
      <c r="CS58" s="34">
        <f t="shared" si="54"/>
        <v>0</v>
      </c>
      <c r="CT58" s="34">
        <f t="shared" si="54"/>
        <v>0</v>
      </c>
      <c r="CU58" s="34"/>
      <c r="CV58" s="34">
        <f t="shared" si="420"/>
        <v>0</v>
      </c>
      <c r="CW58" s="34"/>
      <c r="CX58" s="34">
        <f t="shared" si="421"/>
        <v>0</v>
      </c>
      <c r="CY58" s="34"/>
      <c r="CZ58" s="34">
        <f t="shared" si="422"/>
        <v>0</v>
      </c>
      <c r="DA58" s="34"/>
      <c r="DB58" s="34">
        <f t="shared" si="423"/>
        <v>0</v>
      </c>
      <c r="DC58" s="34"/>
      <c r="DD58" s="34">
        <f t="shared" si="424"/>
        <v>0</v>
      </c>
      <c r="DE58" s="34"/>
      <c r="DF58" s="34">
        <f t="shared" si="425"/>
        <v>0</v>
      </c>
      <c r="DG58" s="34"/>
      <c r="DH58" s="34">
        <f t="shared" si="426"/>
        <v>0</v>
      </c>
      <c r="DI58" s="34">
        <f t="shared" si="311"/>
        <v>0</v>
      </c>
      <c r="DJ58" s="34">
        <f t="shared" si="138"/>
        <v>0</v>
      </c>
      <c r="DK58" s="34"/>
      <c r="DL58" s="27"/>
      <c r="DM58" s="34"/>
      <c r="DN58" s="27">
        <f t="shared" si="86"/>
        <v>0</v>
      </c>
      <c r="DO58" s="34"/>
      <c r="DP58" s="34">
        <f t="shared" si="427"/>
        <v>0</v>
      </c>
      <c r="DQ58" s="34"/>
      <c r="DR58" s="34">
        <f t="shared" si="428"/>
        <v>0</v>
      </c>
      <c r="DS58" s="34">
        <v>0</v>
      </c>
      <c r="DT58" s="34">
        <f t="shared" si="140"/>
        <v>0</v>
      </c>
      <c r="DU58" s="34"/>
      <c r="DV58" s="27"/>
      <c r="DW58" s="34">
        <f t="shared" si="13"/>
        <v>0</v>
      </c>
      <c r="DX58" s="34">
        <f t="shared" si="13"/>
        <v>0</v>
      </c>
      <c r="DY58" s="34"/>
      <c r="DZ58" s="34">
        <f t="shared" si="429"/>
        <v>0</v>
      </c>
      <c r="EA58" s="34">
        <f t="shared" si="141"/>
        <v>0</v>
      </c>
      <c r="EB58" s="34">
        <f t="shared" si="84"/>
        <v>0</v>
      </c>
      <c r="EC58" s="27"/>
      <c r="ED58" s="34"/>
      <c r="EE58" s="34">
        <f t="shared" si="63"/>
        <v>0</v>
      </c>
      <c r="EF58" s="34">
        <f t="shared" si="63"/>
        <v>0</v>
      </c>
      <c r="EG58" s="34"/>
      <c r="EH58" s="34">
        <f t="shared" si="430"/>
        <v>0</v>
      </c>
      <c r="EI58" s="34">
        <f t="shared" si="142"/>
        <v>0</v>
      </c>
      <c r="EJ58" s="34">
        <f t="shared" si="85"/>
        <v>0</v>
      </c>
      <c r="EK58" s="34"/>
      <c r="EL58" s="34"/>
      <c r="EM58" s="34">
        <f t="shared" si="65"/>
        <v>0</v>
      </c>
      <c r="EN58" s="34">
        <f t="shared" si="65"/>
        <v>0</v>
      </c>
      <c r="EO58" s="34"/>
      <c r="EP58" s="34">
        <f t="shared" si="431"/>
        <v>0</v>
      </c>
      <c r="EQ58" s="34">
        <f t="shared" si="97"/>
        <v>0</v>
      </c>
      <c r="ER58" s="34">
        <f t="shared" si="98"/>
        <v>0</v>
      </c>
      <c r="ES58" s="34"/>
      <c r="ET58" s="34"/>
      <c r="EU58" s="34">
        <f t="shared" si="67"/>
        <v>0</v>
      </c>
      <c r="EV58" s="34">
        <f t="shared" si="67"/>
        <v>0</v>
      </c>
      <c r="EW58" s="34"/>
      <c r="EX58" s="34">
        <f t="shared" si="432"/>
        <v>0</v>
      </c>
      <c r="EY58" s="34">
        <f t="shared" si="99"/>
        <v>0</v>
      </c>
      <c r="EZ58" s="34">
        <f t="shared" si="82"/>
        <v>0</v>
      </c>
      <c r="FA58" s="34"/>
      <c r="FB58" s="34"/>
      <c r="FC58" s="34">
        <f t="shared" si="149"/>
        <v>0</v>
      </c>
      <c r="FD58" s="34">
        <f t="shared" si="149"/>
        <v>0</v>
      </c>
      <c r="FE58" s="34"/>
      <c r="FF58" s="34">
        <f t="shared" si="433"/>
        <v>0</v>
      </c>
      <c r="FG58" s="34">
        <f t="shared" si="144"/>
        <v>0</v>
      </c>
      <c r="FH58" s="34">
        <f t="shared" si="145"/>
        <v>0</v>
      </c>
      <c r="FI58" s="34"/>
      <c r="FJ58" s="34"/>
      <c r="FK58" s="34">
        <f t="shared" si="150"/>
        <v>0</v>
      </c>
      <c r="FL58" s="34">
        <f t="shared" si="150"/>
        <v>0</v>
      </c>
      <c r="FM58" s="34"/>
      <c r="FN58" s="34">
        <f t="shared" si="434"/>
        <v>0</v>
      </c>
      <c r="FO58" s="34">
        <f t="shared" si="100"/>
        <v>0</v>
      </c>
      <c r="FP58" s="34">
        <f t="shared" si="87"/>
        <v>0</v>
      </c>
      <c r="FQ58" s="34"/>
      <c r="FR58" s="34"/>
      <c r="FS58" s="34"/>
      <c r="FT58" s="34"/>
      <c r="FU58" s="34"/>
      <c r="FV58" s="34">
        <f t="shared" si="435"/>
        <v>0</v>
      </c>
      <c r="FW58" s="34"/>
      <c r="FX58" s="34">
        <f t="shared" si="436"/>
        <v>0</v>
      </c>
      <c r="FY58" s="34"/>
      <c r="FZ58" s="34"/>
      <c r="GA58" s="34">
        <f t="shared" si="71"/>
        <v>0</v>
      </c>
      <c r="GB58" s="34">
        <f t="shared" si="71"/>
        <v>0</v>
      </c>
      <c r="GC58" s="34"/>
      <c r="GD58" s="34">
        <f t="shared" si="437"/>
        <v>0</v>
      </c>
      <c r="GE58" s="34">
        <f t="shared" si="103"/>
        <v>0</v>
      </c>
      <c r="GF58" s="34">
        <f t="shared" si="88"/>
        <v>0</v>
      </c>
      <c r="GG58" s="34"/>
      <c r="GH58" s="34"/>
      <c r="GI58" s="27">
        <f t="shared" si="73"/>
        <v>0</v>
      </c>
      <c r="GJ58" s="27">
        <f t="shared" si="73"/>
        <v>0</v>
      </c>
      <c r="GK58" s="37"/>
      <c r="GL58" s="38"/>
    </row>
    <row r="59" spans="1:194" ht="30" x14ac:dyDescent="0.25">
      <c r="A59" s="41"/>
      <c r="B59" s="72">
        <v>38</v>
      </c>
      <c r="C59" s="28" t="s">
        <v>199</v>
      </c>
      <c r="D59" s="29">
        <f t="shared" si="316"/>
        <v>18150.400000000001</v>
      </c>
      <c r="E59" s="29">
        <f t="shared" si="316"/>
        <v>18790</v>
      </c>
      <c r="F59" s="30">
        <v>18508</v>
      </c>
      <c r="G59" s="39">
        <v>1.1499999999999999</v>
      </c>
      <c r="H59" s="31">
        <v>1</v>
      </c>
      <c r="I59" s="32"/>
      <c r="J59" s="32"/>
      <c r="K59" s="32"/>
      <c r="L59" s="29">
        <v>1.4</v>
      </c>
      <c r="M59" s="29">
        <v>1.68</v>
      </c>
      <c r="N59" s="29">
        <v>2.23</v>
      </c>
      <c r="O59" s="29">
        <v>2.39</v>
      </c>
      <c r="P59" s="33">
        <v>2.57</v>
      </c>
      <c r="Q59" s="34"/>
      <c r="R59" s="34">
        <f t="shared" si="382"/>
        <v>0</v>
      </c>
      <c r="S59" s="34"/>
      <c r="T59" s="34">
        <f t="shared" si="383"/>
        <v>0</v>
      </c>
      <c r="U59" s="34"/>
      <c r="V59" s="34">
        <f t="shared" si="384"/>
        <v>0</v>
      </c>
      <c r="W59" s="34"/>
      <c r="X59" s="34">
        <f t="shared" si="385"/>
        <v>0</v>
      </c>
      <c r="Y59" s="34"/>
      <c r="Z59" s="34">
        <f t="shared" si="386"/>
        <v>0</v>
      </c>
      <c r="AA59" s="34"/>
      <c r="AB59" s="34">
        <f t="shared" si="387"/>
        <v>0</v>
      </c>
      <c r="AC59" s="34"/>
      <c r="AD59" s="34">
        <f t="shared" si="388"/>
        <v>0</v>
      </c>
      <c r="AE59" s="34"/>
      <c r="AF59" s="34">
        <f t="shared" si="389"/>
        <v>0</v>
      </c>
      <c r="AG59" s="34"/>
      <c r="AH59" s="34">
        <f t="shared" si="390"/>
        <v>0</v>
      </c>
      <c r="AI59" s="27">
        <v>48</v>
      </c>
      <c r="AJ59" s="34">
        <f t="shared" si="391"/>
        <v>1582041.2551999998</v>
      </c>
      <c r="AK59" s="34"/>
      <c r="AL59" s="34">
        <f t="shared" si="392"/>
        <v>0</v>
      </c>
      <c r="AM59" s="27"/>
      <c r="AN59" s="34">
        <f t="shared" si="393"/>
        <v>0</v>
      </c>
      <c r="AO59" s="34"/>
      <c r="AP59" s="34">
        <f t="shared" si="394"/>
        <v>0</v>
      </c>
      <c r="AQ59" s="34">
        <v>1</v>
      </c>
      <c r="AR59" s="34">
        <f t="shared" si="395"/>
        <v>36043.780975999995</v>
      </c>
      <c r="AS59" s="34"/>
      <c r="AT59" s="34">
        <f t="shared" si="396"/>
        <v>0</v>
      </c>
      <c r="AU59" s="34"/>
      <c r="AV59" s="34">
        <f t="shared" si="397"/>
        <v>0</v>
      </c>
      <c r="AW59" s="34"/>
      <c r="AX59" s="34">
        <f t="shared" si="398"/>
        <v>0</v>
      </c>
      <c r="AY59" s="34"/>
      <c r="AZ59" s="34">
        <f t="shared" si="399"/>
        <v>0</v>
      </c>
      <c r="BA59" s="34"/>
      <c r="BB59" s="34">
        <f t="shared" si="400"/>
        <v>0</v>
      </c>
      <c r="BC59" s="34"/>
      <c r="BD59" s="34">
        <f t="shared" si="401"/>
        <v>0</v>
      </c>
      <c r="BE59" s="34"/>
      <c r="BF59" s="34">
        <f t="shared" si="402"/>
        <v>0</v>
      </c>
      <c r="BG59" s="34"/>
      <c r="BH59" s="34">
        <f t="shared" si="403"/>
        <v>0</v>
      </c>
      <c r="BI59" s="34"/>
      <c r="BJ59" s="34">
        <f t="shared" si="404"/>
        <v>0</v>
      </c>
      <c r="BK59" s="34"/>
      <c r="BL59" s="34">
        <f t="shared" si="405"/>
        <v>0</v>
      </c>
      <c r="BM59" s="34"/>
      <c r="BN59" s="34">
        <f t="shared" si="406"/>
        <v>0</v>
      </c>
      <c r="BO59" s="34"/>
      <c r="BP59" s="34">
        <f t="shared" si="407"/>
        <v>0</v>
      </c>
      <c r="BQ59" s="40"/>
      <c r="BR59" s="34">
        <f t="shared" si="408"/>
        <v>0</v>
      </c>
      <c r="BS59" s="34"/>
      <c r="BT59" s="34">
        <f t="shared" si="409"/>
        <v>0</v>
      </c>
      <c r="BU59" s="34"/>
      <c r="BV59" s="34">
        <f t="shared" si="410"/>
        <v>0</v>
      </c>
      <c r="BW59" s="34"/>
      <c r="BX59" s="34">
        <f t="shared" si="411"/>
        <v>0</v>
      </c>
      <c r="BY59" s="34"/>
      <c r="BZ59" s="34">
        <f t="shared" si="412"/>
        <v>0</v>
      </c>
      <c r="CA59" s="34"/>
      <c r="CB59" s="34">
        <f t="shared" si="413"/>
        <v>0</v>
      </c>
      <c r="CC59" s="34"/>
      <c r="CD59" s="34">
        <f t="shared" si="414"/>
        <v>0</v>
      </c>
      <c r="CE59" s="34"/>
      <c r="CF59" s="34">
        <f t="shared" si="415"/>
        <v>0</v>
      </c>
      <c r="CG59" s="34"/>
      <c r="CH59" s="34">
        <f t="shared" si="416"/>
        <v>0</v>
      </c>
      <c r="CI59" s="34"/>
      <c r="CJ59" s="34">
        <f t="shared" si="417"/>
        <v>0</v>
      </c>
      <c r="CK59" s="34"/>
      <c r="CL59" s="34">
        <f t="shared" si="418"/>
        <v>0</v>
      </c>
      <c r="CM59" s="34"/>
      <c r="CN59" s="34">
        <f t="shared" si="419"/>
        <v>0</v>
      </c>
      <c r="CO59" s="34"/>
      <c r="CP59" s="34">
        <f t="shared" si="310"/>
        <v>0</v>
      </c>
      <c r="CQ59" s="34"/>
      <c r="CR59" s="34"/>
      <c r="CS59" s="34">
        <f t="shared" si="54"/>
        <v>0</v>
      </c>
      <c r="CT59" s="34">
        <f t="shared" si="54"/>
        <v>0</v>
      </c>
      <c r="CU59" s="34">
        <v>2</v>
      </c>
      <c r="CV59" s="34">
        <f t="shared" si="420"/>
        <v>68583.577271999995</v>
      </c>
      <c r="CW59" s="34"/>
      <c r="CX59" s="34">
        <f t="shared" si="421"/>
        <v>0</v>
      </c>
      <c r="CY59" s="34"/>
      <c r="CZ59" s="34">
        <f t="shared" si="422"/>
        <v>0</v>
      </c>
      <c r="DA59" s="34"/>
      <c r="DB59" s="34">
        <f t="shared" si="423"/>
        <v>0</v>
      </c>
      <c r="DC59" s="34"/>
      <c r="DD59" s="34">
        <f t="shared" si="424"/>
        <v>0</v>
      </c>
      <c r="DE59" s="34"/>
      <c r="DF59" s="34">
        <f t="shared" si="425"/>
        <v>0</v>
      </c>
      <c r="DG59" s="34"/>
      <c r="DH59" s="34">
        <f t="shared" si="426"/>
        <v>0</v>
      </c>
      <c r="DI59" s="34">
        <f t="shared" si="311"/>
        <v>0</v>
      </c>
      <c r="DJ59" s="34">
        <f t="shared" si="138"/>
        <v>0</v>
      </c>
      <c r="DK59" s="34"/>
      <c r="DL59" s="27"/>
      <c r="DM59" s="34"/>
      <c r="DN59" s="27">
        <f t="shared" si="86"/>
        <v>0</v>
      </c>
      <c r="DO59" s="34"/>
      <c r="DP59" s="34">
        <f t="shared" si="427"/>
        <v>0</v>
      </c>
      <c r="DQ59" s="34"/>
      <c r="DR59" s="34">
        <f t="shared" si="428"/>
        <v>0</v>
      </c>
      <c r="DS59" s="34">
        <v>0</v>
      </c>
      <c r="DT59" s="34">
        <f t="shared" si="140"/>
        <v>0</v>
      </c>
      <c r="DU59" s="34"/>
      <c r="DV59" s="27"/>
      <c r="DW59" s="34">
        <f t="shared" si="13"/>
        <v>0</v>
      </c>
      <c r="DX59" s="34">
        <f t="shared" si="13"/>
        <v>0</v>
      </c>
      <c r="DY59" s="34"/>
      <c r="DZ59" s="34">
        <f t="shared" si="429"/>
        <v>0</v>
      </c>
      <c r="EA59" s="34">
        <f t="shared" si="141"/>
        <v>0</v>
      </c>
      <c r="EB59" s="34">
        <f t="shared" si="84"/>
        <v>0</v>
      </c>
      <c r="EC59" s="27"/>
      <c r="ED59" s="34"/>
      <c r="EE59" s="34">
        <f t="shared" si="63"/>
        <v>0</v>
      </c>
      <c r="EF59" s="34">
        <f t="shared" si="63"/>
        <v>0</v>
      </c>
      <c r="EG59" s="34"/>
      <c r="EH59" s="34">
        <f t="shared" si="430"/>
        <v>0</v>
      </c>
      <c r="EI59" s="34">
        <f t="shared" si="142"/>
        <v>0</v>
      </c>
      <c r="EJ59" s="34">
        <f t="shared" si="85"/>
        <v>0</v>
      </c>
      <c r="EK59" s="34"/>
      <c r="EL59" s="34"/>
      <c r="EM59" s="34">
        <f t="shared" si="65"/>
        <v>0</v>
      </c>
      <c r="EN59" s="34">
        <f t="shared" si="65"/>
        <v>0</v>
      </c>
      <c r="EO59" s="34"/>
      <c r="EP59" s="34">
        <f t="shared" si="431"/>
        <v>0</v>
      </c>
      <c r="EQ59" s="34">
        <f t="shared" si="97"/>
        <v>0</v>
      </c>
      <c r="ER59" s="34">
        <f t="shared" si="98"/>
        <v>0</v>
      </c>
      <c r="ES59" s="34"/>
      <c r="ET59" s="34"/>
      <c r="EU59" s="34">
        <f t="shared" si="67"/>
        <v>0</v>
      </c>
      <c r="EV59" s="34">
        <f t="shared" si="67"/>
        <v>0</v>
      </c>
      <c r="EW59" s="34"/>
      <c r="EX59" s="34">
        <f t="shared" si="432"/>
        <v>0</v>
      </c>
      <c r="EY59" s="34">
        <f t="shared" si="99"/>
        <v>0</v>
      </c>
      <c r="EZ59" s="34">
        <f t="shared" si="82"/>
        <v>0</v>
      </c>
      <c r="FA59" s="34"/>
      <c r="FB59" s="34"/>
      <c r="FC59" s="34">
        <f t="shared" si="149"/>
        <v>0</v>
      </c>
      <c r="FD59" s="34">
        <f t="shared" si="149"/>
        <v>0</v>
      </c>
      <c r="FE59" s="34"/>
      <c r="FF59" s="34">
        <f t="shared" si="433"/>
        <v>0</v>
      </c>
      <c r="FG59" s="34">
        <f t="shared" si="144"/>
        <v>0</v>
      </c>
      <c r="FH59" s="34">
        <f t="shared" si="145"/>
        <v>0</v>
      </c>
      <c r="FI59" s="34"/>
      <c r="FJ59" s="34"/>
      <c r="FK59" s="34">
        <f t="shared" si="150"/>
        <v>0</v>
      </c>
      <c r="FL59" s="34">
        <f t="shared" si="150"/>
        <v>0</v>
      </c>
      <c r="FM59" s="34"/>
      <c r="FN59" s="34">
        <f t="shared" si="434"/>
        <v>0</v>
      </c>
      <c r="FO59" s="34">
        <f t="shared" si="100"/>
        <v>0</v>
      </c>
      <c r="FP59" s="34">
        <f t="shared" si="87"/>
        <v>0</v>
      </c>
      <c r="FQ59" s="34"/>
      <c r="FR59" s="34"/>
      <c r="FS59" s="34"/>
      <c r="FT59" s="34"/>
      <c r="FU59" s="34"/>
      <c r="FV59" s="34">
        <f t="shared" si="435"/>
        <v>0</v>
      </c>
      <c r="FW59" s="34"/>
      <c r="FX59" s="34">
        <f t="shared" si="436"/>
        <v>0</v>
      </c>
      <c r="FY59" s="34"/>
      <c r="FZ59" s="34"/>
      <c r="GA59" s="34">
        <f t="shared" si="71"/>
        <v>0</v>
      </c>
      <c r="GB59" s="34">
        <f t="shared" si="71"/>
        <v>0</v>
      </c>
      <c r="GC59" s="34"/>
      <c r="GD59" s="34">
        <f t="shared" si="437"/>
        <v>0</v>
      </c>
      <c r="GE59" s="34">
        <f t="shared" si="103"/>
        <v>0</v>
      </c>
      <c r="GF59" s="34">
        <f t="shared" si="88"/>
        <v>0</v>
      </c>
      <c r="GG59" s="34"/>
      <c r="GH59" s="34"/>
      <c r="GI59" s="27">
        <f t="shared" si="73"/>
        <v>0</v>
      </c>
      <c r="GJ59" s="27">
        <f t="shared" si="73"/>
        <v>0</v>
      </c>
      <c r="GK59" s="37"/>
      <c r="GL59" s="38"/>
    </row>
    <row r="60" spans="1:194" ht="30" x14ac:dyDescent="0.25">
      <c r="A60" s="41"/>
      <c r="B60" s="72">
        <v>39</v>
      </c>
      <c r="C60" s="28" t="s">
        <v>200</v>
      </c>
      <c r="D60" s="29">
        <f t="shared" si="316"/>
        <v>18150.400000000001</v>
      </c>
      <c r="E60" s="29">
        <f t="shared" si="316"/>
        <v>18790</v>
      </c>
      <c r="F60" s="30">
        <v>18508</v>
      </c>
      <c r="G60" s="39">
        <v>1.22</v>
      </c>
      <c r="H60" s="31">
        <v>1</v>
      </c>
      <c r="I60" s="32"/>
      <c r="J60" s="32"/>
      <c r="K60" s="32"/>
      <c r="L60" s="29">
        <v>1.4</v>
      </c>
      <c r="M60" s="29">
        <v>1.68</v>
      </c>
      <c r="N60" s="29">
        <v>2.23</v>
      </c>
      <c r="O60" s="29">
        <v>2.39</v>
      </c>
      <c r="P60" s="33">
        <v>2.57</v>
      </c>
      <c r="Q60" s="34"/>
      <c r="R60" s="34">
        <f t="shared" si="382"/>
        <v>0</v>
      </c>
      <c r="S60" s="34"/>
      <c r="T60" s="34">
        <f t="shared" si="383"/>
        <v>0</v>
      </c>
      <c r="U60" s="34"/>
      <c r="V60" s="34">
        <f t="shared" si="384"/>
        <v>0</v>
      </c>
      <c r="W60" s="34"/>
      <c r="X60" s="34">
        <f t="shared" si="385"/>
        <v>0</v>
      </c>
      <c r="Y60" s="34"/>
      <c r="Z60" s="34">
        <f t="shared" si="386"/>
        <v>0</v>
      </c>
      <c r="AA60" s="34"/>
      <c r="AB60" s="34">
        <f t="shared" si="387"/>
        <v>0</v>
      </c>
      <c r="AC60" s="34"/>
      <c r="AD60" s="34">
        <f t="shared" si="388"/>
        <v>0</v>
      </c>
      <c r="AE60" s="34"/>
      <c r="AF60" s="34">
        <f t="shared" si="389"/>
        <v>0</v>
      </c>
      <c r="AG60" s="34"/>
      <c r="AH60" s="34">
        <f t="shared" si="390"/>
        <v>0</v>
      </c>
      <c r="AI60" s="27">
        <v>90</v>
      </c>
      <c r="AJ60" s="34">
        <f t="shared" si="391"/>
        <v>3146886.4097999996</v>
      </c>
      <c r="AK60" s="34"/>
      <c r="AL60" s="34">
        <f t="shared" si="392"/>
        <v>0</v>
      </c>
      <c r="AM60" s="34"/>
      <c r="AN60" s="34">
        <f t="shared" si="393"/>
        <v>0</v>
      </c>
      <c r="AO60" s="34"/>
      <c r="AP60" s="34">
        <f t="shared" si="394"/>
        <v>0</v>
      </c>
      <c r="AQ60" s="34">
        <v>1</v>
      </c>
      <c r="AR60" s="34">
        <f t="shared" si="395"/>
        <v>38237.75025279999</v>
      </c>
      <c r="AS60" s="34"/>
      <c r="AT60" s="34">
        <f t="shared" si="396"/>
        <v>0</v>
      </c>
      <c r="AU60" s="34">
        <v>33</v>
      </c>
      <c r="AV60" s="34">
        <f t="shared" si="397"/>
        <v>1261845.7583424</v>
      </c>
      <c r="AW60" s="34"/>
      <c r="AX60" s="34">
        <f t="shared" si="398"/>
        <v>0</v>
      </c>
      <c r="AY60" s="34"/>
      <c r="AZ60" s="34">
        <f t="shared" si="399"/>
        <v>0</v>
      </c>
      <c r="BA60" s="34"/>
      <c r="BB60" s="34">
        <f t="shared" si="400"/>
        <v>0</v>
      </c>
      <c r="BC60" s="34"/>
      <c r="BD60" s="34">
        <f t="shared" si="401"/>
        <v>0</v>
      </c>
      <c r="BE60" s="34"/>
      <c r="BF60" s="34">
        <f t="shared" si="402"/>
        <v>0</v>
      </c>
      <c r="BG60" s="34"/>
      <c r="BH60" s="34">
        <f t="shared" si="403"/>
        <v>0</v>
      </c>
      <c r="BI60" s="34"/>
      <c r="BJ60" s="34">
        <f t="shared" si="404"/>
        <v>0</v>
      </c>
      <c r="BK60" s="34"/>
      <c r="BL60" s="34">
        <f t="shared" si="405"/>
        <v>0</v>
      </c>
      <c r="BM60" s="34">
        <v>4</v>
      </c>
      <c r="BN60" s="34">
        <f t="shared" si="406"/>
        <v>133914.79490666665</v>
      </c>
      <c r="BO60" s="34"/>
      <c r="BP60" s="34">
        <f t="shared" si="407"/>
        <v>0</v>
      </c>
      <c r="BQ60" s="40"/>
      <c r="BR60" s="34">
        <f t="shared" si="408"/>
        <v>0</v>
      </c>
      <c r="BS60" s="34"/>
      <c r="BT60" s="34">
        <f t="shared" si="409"/>
        <v>0</v>
      </c>
      <c r="BU60" s="34"/>
      <c r="BV60" s="34">
        <f t="shared" si="410"/>
        <v>0</v>
      </c>
      <c r="BW60" s="34"/>
      <c r="BX60" s="34">
        <f t="shared" si="411"/>
        <v>0</v>
      </c>
      <c r="BY60" s="34"/>
      <c r="BZ60" s="34">
        <f t="shared" si="412"/>
        <v>0</v>
      </c>
      <c r="CA60" s="34"/>
      <c r="CB60" s="34">
        <f t="shared" si="413"/>
        <v>0</v>
      </c>
      <c r="CC60" s="34"/>
      <c r="CD60" s="34">
        <f t="shared" si="414"/>
        <v>0</v>
      </c>
      <c r="CE60" s="34"/>
      <c r="CF60" s="34">
        <f t="shared" si="415"/>
        <v>0</v>
      </c>
      <c r="CG60" s="34"/>
      <c r="CH60" s="34">
        <f t="shared" si="416"/>
        <v>0</v>
      </c>
      <c r="CI60" s="34"/>
      <c r="CJ60" s="34">
        <f t="shared" si="417"/>
        <v>0</v>
      </c>
      <c r="CK60" s="34"/>
      <c r="CL60" s="34">
        <f t="shared" si="418"/>
        <v>0</v>
      </c>
      <c r="CM60" s="34"/>
      <c r="CN60" s="34">
        <f t="shared" si="419"/>
        <v>0</v>
      </c>
      <c r="CO60" s="34"/>
      <c r="CP60" s="34">
        <f t="shared" si="310"/>
        <v>0</v>
      </c>
      <c r="CQ60" s="34"/>
      <c r="CR60" s="34"/>
      <c r="CS60" s="34">
        <f t="shared" si="54"/>
        <v>0</v>
      </c>
      <c r="CT60" s="34">
        <f t="shared" si="54"/>
        <v>0</v>
      </c>
      <c r="CU60" s="34"/>
      <c r="CV60" s="34">
        <f t="shared" si="420"/>
        <v>0</v>
      </c>
      <c r="CW60" s="34">
        <v>10</v>
      </c>
      <c r="CX60" s="34">
        <f t="shared" si="421"/>
        <v>363791.14900799998</v>
      </c>
      <c r="CY60" s="34"/>
      <c r="CZ60" s="34">
        <f t="shared" si="422"/>
        <v>0</v>
      </c>
      <c r="DA60" s="34"/>
      <c r="DB60" s="34">
        <f t="shared" si="423"/>
        <v>0</v>
      </c>
      <c r="DC60" s="34"/>
      <c r="DD60" s="34">
        <f t="shared" si="424"/>
        <v>0</v>
      </c>
      <c r="DE60" s="34"/>
      <c r="DF60" s="34">
        <f t="shared" si="425"/>
        <v>0</v>
      </c>
      <c r="DG60" s="34"/>
      <c r="DH60" s="34">
        <f t="shared" si="426"/>
        <v>0</v>
      </c>
      <c r="DI60" s="34">
        <f t="shared" si="311"/>
        <v>0</v>
      </c>
      <c r="DJ60" s="34">
        <f t="shared" si="138"/>
        <v>0</v>
      </c>
      <c r="DK60" s="34"/>
      <c r="DL60" s="27"/>
      <c r="DM60" s="34"/>
      <c r="DN60" s="27">
        <f t="shared" si="86"/>
        <v>0</v>
      </c>
      <c r="DO60" s="34"/>
      <c r="DP60" s="34">
        <f t="shared" si="427"/>
        <v>0</v>
      </c>
      <c r="DQ60" s="34">
        <v>2</v>
      </c>
      <c r="DR60" s="34">
        <f t="shared" si="428"/>
        <v>80711.169705599983</v>
      </c>
      <c r="DS60" s="34">
        <v>0</v>
      </c>
      <c r="DT60" s="34">
        <f t="shared" si="140"/>
        <v>0</v>
      </c>
      <c r="DU60" s="34"/>
      <c r="DV60" s="27"/>
      <c r="DW60" s="34">
        <f t="shared" si="13"/>
        <v>0</v>
      </c>
      <c r="DX60" s="34">
        <f t="shared" si="13"/>
        <v>0</v>
      </c>
      <c r="DY60" s="34">
        <v>2</v>
      </c>
      <c r="DZ60" s="34">
        <f t="shared" si="429"/>
        <v>80370.159990399989</v>
      </c>
      <c r="EA60" s="34">
        <v>1</v>
      </c>
      <c r="EB60" s="34">
        <v>40591.629999999997</v>
      </c>
      <c r="EC60" s="27"/>
      <c r="ED60" s="34"/>
      <c r="EE60" s="34">
        <f t="shared" si="63"/>
        <v>1</v>
      </c>
      <c r="EF60" s="34">
        <f t="shared" si="63"/>
        <v>40591.629999999997</v>
      </c>
      <c r="EG60" s="34"/>
      <c r="EH60" s="34">
        <f t="shared" si="430"/>
        <v>0</v>
      </c>
      <c r="EI60" s="34">
        <f t="shared" si="142"/>
        <v>0</v>
      </c>
      <c r="EJ60" s="34">
        <f t="shared" si="85"/>
        <v>0</v>
      </c>
      <c r="EK60" s="34"/>
      <c r="EL60" s="34"/>
      <c r="EM60" s="34">
        <f t="shared" si="65"/>
        <v>0</v>
      </c>
      <c r="EN60" s="34">
        <f t="shared" si="65"/>
        <v>0</v>
      </c>
      <c r="EO60" s="34"/>
      <c r="EP60" s="34">
        <f t="shared" si="431"/>
        <v>0</v>
      </c>
      <c r="EQ60" s="34">
        <f t="shared" si="97"/>
        <v>0</v>
      </c>
      <c r="ER60" s="34">
        <f t="shared" si="98"/>
        <v>0</v>
      </c>
      <c r="ES60" s="34"/>
      <c r="ET60" s="34"/>
      <c r="EU60" s="34">
        <f t="shared" si="67"/>
        <v>0</v>
      </c>
      <c r="EV60" s="34">
        <f t="shared" si="67"/>
        <v>0</v>
      </c>
      <c r="EW60" s="34"/>
      <c r="EX60" s="34">
        <f t="shared" si="432"/>
        <v>0</v>
      </c>
      <c r="EY60" s="34">
        <f t="shared" si="99"/>
        <v>0</v>
      </c>
      <c r="EZ60" s="34">
        <f t="shared" si="82"/>
        <v>0</v>
      </c>
      <c r="FA60" s="34"/>
      <c r="FB60" s="34"/>
      <c r="FC60" s="34">
        <f t="shared" si="149"/>
        <v>0</v>
      </c>
      <c r="FD60" s="34">
        <f t="shared" si="149"/>
        <v>0</v>
      </c>
      <c r="FE60" s="34"/>
      <c r="FF60" s="34">
        <f t="shared" si="433"/>
        <v>0</v>
      </c>
      <c r="FG60" s="34">
        <f t="shared" si="144"/>
        <v>0</v>
      </c>
      <c r="FH60" s="34">
        <f t="shared" si="145"/>
        <v>0</v>
      </c>
      <c r="FI60" s="34"/>
      <c r="FJ60" s="34"/>
      <c r="FK60" s="34">
        <f t="shared" si="150"/>
        <v>0</v>
      </c>
      <c r="FL60" s="34">
        <f t="shared" si="150"/>
        <v>0</v>
      </c>
      <c r="FM60" s="34"/>
      <c r="FN60" s="34">
        <f t="shared" si="434"/>
        <v>0</v>
      </c>
      <c r="FO60" s="34">
        <f t="shared" si="100"/>
        <v>0</v>
      </c>
      <c r="FP60" s="34">
        <f t="shared" si="87"/>
        <v>0</v>
      </c>
      <c r="FQ60" s="34"/>
      <c r="FR60" s="34"/>
      <c r="FS60" s="34"/>
      <c r="FT60" s="34"/>
      <c r="FU60" s="34"/>
      <c r="FV60" s="34">
        <f t="shared" si="435"/>
        <v>0</v>
      </c>
      <c r="FW60" s="34"/>
      <c r="FX60" s="34">
        <f t="shared" si="436"/>
        <v>0</v>
      </c>
      <c r="FY60" s="34"/>
      <c r="FZ60" s="34"/>
      <c r="GA60" s="34">
        <f t="shared" si="71"/>
        <v>0</v>
      </c>
      <c r="GB60" s="34">
        <f t="shared" si="71"/>
        <v>0</v>
      </c>
      <c r="GC60" s="34"/>
      <c r="GD60" s="34">
        <f t="shared" si="437"/>
        <v>0</v>
      </c>
      <c r="GE60" s="34">
        <f t="shared" si="103"/>
        <v>0</v>
      </c>
      <c r="GF60" s="34">
        <f t="shared" si="88"/>
        <v>0</v>
      </c>
      <c r="GG60" s="34"/>
      <c r="GH60" s="34"/>
      <c r="GI60" s="27">
        <f t="shared" si="73"/>
        <v>0</v>
      </c>
      <c r="GJ60" s="27">
        <f t="shared" si="73"/>
        <v>0</v>
      </c>
      <c r="GK60" s="37"/>
      <c r="GL60" s="38"/>
    </row>
    <row r="61" spans="1:194" ht="30" x14ac:dyDescent="0.25">
      <c r="A61" s="41"/>
      <c r="B61" s="72">
        <v>40</v>
      </c>
      <c r="C61" s="28" t="s">
        <v>201</v>
      </c>
      <c r="D61" s="29">
        <f t="shared" si="316"/>
        <v>18150.400000000001</v>
      </c>
      <c r="E61" s="29">
        <f t="shared" si="316"/>
        <v>18790</v>
      </c>
      <c r="F61" s="30">
        <v>18508</v>
      </c>
      <c r="G61" s="39">
        <v>1.78</v>
      </c>
      <c r="H61" s="31">
        <v>1</v>
      </c>
      <c r="I61" s="32"/>
      <c r="J61" s="32"/>
      <c r="K61" s="32"/>
      <c r="L61" s="29">
        <v>1.4</v>
      </c>
      <c r="M61" s="29">
        <v>1.68</v>
      </c>
      <c r="N61" s="29">
        <v>2.23</v>
      </c>
      <c r="O61" s="29">
        <v>2.39</v>
      </c>
      <c r="P61" s="33">
        <v>2.57</v>
      </c>
      <c r="Q61" s="34"/>
      <c r="R61" s="34">
        <f t="shared" si="382"/>
        <v>0</v>
      </c>
      <c r="S61" s="34"/>
      <c r="T61" s="34">
        <f t="shared" si="383"/>
        <v>0</v>
      </c>
      <c r="U61" s="34"/>
      <c r="V61" s="34">
        <f t="shared" si="384"/>
        <v>0</v>
      </c>
      <c r="W61" s="34"/>
      <c r="X61" s="34">
        <f t="shared" si="385"/>
        <v>0</v>
      </c>
      <c r="Y61" s="34"/>
      <c r="Z61" s="34">
        <f t="shared" si="386"/>
        <v>0</v>
      </c>
      <c r="AA61" s="34"/>
      <c r="AB61" s="34">
        <f t="shared" si="387"/>
        <v>0</v>
      </c>
      <c r="AC61" s="34"/>
      <c r="AD61" s="34">
        <f t="shared" si="388"/>
        <v>0</v>
      </c>
      <c r="AE61" s="34"/>
      <c r="AF61" s="34">
        <f t="shared" si="389"/>
        <v>0</v>
      </c>
      <c r="AG61" s="34"/>
      <c r="AH61" s="34">
        <f t="shared" si="390"/>
        <v>0</v>
      </c>
      <c r="AI61" s="34">
        <v>156</v>
      </c>
      <c r="AJ61" s="34">
        <f t="shared" si="391"/>
        <v>7958355.3576800004</v>
      </c>
      <c r="AK61" s="34"/>
      <c r="AL61" s="34">
        <f t="shared" si="392"/>
        <v>0</v>
      </c>
      <c r="AM61" s="27"/>
      <c r="AN61" s="34">
        <f t="shared" si="393"/>
        <v>0</v>
      </c>
      <c r="AO61" s="34"/>
      <c r="AP61" s="34">
        <f t="shared" si="394"/>
        <v>0</v>
      </c>
      <c r="AQ61" s="34"/>
      <c r="AR61" s="34">
        <f t="shared" si="395"/>
        <v>0</v>
      </c>
      <c r="AS61" s="34"/>
      <c r="AT61" s="34">
        <f t="shared" si="396"/>
        <v>0</v>
      </c>
      <c r="AU61" s="34"/>
      <c r="AV61" s="34">
        <f t="shared" si="397"/>
        <v>0</v>
      </c>
      <c r="AW61" s="34"/>
      <c r="AX61" s="34">
        <f t="shared" si="398"/>
        <v>0</v>
      </c>
      <c r="AY61" s="34"/>
      <c r="AZ61" s="34">
        <f t="shared" si="399"/>
        <v>0</v>
      </c>
      <c r="BA61" s="34"/>
      <c r="BB61" s="34">
        <f t="shared" si="400"/>
        <v>0</v>
      </c>
      <c r="BC61" s="34"/>
      <c r="BD61" s="34">
        <f t="shared" si="401"/>
        <v>0</v>
      </c>
      <c r="BE61" s="34"/>
      <c r="BF61" s="34">
        <f t="shared" si="402"/>
        <v>0</v>
      </c>
      <c r="BG61" s="34"/>
      <c r="BH61" s="34">
        <f t="shared" si="403"/>
        <v>0</v>
      </c>
      <c r="BI61" s="34"/>
      <c r="BJ61" s="34">
        <f t="shared" si="404"/>
        <v>0</v>
      </c>
      <c r="BK61" s="34"/>
      <c r="BL61" s="34">
        <f t="shared" si="405"/>
        <v>0</v>
      </c>
      <c r="BM61" s="34">
        <v>4</v>
      </c>
      <c r="BN61" s="34">
        <f t="shared" si="406"/>
        <v>195383.8810933333</v>
      </c>
      <c r="BO61" s="34"/>
      <c r="BP61" s="34">
        <f t="shared" si="407"/>
        <v>0</v>
      </c>
      <c r="BQ61" s="40"/>
      <c r="BR61" s="34">
        <f t="shared" si="408"/>
        <v>0</v>
      </c>
      <c r="BS61" s="34"/>
      <c r="BT61" s="34">
        <f t="shared" si="409"/>
        <v>0</v>
      </c>
      <c r="BU61" s="34"/>
      <c r="BV61" s="34">
        <f t="shared" si="410"/>
        <v>0</v>
      </c>
      <c r="BW61" s="34"/>
      <c r="BX61" s="34">
        <f t="shared" si="411"/>
        <v>0</v>
      </c>
      <c r="BY61" s="34"/>
      <c r="BZ61" s="34">
        <f t="shared" si="412"/>
        <v>0</v>
      </c>
      <c r="CA61" s="34"/>
      <c r="CB61" s="34">
        <f t="shared" si="413"/>
        <v>0</v>
      </c>
      <c r="CC61" s="34"/>
      <c r="CD61" s="34">
        <f t="shared" si="414"/>
        <v>0</v>
      </c>
      <c r="CE61" s="34"/>
      <c r="CF61" s="34">
        <f t="shared" si="415"/>
        <v>0</v>
      </c>
      <c r="CG61" s="34"/>
      <c r="CH61" s="34">
        <f t="shared" si="416"/>
        <v>0</v>
      </c>
      <c r="CI61" s="34"/>
      <c r="CJ61" s="34">
        <f t="shared" si="417"/>
        <v>0</v>
      </c>
      <c r="CK61" s="34"/>
      <c r="CL61" s="34">
        <f t="shared" si="418"/>
        <v>0</v>
      </c>
      <c r="CM61" s="34"/>
      <c r="CN61" s="34">
        <f t="shared" si="419"/>
        <v>0</v>
      </c>
      <c r="CO61" s="34"/>
      <c r="CP61" s="34">
        <f t="shared" si="310"/>
        <v>0</v>
      </c>
      <c r="CQ61" s="34"/>
      <c r="CR61" s="34"/>
      <c r="CS61" s="34">
        <f t="shared" si="54"/>
        <v>0</v>
      </c>
      <c r="CT61" s="34">
        <f t="shared" si="54"/>
        <v>0</v>
      </c>
      <c r="CU61" s="34"/>
      <c r="CV61" s="34">
        <f t="shared" si="420"/>
        <v>0</v>
      </c>
      <c r="CW61" s="34"/>
      <c r="CX61" s="34">
        <f t="shared" si="421"/>
        <v>0</v>
      </c>
      <c r="CY61" s="34"/>
      <c r="CZ61" s="34">
        <f t="shared" si="422"/>
        <v>0</v>
      </c>
      <c r="DA61" s="34"/>
      <c r="DB61" s="34">
        <f t="shared" si="423"/>
        <v>0</v>
      </c>
      <c r="DC61" s="34"/>
      <c r="DD61" s="34">
        <f t="shared" si="424"/>
        <v>0</v>
      </c>
      <c r="DE61" s="34"/>
      <c r="DF61" s="34">
        <f t="shared" si="425"/>
        <v>0</v>
      </c>
      <c r="DG61" s="34"/>
      <c r="DH61" s="34">
        <f t="shared" si="426"/>
        <v>0</v>
      </c>
      <c r="DI61" s="34">
        <f t="shared" si="311"/>
        <v>0</v>
      </c>
      <c r="DJ61" s="34">
        <f t="shared" si="138"/>
        <v>0</v>
      </c>
      <c r="DK61" s="34"/>
      <c r="DL61" s="27"/>
      <c r="DM61" s="34"/>
      <c r="DN61" s="27">
        <f t="shared" si="86"/>
        <v>0</v>
      </c>
      <c r="DO61" s="34"/>
      <c r="DP61" s="34">
        <f t="shared" si="427"/>
        <v>0</v>
      </c>
      <c r="DQ61" s="34"/>
      <c r="DR61" s="34">
        <f t="shared" si="428"/>
        <v>0</v>
      </c>
      <c r="DS61" s="34">
        <v>0</v>
      </c>
      <c r="DT61" s="34">
        <f t="shared" si="140"/>
        <v>0</v>
      </c>
      <c r="DU61" s="34"/>
      <c r="DV61" s="27"/>
      <c r="DW61" s="34">
        <f t="shared" si="13"/>
        <v>0</v>
      </c>
      <c r="DX61" s="34">
        <f t="shared" si="13"/>
        <v>0</v>
      </c>
      <c r="DY61" s="34"/>
      <c r="DZ61" s="34">
        <f t="shared" si="429"/>
        <v>0</v>
      </c>
      <c r="EA61" s="34">
        <f t="shared" si="141"/>
        <v>0</v>
      </c>
      <c r="EB61" s="34">
        <f t="shared" si="84"/>
        <v>0</v>
      </c>
      <c r="EC61" s="27"/>
      <c r="ED61" s="34"/>
      <c r="EE61" s="34">
        <f t="shared" si="63"/>
        <v>0</v>
      </c>
      <c r="EF61" s="34">
        <f t="shared" si="63"/>
        <v>0</v>
      </c>
      <c r="EG61" s="34"/>
      <c r="EH61" s="34">
        <f t="shared" si="430"/>
        <v>0</v>
      </c>
      <c r="EI61" s="34">
        <f t="shared" si="142"/>
        <v>0</v>
      </c>
      <c r="EJ61" s="34">
        <f t="shared" si="85"/>
        <v>0</v>
      </c>
      <c r="EK61" s="34"/>
      <c r="EL61" s="34"/>
      <c r="EM61" s="34">
        <f t="shared" si="65"/>
        <v>0</v>
      </c>
      <c r="EN61" s="34">
        <f t="shared" si="65"/>
        <v>0</v>
      </c>
      <c r="EO61" s="34"/>
      <c r="EP61" s="34">
        <f t="shared" si="431"/>
        <v>0</v>
      </c>
      <c r="EQ61" s="34">
        <f t="shared" si="97"/>
        <v>0</v>
      </c>
      <c r="ER61" s="34">
        <f t="shared" si="98"/>
        <v>0</v>
      </c>
      <c r="ES61" s="34"/>
      <c r="ET61" s="34"/>
      <c r="EU61" s="34">
        <f t="shared" si="67"/>
        <v>0</v>
      </c>
      <c r="EV61" s="34">
        <f t="shared" si="67"/>
        <v>0</v>
      </c>
      <c r="EW61" s="34"/>
      <c r="EX61" s="34">
        <f t="shared" si="432"/>
        <v>0</v>
      </c>
      <c r="EY61" s="34">
        <f t="shared" si="99"/>
        <v>0</v>
      </c>
      <c r="EZ61" s="34">
        <f t="shared" si="82"/>
        <v>0</v>
      </c>
      <c r="FA61" s="34"/>
      <c r="FB61" s="34"/>
      <c r="FC61" s="34">
        <f t="shared" si="149"/>
        <v>0</v>
      </c>
      <c r="FD61" s="34">
        <f t="shared" si="149"/>
        <v>0</v>
      </c>
      <c r="FE61" s="34"/>
      <c r="FF61" s="34">
        <f t="shared" si="433"/>
        <v>0</v>
      </c>
      <c r="FG61" s="34">
        <f t="shared" si="144"/>
        <v>0</v>
      </c>
      <c r="FH61" s="34">
        <f t="shared" si="145"/>
        <v>0</v>
      </c>
      <c r="FI61" s="34"/>
      <c r="FJ61" s="34"/>
      <c r="FK61" s="34">
        <f t="shared" si="150"/>
        <v>0</v>
      </c>
      <c r="FL61" s="34">
        <f t="shared" si="150"/>
        <v>0</v>
      </c>
      <c r="FM61" s="34"/>
      <c r="FN61" s="34">
        <f t="shared" si="434"/>
        <v>0</v>
      </c>
      <c r="FO61" s="34">
        <f t="shared" si="100"/>
        <v>0</v>
      </c>
      <c r="FP61" s="34">
        <f t="shared" si="87"/>
        <v>0</v>
      </c>
      <c r="FQ61" s="34"/>
      <c r="FR61" s="34"/>
      <c r="FS61" s="34"/>
      <c r="FT61" s="34"/>
      <c r="FU61" s="34"/>
      <c r="FV61" s="34">
        <f t="shared" si="435"/>
        <v>0</v>
      </c>
      <c r="FW61" s="34"/>
      <c r="FX61" s="34">
        <f t="shared" si="436"/>
        <v>0</v>
      </c>
      <c r="FY61" s="34"/>
      <c r="FZ61" s="34"/>
      <c r="GA61" s="34">
        <f t="shared" si="71"/>
        <v>0</v>
      </c>
      <c r="GB61" s="34">
        <f t="shared" si="71"/>
        <v>0</v>
      </c>
      <c r="GC61" s="34"/>
      <c r="GD61" s="34">
        <f t="shared" si="437"/>
        <v>0</v>
      </c>
      <c r="GE61" s="34">
        <f t="shared" si="103"/>
        <v>0</v>
      </c>
      <c r="GF61" s="34">
        <f t="shared" si="88"/>
        <v>0</v>
      </c>
      <c r="GG61" s="34"/>
      <c r="GH61" s="34"/>
      <c r="GI61" s="27">
        <f t="shared" si="73"/>
        <v>0</v>
      </c>
      <c r="GJ61" s="27">
        <f t="shared" si="73"/>
        <v>0</v>
      </c>
      <c r="GK61" s="37"/>
      <c r="GL61" s="38"/>
    </row>
    <row r="62" spans="1:194" ht="29.25" customHeight="1" x14ac:dyDescent="0.25">
      <c r="A62" s="41"/>
      <c r="B62" s="72">
        <v>41</v>
      </c>
      <c r="C62" s="46" t="s">
        <v>202</v>
      </c>
      <c r="D62" s="29">
        <f t="shared" si="316"/>
        <v>18150.400000000001</v>
      </c>
      <c r="E62" s="29">
        <f t="shared" si="316"/>
        <v>18790</v>
      </c>
      <c r="F62" s="30">
        <v>18508</v>
      </c>
      <c r="G62" s="39">
        <v>2.23</v>
      </c>
      <c r="H62" s="31">
        <v>1</v>
      </c>
      <c r="I62" s="32"/>
      <c r="J62" s="32"/>
      <c r="K62" s="32"/>
      <c r="L62" s="29">
        <v>1.4</v>
      </c>
      <c r="M62" s="29">
        <v>1.68</v>
      </c>
      <c r="N62" s="29">
        <v>2.23</v>
      </c>
      <c r="O62" s="29">
        <v>2.39</v>
      </c>
      <c r="P62" s="33">
        <v>2.57</v>
      </c>
      <c r="Q62" s="34"/>
      <c r="R62" s="34">
        <f t="shared" si="382"/>
        <v>0</v>
      </c>
      <c r="S62" s="34"/>
      <c r="T62" s="34">
        <f t="shared" si="383"/>
        <v>0</v>
      </c>
      <c r="U62" s="34"/>
      <c r="V62" s="34">
        <f t="shared" si="384"/>
        <v>0</v>
      </c>
      <c r="W62" s="34"/>
      <c r="X62" s="34">
        <f t="shared" si="385"/>
        <v>0</v>
      </c>
      <c r="Y62" s="34"/>
      <c r="Z62" s="34">
        <f t="shared" si="386"/>
        <v>0</v>
      </c>
      <c r="AA62" s="34"/>
      <c r="AB62" s="34">
        <f t="shared" si="387"/>
        <v>0</v>
      </c>
      <c r="AC62" s="34"/>
      <c r="AD62" s="34">
        <f t="shared" si="388"/>
        <v>0</v>
      </c>
      <c r="AE62" s="34"/>
      <c r="AF62" s="34">
        <f t="shared" si="389"/>
        <v>0</v>
      </c>
      <c r="AG62" s="34"/>
      <c r="AH62" s="34">
        <f t="shared" si="390"/>
        <v>0</v>
      </c>
      <c r="AI62" s="27">
        <v>60</v>
      </c>
      <c r="AJ62" s="34">
        <f t="shared" si="391"/>
        <v>3834730.4337999998</v>
      </c>
      <c r="AK62" s="34"/>
      <c r="AL62" s="34">
        <f t="shared" si="392"/>
        <v>0</v>
      </c>
      <c r="AM62" s="27"/>
      <c r="AN62" s="34">
        <f t="shared" si="393"/>
        <v>0</v>
      </c>
      <c r="AO62" s="34"/>
      <c r="AP62" s="34">
        <f t="shared" si="394"/>
        <v>0</v>
      </c>
      <c r="AQ62" s="34"/>
      <c r="AR62" s="34">
        <f t="shared" si="395"/>
        <v>0</v>
      </c>
      <c r="AS62" s="34"/>
      <c r="AT62" s="34">
        <f t="shared" si="396"/>
        <v>0</v>
      </c>
      <c r="AU62" s="34">
        <v>1</v>
      </c>
      <c r="AV62" s="34">
        <f t="shared" si="397"/>
        <v>69893.592675199994</v>
      </c>
      <c r="AW62" s="34"/>
      <c r="AX62" s="34">
        <f t="shared" si="398"/>
        <v>0</v>
      </c>
      <c r="AY62" s="34"/>
      <c r="AZ62" s="34">
        <f t="shared" si="399"/>
        <v>0</v>
      </c>
      <c r="BA62" s="34"/>
      <c r="BB62" s="34">
        <f t="shared" si="400"/>
        <v>0</v>
      </c>
      <c r="BC62" s="34"/>
      <c r="BD62" s="34">
        <f t="shared" si="401"/>
        <v>0</v>
      </c>
      <c r="BE62" s="34"/>
      <c r="BF62" s="34">
        <f t="shared" si="402"/>
        <v>0</v>
      </c>
      <c r="BG62" s="34"/>
      <c r="BH62" s="34">
        <f t="shared" si="403"/>
        <v>0</v>
      </c>
      <c r="BI62" s="34"/>
      <c r="BJ62" s="34">
        <f t="shared" si="404"/>
        <v>0</v>
      </c>
      <c r="BK62" s="34"/>
      <c r="BL62" s="34">
        <f t="shared" si="405"/>
        <v>0</v>
      </c>
      <c r="BM62" s="34"/>
      <c r="BN62" s="34">
        <f t="shared" si="406"/>
        <v>0</v>
      </c>
      <c r="BO62" s="34"/>
      <c r="BP62" s="34">
        <f t="shared" si="407"/>
        <v>0</v>
      </c>
      <c r="BQ62" s="40"/>
      <c r="BR62" s="34">
        <f t="shared" si="408"/>
        <v>0</v>
      </c>
      <c r="BS62" s="34"/>
      <c r="BT62" s="34">
        <f t="shared" si="409"/>
        <v>0</v>
      </c>
      <c r="BU62" s="34"/>
      <c r="BV62" s="34">
        <f t="shared" si="410"/>
        <v>0</v>
      </c>
      <c r="BW62" s="34"/>
      <c r="BX62" s="34">
        <f t="shared" si="411"/>
        <v>0</v>
      </c>
      <c r="BY62" s="34"/>
      <c r="BZ62" s="34">
        <f t="shared" si="412"/>
        <v>0</v>
      </c>
      <c r="CA62" s="34"/>
      <c r="CB62" s="34">
        <f t="shared" si="413"/>
        <v>0</v>
      </c>
      <c r="CC62" s="34"/>
      <c r="CD62" s="34">
        <f t="shared" si="414"/>
        <v>0</v>
      </c>
      <c r="CE62" s="34"/>
      <c r="CF62" s="34">
        <f t="shared" si="415"/>
        <v>0</v>
      </c>
      <c r="CG62" s="34"/>
      <c r="CH62" s="34">
        <f t="shared" si="416"/>
        <v>0</v>
      </c>
      <c r="CI62" s="34"/>
      <c r="CJ62" s="34">
        <f t="shared" si="417"/>
        <v>0</v>
      </c>
      <c r="CK62" s="34"/>
      <c r="CL62" s="34">
        <f t="shared" si="418"/>
        <v>0</v>
      </c>
      <c r="CM62" s="34"/>
      <c r="CN62" s="34">
        <f t="shared" si="419"/>
        <v>0</v>
      </c>
      <c r="CO62" s="34"/>
      <c r="CP62" s="34">
        <f t="shared" si="310"/>
        <v>0</v>
      </c>
      <c r="CQ62" s="34"/>
      <c r="CR62" s="34"/>
      <c r="CS62" s="34">
        <f t="shared" si="54"/>
        <v>0</v>
      </c>
      <c r="CT62" s="34">
        <f t="shared" si="54"/>
        <v>0</v>
      </c>
      <c r="CU62" s="34"/>
      <c r="CV62" s="34">
        <f t="shared" si="420"/>
        <v>0</v>
      </c>
      <c r="CW62" s="34"/>
      <c r="CX62" s="34">
        <f t="shared" si="421"/>
        <v>0</v>
      </c>
      <c r="CY62" s="34"/>
      <c r="CZ62" s="34">
        <f t="shared" si="422"/>
        <v>0</v>
      </c>
      <c r="DA62" s="34">
        <v>2</v>
      </c>
      <c r="DB62" s="34">
        <f t="shared" si="423"/>
        <v>133615.82305119996</v>
      </c>
      <c r="DC62" s="34"/>
      <c r="DD62" s="34">
        <f t="shared" si="424"/>
        <v>0</v>
      </c>
      <c r="DE62" s="34"/>
      <c r="DF62" s="34">
        <f t="shared" si="425"/>
        <v>0</v>
      </c>
      <c r="DG62" s="34"/>
      <c r="DH62" s="34">
        <f t="shared" si="426"/>
        <v>0</v>
      </c>
      <c r="DI62" s="34">
        <f t="shared" si="311"/>
        <v>0</v>
      </c>
      <c r="DJ62" s="34">
        <f t="shared" si="138"/>
        <v>0</v>
      </c>
      <c r="DK62" s="34"/>
      <c r="DL62" s="27"/>
      <c r="DM62" s="34">
        <f t="shared" si="11"/>
        <v>0</v>
      </c>
      <c r="DN62" s="27">
        <f t="shared" si="86"/>
        <v>0</v>
      </c>
      <c r="DO62" s="34"/>
      <c r="DP62" s="34">
        <f t="shared" si="427"/>
        <v>0</v>
      </c>
      <c r="DQ62" s="34"/>
      <c r="DR62" s="34">
        <f t="shared" si="428"/>
        <v>0</v>
      </c>
      <c r="DS62" s="34">
        <v>0</v>
      </c>
      <c r="DT62" s="34">
        <f t="shared" si="140"/>
        <v>0</v>
      </c>
      <c r="DU62" s="34"/>
      <c r="DV62" s="27"/>
      <c r="DW62" s="34">
        <f t="shared" si="13"/>
        <v>0</v>
      </c>
      <c r="DX62" s="34">
        <f t="shared" si="13"/>
        <v>0</v>
      </c>
      <c r="DY62" s="34"/>
      <c r="DZ62" s="34">
        <f t="shared" si="429"/>
        <v>0</v>
      </c>
      <c r="EA62" s="34">
        <f t="shared" si="141"/>
        <v>0</v>
      </c>
      <c r="EB62" s="34">
        <f t="shared" si="84"/>
        <v>0</v>
      </c>
      <c r="EC62" s="27"/>
      <c r="ED62" s="34">
        <f t="shared" ref="ED62:ED64" si="438">DZ62+EB62</f>
        <v>0</v>
      </c>
      <c r="EE62" s="34">
        <f t="shared" si="63"/>
        <v>0</v>
      </c>
      <c r="EF62" s="34">
        <f t="shared" si="63"/>
        <v>0</v>
      </c>
      <c r="EG62" s="34"/>
      <c r="EH62" s="34">
        <f t="shared" si="430"/>
        <v>0</v>
      </c>
      <c r="EI62" s="34">
        <f t="shared" si="142"/>
        <v>0</v>
      </c>
      <c r="EJ62" s="34">
        <f t="shared" si="85"/>
        <v>0</v>
      </c>
      <c r="EK62" s="34"/>
      <c r="EL62" s="34"/>
      <c r="EM62" s="34">
        <f t="shared" si="65"/>
        <v>0</v>
      </c>
      <c r="EN62" s="34">
        <f t="shared" si="65"/>
        <v>0</v>
      </c>
      <c r="EO62" s="34"/>
      <c r="EP62" s="34">
        <f t="shared" si="431"/>
        <v>0</v>
      </c>
      <c r="EQ62" s="34">
        <f t="shared" si="97"/>
        <v>0</v>
      </c>
      <c r="ER62" s="34">
        <f t="shared" si="98"/>
        <v>0</v>
      </c>
      <c r="ES62" s="34"/>
      <c r="ET62" s="34"/>
      <c r="EU62" s="34">
        <f t="shared" si="67"/>
        <v>0</v>
      </c>
      <c r="EV62" s="34">
        <f t="shared" si="67"/>
        <v>0</v>
      </c>
      <c r="EW62" s="34"/>
      <c r="EX62" s="34">
        <f t="shared" si="432"/>
        <v>0</v>
      </c>
      <c r="EY62" s="34">
        <f t="shared" si="99"/>
        <v>0</v>
      </c>
      <c r="EZ62" s="34">
        <f t="shared" si="82"/>
        <v>0</v>
      </c>
      <c r="FA62" s="34"/>
      <c r="FB62" s="34">
        <f t="shared" ref="FB62:FB64" si="439">EX62+EZ62</f>
        <v>0</v>
      </c>
      <c r="FC62" s="34">
        <f t="shared" si="149"/>
        <v>0</v>
      </c>
      <c r="FD62" s="34">
        <f t="shared" si="149"/>
        <v>0</v>
      </c>
      <c r="FE62" s="34"/>
      <c r="FF62" s="34">
        <f t="shared" si="433"/>
        <v>0</v>
      </c>
      <c r="FG62" s="34">
        <f t="shared" si="144"/>
        <v>0</v>
      </c>
      <c r="FH62" s="34">
        <f t="shared" si="145"/>
        <v>0</v>
      </c>
      <c r="FI62" s="34"/>
      <c r="FJ62" s="34">
        <f t="shared" ref="FJ62:FJ64" si="440">FF62+FH62</f>
        <v>0</v>
      </c>
      <c r="FK62" s="34">
        <f t="shared" si="150"/>
        <v>0</v>
      </c>
      <c r="FL62" s="34">
        <f t="shared" si="150"/>
        <v>0</v>
      </c>
      <c r="FM62" s="34"/>
      <c r="FN62" s="34">
        <f t="shared" si="434"/>
        <v>0</v>
      </c>
      <c r="FO62" s="34">
        <f t="shared" si="100"/>
        <v>0</v>
      </c>
      <c r="FP62" s="34">
        <f t="shared" si="87"/>
        <v>0</v>
      </c>
      <c r="FQ62" s="34"/>
      <c r="FR62" s="34">
        <f t="shared" ref="FR62:FT65" si="441">FN62+FP62</f>
        <v>0</v>
      </c>
      <c r="FS62" s="34">
        <f t="shared" si="441"/>
        <v>0</v>
      </c>
      <c r="FT62" s="34">
        <f t="shared" si="441"/>
        <v>0</v>
      </c>
      <c r="FU62" s="34"/>
      <c r="FV62" s="34">
        <f t="shared" si="435"/>
        <v>0</v>
      </c>
      <c r="FW62" s="34"/>
      <c r="FX62" s="34">
        <f t="shared" si="436"/>
        <v>0</v>
      </c>
      <c r="FY62" s="34"/>
      <c r="FZ62" s="34"/>
      <c r="GA62" s="34">
        <f t="shared" si="71"/>
        <v>0</v>
      </c>
      <c r="GB62" s="34">
        <f t="shared" si="71"/>
        <v>0</v>
      </c>
      <c r="GC62" s="34"/>
      <c r="GD62" s="34">
        <f t="shared" si="437"/>
        <v>0</v>
      </c>
      <c r="GE62" s="34">
        <f t="shared" si="103"/>
        <v>0</v>
      </c>
      <c r="GF62" s="34">
        <f t="shared" si="88"/>
        <v>0</v>
      </c>
      <c r="GG62" s="34"/>
      <c r="GH62" s="34"/>
      <c r="GI62" s="27">
        <f t="shared" si="73"/>
        <v>0</v>
      </c>
      <c r="GJ62" s="27">
        <f t="shared" si="73"/>
        <v>0</v>
      </c>
      <c r="GK62" s="37"/>
      <c r="GL62" s="38"/>
    </row>
    <row r="63" spans="1:194" ht="30" x14ac:dyDescent="0.25">
      <c r="A63" s="41"/>
      <c r="B63" s="72">
        <v>42</v>
      </c>
      <c r="C63" s="28" t="s">
        <v>203</v>
      </c>
      <c r="D63" s="29">
        <f t="shared" si="316"/>
        <v>18150.400000000001</v>
      </c>
      <c r="E63" s="29">
        <f t="shared" si="316"/>
        <v>18790</v>
      </c>
      <c r="F63" s="30">
        <v>18508</v>
      </c>
      <c r="G63" s="39">
        <v>2.36</v>
      </c>
      <c r="H63" s="31">
        <v>1</v>
      </c>
      <c r="I63" s="32"/>
      <c r="J63" s="32"/>
      <c r="K63" s="32"/>
      <c r="L63" s="29">
        <v>1.4</v>
      </c>
      <c r="M63" s="29">
        <v>1.68</v>
      </c>
      <c r="N63" s="29">
        <v>2.23</v>
      </c>
      <c r="O63" s="29">
        <v>2.39</v>
      </c>
      <c r="P63" s="33">
        <v>2.57</v>
      </c>
      <c r="Q63" s="34"/>
      <c r="R63" s="34">
        <f t="shared" si="382"/>
        <v>0</v>
      </c>
      <c r="S63" s="34"/>
      <c r="T63" s="34">
        <f t="shared" si="383"/>
        <v>0</v>
      </c>
      <c r="U63" s="34"/>
      <c r="V63" s="34">
        <f t="shared" si="384"/>
        <v>0</v>
      </c>
      <c r="W63" s="34"/>
      <c r="X63" s="34">
        <f t="shared" si="385"/>
        <v>0</v>
      </c>
      <c r="Y63" s="34"/>
      <c r="Z63" s="34">
        <f t="shared" si="386"/>
        <v>0</v>
      </c>
      <c r="AA63" s="34"/>
      <c r="AB63" s="34">
        <f t="shared" si="387"/>
        <v>0</v>
      </c>
      <c r="AC63" s="34"/>
      <c r="AD63" s="34">
        <f t="shared" si="388"/>
        <v>0</v>
      </c>
      <c r="AE63" s="34"/>
      <c r="AF63" s="34">
        <f t="shared" si="389"/>
        <v>0</v>
      </c>
      <c r="AG63" s="34"/>
      <c r="AH63" s="34">
        <f t="shared" si="390"/>
        <v>0</v>
      </c>
      <c r="AI63" s="27">
        <v>15</v>
      </c>
      <c r="AJ63" s="34">
        <f t="shared" si="391"/>
        <v>1014569.9354</v>
      </c>
      <c r="AK63" s="34"/>
      <c r="AL63" s="34">
        <f t="shared" si="392"/>
        <v>0</v>
      </c>
      <c r="AM63" s="34"/>
      <c r="AN63" s="34">
        <f t="shared" si="393"/>
        <v>0</v>
      </c>
      <c r="AO63" s="34"/>
      <c r="AP63" s="34">
        <f t="shared" si="394"/>
        <v>0</v>
      </c>
      <c r="AQ63" s="34"/>
      <c r="AR63" s="34">
        <f t="shared" si="395"/>
        <v>0</v>
      </c>
      <c r="AS63" s="34"/>
      <c r="AT63" s="34">
        <f t="shared" si="396"/>
        <v>0</v>
      </c>
      <c r="AU63" s="34"/>
      <c r="AV63" s="34">
        <f t="shared" si="397"/>
        <v>0</v>
      </c>
      <c r="AW63" s="34"/>
      <c r="AX63" s="34">
        <f t="shared" si="398"/>
        <v>0</v>
      </c>
      <c r="AY63" s="34"/>
      <c r="AZ63" s="34">
        <f t="shared" si="399"/>
        <v>0</v>
      </c>
      <c r="BA63" s="34"/>
      <c r="BB63" s="34">
        <f t="shared" si="400"/>
        <v>0</v>
      </c>
      <c r="BC63" s="34"/>
      <c r="BD63" s="34">
        <f t="shared" si="401"/>
        <v>0</v>
      </c>
      <c r="BE63" s="34"/>
      <c r="BF63" s="34">
        <f t="shared" si="402"/>
        <v>0</v>
      </c>
      <c r="BG63" s="34"/>
      <c r="BH63" s="34">
        <f t="shared" si="403"/>
        <v>0</v>
      </c>
      <c r="BI63" s="34"/>
      <c r="BJ63" s="34">
        <f t="shared" si="404"/>
        <v>0</v>
      </c>
      <c r="BK63" s="34"/>
      <c r="BL63" s="34">
        <f t="shared" si="405"/>
        <v>0</v>
      </c>
      <c r="BM63" s="34"/>
      <c r="BN63" s="34">
        <f t="shared" si="406"/>
        <v>0</v>
      </c>
      <c r="BO63" s="34"/>
      <c r="BP63" s="34">
        <f t="shared" si="407"/>
        <v>0</v>
      </c>
      <c r="BQ63" s="40"/>
      <c r="BR63" s="34">
        <f t="shared" si="408"/>
        <v>0</v>
      </c>
      <c r="BS63" s="34"/>
      <c r="BT63" s="34">
        <f t="shared" si="409"/>
        <v>0</v>
      </c>
      <c r="BU63" s="34"/>
      <c r="BV63" s="34">
        <f t="shared" si="410"/>
        <v>0</v>
      </c>
      <c r="BW63" s="34"/>
      <c r="BX63" s="34">
        <f t="shared" si="411"/>
        <v>0</v>
      </c>
      <c r="BY63" s="34"/>
      <c r="BZ63" s="34">
        <f t="shared" si="412"/>
        <v>0</v>
      </c>
      <c r="CA63" s="34"/>
      <c r="CB63" s="34">
        <f t="shared" si="413"/>
        <v>0</v>
      </c>
      <c r="CC63" s="34"/>
      <c r="CD63" s="34">
        <f t="shared" si="414"/>
        <v>0</v>
      </c>
      <c r="CE63" s="34"/>
      <c r="CF63" s="34">
        <f t="shared" si="415"/>
        <v>0</v>
      </c>
      <c r="CG63" s="34"/>
      <c r="CH63" s="34">
        <f t="shared" si="416"/>
        <v>0</v>
      </c>
      <c r="CI63" s="34"/>
      <c r="CJ63" s="34">
        <f t="shared" si="417"/>
        <v>0</v>
      </c>
      <c r="CK63" s="34"/>
      <c r="CL63" s="34">
        <f t="shared" si="418"/>
        <v>0</v>
      </c>
      <c r="CM63" s="34"/>
      <c r="CN63" s="34">
        <f t="shared" si="419"/>
        <v>0</v>
      </c>
      <c r="CO63" s="34"/>
      <c r="CP63" s="34">
        <f t="shared" si="310"/>
        <v>0</v>
      </c>
      <c r="CQ63" s="34"/>
      <c r="CR63" s="34"/>
      <c r="CS63" s="34">
        <f t="shared" si="54"/>
        <v>0</v>
      </c>
      <c r="CT63" s="34">
        <f t="shared" si="54"/>
        <v>0</v>
      </c>
      <c r="CU63" s="34"/>
      <c r="CV63" s="34">
        <f t="shared" si="420"/>
        <v>0</v>
      </c>
      <c r="CW63" s="34"/>
      <c r="CX63" s="34">
        <f t="shared" si="421"/>
        <v>0</v>
      </c>
      <c r="CY63" s="34"/>
      <c r="CZ63" s="34">
        <f t="shared" si="422"/>
        <v>0</v>
      </c>
      <c r="DA63" s="34"/>
      <c r="DB63" s="34">
        <f t="shared" si="423"/>
        <v>0</v>
      </c>
      <c r="DC63" s="34"/>
      <c r="DD63" s="34">
        <f t="shared" si="424"/>
        <v>0</v>
      </c>
      <c r="DE63" s="34"/>
      <c r="DF63" s="34">
        <f t="shared" si="425"/>
        <v>0</v>
      </c>
      <c r="DG63" s="34"/>
      <c r="DH63" s="34">
        <f t="shared" si="426"/>
        <v>0</v>
      </c>
      <c r="DI63" s="34">
        <f t="shared" si="311"/>
        <v>0</v>
      </c>
      <c r="DJ63" s="34">
        <f t="shared" si="138"/>
        <v>0</v>
      </c>
      <c r="DK63" s="34"/>
      <c r="DL63" s="27"/>
      <c r="DM63" s="34">
        <f t="shared" si="11"/>
        <v>0</v>
      </c>
      <c r="DN63" s="27">
        <f t="shared" si="86"/>
        <v>0</v>
      </c>
      <c r="DO63" s="34"/>
      <c r="DP63" s="34">
        <f t="shared" si="427"/>
        <v>0</v>
      </c>
      <c r="DQ63" s="34"/>
      <c r="DR63" s="34">
        <f t="shared" si="428"/>
        <v>0</v>
      </c>
      <c r="DS63" s="34">
        <v>0</v>
      </c>
      <c r="DT63" s="34">
        <f t="shared" si="140"/>
        <v>0</v>
      </c>
      <c r="DU63" s="34"/>
      <c r="DV63" s="27"/>
      <c r="DW63" s="34">
        <f t="shared" si="13"/>
        <v>0</v>
      </c>
      <c r="DX63" s="34">
        <f t="shared" si="13"/>
        <v>0</v>
      </c>
      <c r="DY63" s="34"/>
      <c r="DZ63" s="34">
        <f t="shared" si="429"/>
        <v>0</v>
      </c>
      <c r="EA63" s="34">
        <f t="shared" si="141"/>
        <v>0</v>
      </c>
      <c r="EB63" s="34">
        <f t="shared" si="84"/>
        <v>0</v>
      </c>
      <c r="EC63" s="27"/>
      <c r="ED63" s="34">
        <f t="shared" si="438"/>
        <v>0</v>
      </c>
      <c r="EE63" s="34">
        <f t="shared" si="63"/>
        <v>0</v>
      </c>
      <c r="EF63" s="34">
        <f t="shared" si="63"/>
        <v>0</v>
      </c>
      <c r="EG63" s="34"/>
      <c r="EH63" s="34">
        <f t="shared" si="430"/>
        <v>0</v>
      </c>
      <c r="EI63" s="34">
        <f t="shared" si="142"/>
        <v>0</v>
      </c>
      <c r="EJ63" s="34">
        <f t="shared" si="85"/>
        <v>0</v>
      </c>
      <c r="EK63" s="34"/>
      <c r="EL63" s="34"/>
      <c r="EM63" s="34">
        <f t="shared" si="65"/>
        <v>0</v>
      </c>
      <c r="EN63" s="34">
        <f t="shared" si="65"/>
        <v>0</v>
      </c>
      <c r="EO63" s="34"/>
      <c r="EP63" s="34">
        <f t="shared" si="431"/>
        <v>0</v>
      </c>
      <c r="EQ63" s="34">
        <f t="shared" si="97"/>
        <v>0</v>
      </c>
      <c r="ER63" s="34">
        <f t="shared" si="98"/>
        <v>0</v>
      </c>
      <c r="ES63" s="34"/>
      <c r="ET63" s="34"/>
      <c r="EU63" s="34">
        <f t="shared" si="67"/>
        <v>0</v>
      </c>
      <c r="EV63" s="34">
        <f t="shared" si="67"/>
        <v>0</v>
      </c>
      <c r="EW63" s="34"/>
      <c r="EX63" s="34">
        <f t="shared" si="432"/>
        <v>0</v>
      </c>
      <c r="EY63" s="34">
        <f t="shared" si="99"/>
        <v>0</v>
      </c>
      <c r="EZ63" s="34">
        <f t="shared" si="82"/>
        <v>0</v>
      </c>
      <c r="FA63" s="34"/>
      <c r="FB63" s="34">
        <f t="shared" si="439"/>
        <v>0</v>
      </c>
      <c r="FC63" s="34">
        <f t="shared" si="149"/>
        <v>0</v>
      </c>
      <c r="FD63" s="34">
        <f t="shared" si="149"/>
        <v>0</v>
      </c>
      <c r="FE63" s="34"/>
      <c r="FF63" s="34">
        <f t="shared" si="433"/>
        <v>0</v>
      </c>
      <c r="FG63" s="34">
        <f t="shared" si="144"/>
        <v>0</v>
      </c>
      <c r="FH63" s="34">
        <f t="shared" si="145"/>
        <v>0</v>
      </c>
      <c r="FI63" s="34"/>
      <c r="FJ63" s="34">
        <f t="shared" si="440"/>
        <v>0</v>
      </c>
      <c r="FK63" s="34">
        <f t="shared" si="150"/>
        <v>0</v>
      </c>
      <c r="FL63" s="34">
        <f t="shared" si="150"/>
        <v>0</v>
      </c>
      <c r="FM63" s="34"/>
      <c r="FN63" s="34">
        <f t="shared" si="434"/>
        <v>0</v>
      </c>
      <c r="FO63" s="34">
        <f t="shared" si="100"/>
        <v>0</v>
      </c>
      <c r="FP63" s="34">
        <f t="shared" si="87"/>
        <v>0</v>
      </c>
      <c r="FQ63" s="34"/>
      <c r="FR63" s="34">
        <f t="shared" si="441"/>
        <v>0</v>
      </c>
      <c r="FS63" s="34">
        <f t="shared" si="441"/>
        <v>0</v>
      </c>
      <c r="FT63" s="34">
        <f t="shared" si="441"/>
        <v>0</v>
      </c>
      <c r="FU63" s="34"/>
      <c r="FV63" s="34">
        <f t="shared" si="435"/>
        <v>0</v>
      </c>
      <c r="FW63" s="34"/>
      <c r="FX63" s="34">
        <f t="shared" si="436"/>
        <v>0</v>
      </c>
      <c r="FY63" s="34"/>
      <c r="FZ63" s="34"/>
      <c r="GA63" s="34">
        <f t="shared" si="71"/>
        <v>0</v>
      </c>
      <c r="GB63" s="34">
        <f t="shared" si="71"/>
        <v>0</v>
      </c>
      <c r="GC63" s="34"/>
      <c r="GD63" s="34">
        <f t="shared" si="437"/>
        <v>0</v>
      </c>
      <c r="GE63" s="34">
        <f t="shared" si="103"/>
        <v>0</v>
      </c>
      <c r="GF63" s="34">
        <f t="shared" si="88"/>
        <v>0</v>
      </c>
      <c r="GG63" s="34"/>
      <c r="GH63" s="34"/>
      <c r="GI63" s="27">
        <f t="shared" si="73"/>
        <v>0</v>
      </c>
      <c r="GJ63" s="27">
        <f t="shared" si="73"/>
        <v>0</v>
      </c>
      <c r="GK63" s="37"/>
      <c r="GL63" s="38"/>
    </row>
    <row r="64" spans="1:194" ht="30" x14ac:dyDescent="0.25">
      <c r="A64" s="41"/>
      <c r="B64" s="72">
        <v>43</v>
      </c>
      <c r="C64" s="28" t="s">
        <v>204</v>
      </c>
      <c r="D64" s="29">
        <f t="shared" si="316"/>
        <v>18150.400000000001</v>
      </c>
      <c r="E64" s="29">
        <f t="shared" si="316"/>
        <v>18790</v>
      </c>
      <c r="F64" s="30">
        <v>18508</v>
      </c>
      <c r="G64" s="39">
        <v>4.28</v>
      </c>
      <c r="H64" s="31">
        <v>1</v>
      </c>
      <c r="I64" s="32"/>
      <c r="J64" s="32"/>
      <c r="K64" s="32"/>
      <c r="L64" s="29">
        <v>1.4</v>
      </c>
      <c r="M64" s="29">
        <v>1.68</v>
      </c>
      <c r="N64" s="29">
        <v>2.23</v>
      </c>
      <c r="O64" s="29">
        <v>2.39</v>
      </c>
      <c r="P64" s="33">
        <v>2.57</v>
      </c>
      <c r="Q64" s="34"/>
      <c r="R64" s="34">
        <f t="shared" si="382"/>
        <v>0</v>
      </c>
      <c r="S64" s="34"/>
      <c r="T64" s="34">
        <f t="shared" si="383"/>
        <v>0</v>
      </c>
      <c r="U64" s="34"/>
      <c r="V64" s="34">
        <f t="shared" si="384"/>
        <v>0</v>
      </c>
      <c r="W64" s="34"/>
      <c r="X64" s="34">
        <f t="shared" si="385"/>
        <v>0</v>
      </c>
      <c r="Y64" s="34"/>
      <c r="Z64" s="34">
        <f t="shared" si="386"/>
        <v>0</v>
      </c>
      <c r="AA64" s="34"/>
      <c r="AB64" s="34">
        <f t="shared" si="387"/>
        <v>0</v>
      </c>
      <c r="AC64" s="34"/>
      <c r="AD64" s="34">
        <f t="shared" si="388"/>
        <v>0</v>
      </c>
      <c r="AE64" s="34"/>
      <c r="AF64" s="34">
        <f t="shared" si="389"/>
        <v>0</v>
      </c>
      <c r="AG64" s="34"/>
      <c r="AH64" s="34">
        <f t="shared" si="390"/>
        <v>0</v>
      </c>
      <c r="AI64" s="34"/>
      <c r="AJ64" s="34">
        <f t="shared" si="391"/>
        <v>0</v>
      </c>
      <c r="AK64" s="34"/>
      <c r="AL64" s="34">
        <f t="shared" si="392"/>
        <v>0</v>
      </c>
      <c r="AM64" s="34"/>
      <c r="AN64" s="34">
        <f t="shared" si="393"/>
        <v>0</v>
      </c>
      <c r="AO64" s="34"/>
      <c r="AP64" s="34">
        <f t="shared" si="394"/>
        <v>0</v>
      </c>
      <c r="AQ64" s="34"/>
      <c r="AR64" s="34">
        <f t="shared" si="395"/>
        <v>0</v>
      </c>
      <c r="AS64" s="34"/>
      <c r="AT64" s="34">
        <f t="shared" si="396"/>
        <v>0</v>
      </c>
      <c r="AU64" s="34"/>
      <c r="AV64" s="34">
        <f t="shared" si="397"/>
        <v>0</v>
      </c>
      <c r="AW64" s="34"/>
      <c r="AX64" s="34">
        <f t="shared" si="398"/>
        <v>0</v>
      </c>
      <c r="AY64" s="34"/>
      <c r="AZ64" s="34">
        <f t="shared" si="399"/>
        <v>0</v>
      </c>
      <c r="BA64" s="34"/>
      <c r="BB64" s="34">
        <f t="shared" si="400"/>
        <v>0</v>
      </c>
      <c r="BC64" s="34"/>
      <c r="BD64" s="34">
        <f t="shared" si="401"/>
        <v>0</v>
      </c>
      <c r="BE64" s="34"/>
      <c r="BF64" s="34">
        <f t="shared" si="402"/>
        <v>0</v>
      </c>
      <c r="BG64" s="34"/>
      <c r="BH64" s="34">
        <f t="shared" si="403"/>
        <v>0</v>
      </c>
      <c r="BI64" s="34"/>
      <c r="BJ64" s="34">
        <f t="shared" si="404"/>
        <v>0</v>
      </c>
      <c r="BK64" s="34"/>
      <c r="BL64" s="34">
        <f t="shared" si="405"/>
        <v>0</v>
      </c>
      <c r="BM64" s="34"/>
      <c r="BN64" s="34">
        <f t="shared" si="406"/>
        <v>0</v>
      </c>
      <c r="BO64" s="34"/>
      <c r="BP64" s="34">
        <f t="shared" si="407"/>
        <v>0</v>
      </c>
      <c r="BQ64" s="40"/>
      <c r="BR64" s="34">
        <f t="shared" si="408"/>
        <v>0</v>
      </c>
      <c r="BS64" s="34"/>
      <c r="BT64" s="34">
        <f t="shared" si="409"/>
        <v>0</v>
      </c>
      <c r="BU64" s="34"/>
      <c r="BV64" s="34">
        <f t="shared" si="410"/>
        <v>0</v>
      </c>
      <c r="BW64" s="34"/>
      <c r="BX64" s="34">
        <f t="shared" si="411"/>
        <v>0</v>
      </c>
      <c r="BY64" s="34"/>
      <c r="BZ64" s="34">
        <f t="shared" si="412"/>
        <v>0</v>
      </c>
      <c r="CA64" s="34"/>
      <c r="CB64" s="34">
        <f t="shared" si="413"/>
        <v>0</v>
      </c>
      <c r="CC64" s="34"/>
      <c r="CD64" s="34">
        <f t="shared" si="414"/>
        <v>0</v>
      </c>
      <c r="CE64" s="34"/>
      <c r="CF64" s="34">
        <f t="shared" si="415"/>
        <v>0</v>
      </c>
      <c r="CG64" s="34"/>
      <c r="CH64" s="34">
        <f t="shared" si="416"/>
        <v>0</v>
      </c>
      <c r="CI64" s="34"/>
      <c r="CJ64" s="34">
        <f t="shared" si="417"/>
        <v>0</v>
      </c>
      <c r="CK64" s="34"/>
      <c r="CL64" s="34">
        <f t="shared" si="418"/>
        <v>0</v>
      </c>
      <c r="CM64" s="34"/>
      <c r="CN64" s="34">
        <f t="shared" si="419"/>
        <v>0</v>
      </c>
      <c r="CO64" s="34"/>
      <c r="CP64" s="34">
        <f t="shared" si="310"/>
        <v>0</v>
      </c>
      <c r="CQ64" s="34"/>
      <c r="CR64" s="34"/>
      <c r="CS64" s="34">
        <f t="shared" si="54"/>
        <v>0</v>
      </c>
      <c r="CT64" s="34">
        <f t="shared" si="54"/>
        <v>0</v>
      </c>
      <c r="CU64" s="34"/>
      <c r="CV64" s="34">
        <f t="shared" si="420"/>
        <v>0</v>
      </c>
      <c r="CW64" s="34"/>
      <c r="CX64" s="34">
        <f t="shared" si="421"/>
        <v>0</v>
      </c>
      <c r="CY64" s="34"/>
      <c r="CZ64" s="34">
        <f t="shared" si="422"/>
        <v>0</v>
      </c>
      <c r="DA64" s="34"/>
      <c r="DB64" s="34">
        <f t="shared" si="423"/>
        <v>0</v>
      </c>
      <c r="DC64" s="34"/>
      <c r="DD64" s="34">
        <f t="shared" si="424"/>
        <v>0</v>
      </c>
      <c r="DE64" s="34"/>
      <c r="DF64" s="34">
        <f t="shared" si="425"/>
        <v>0</v>
      </c>
      <c r="DG64" s="34"/>
      <c r="DH64" s="34">
        <f t="shared" si="426"/>
        <v>0</v>
      </c>
      <c r="DI64" s="34">
        <f t="shared" si="311"/>
        <v>0</v>
      </c>
      <c r="DJ64" s="34">
        <f t="shared" si="138"/>
        <v>0</v>
      </c>
      <c r="DK64" s="34"/>
      <c r="DL64" s="27"/>
      <c r="DM64" s="34">
        <f t="shared" si="11"/>
        <v>0</v>
      </c>
      <c r="DN64" s="27">
        <f t="shared" si="86"/>
        <v>0</v>
      </c>
      <c r="DO64" s="34"/>
      <c r="DP64" s="34">
        <f t="shared" si="427"/>
        <v>0</v>
      </c>
      <c r="DQ64" s="34"/>
      <c r="DR64" s="34">
        <f t="shared" si="428"/>
        <v>0</v>
      </c>
      <c r="DS64" s="34">
        <v>0</v>
      </c>
      <c r="DT64" s="34">
        <f t="shared" si="140"/>
        <v>0</v>
      </c>
      <c r="DU64" s="34"/>
      <c r="DV64" s="27"/>
      <c r="DW64" s="34">
        <f t="shared" si="13"/>
        <v>0</v>
      </c>
      <c r="DX64" s="34">
        <f t="shared" si="13"/>
        <v>0</v>
      </c>
      <c r="DY64" s="34"/>
      <c r="DZ64" s="34">
        <f t="shared" si="429"/>
        <v>0</v>
      </c>
      <c r="EA64" s="34">
        <f t="shared" si="141"/>
        <v>0</v>
      </c>
      <c r="EB64" s="34">
        <f t="shared" si="84"/>
        <v>0</v>
      </c>
      <c r="EC64" s="27"/>
      <c r="ED64" s="34">
        <f t="shared" si="438"/>
        <v>0</v>
      </c>
      <c r="EE64" s="34">
        <f t="shared" si="63"/>
        <v>0</v>
      </c>
      <c r="EF64" s="34">
        <f t="shared" si="63"/>
        <v>0</v>
      </c>
      <c r="EG64" s="34"/>
      <c r="EH64" s="34">
        <f t="shared" si="430"/>
        <v>0</v>
      </c>
      <c r="EI64" s="34">
        <f t="shared" si="142"/>
        <v>0</v>
      </c>
      <c r="EJ64" s="34">
        <f t="shared" si="85"/>
        <v>0</v>
      </c>
      <c r="EK64" s="34"/>
      <c r="EL64" s="34"/>
      <c r="EM64" s="34">
        <f t="shared" si="65"/>
        <v>0</v>
      </c>
      <c r="EN64" s="34">
        <f t="shared" si="65"/>
        <v>0</v>
      </c>
      <c r="EO64" s="34"/>
      <c r="EP64" s="34">
        <f t="shared" si="431"/>
        <v>0</v>
      </c>
      <c r="EQ64" s="34">
        <f t="shared" si="97"/>
        <v>0</v>
      </c>
      <c r="ER64" s="34">
        <f t="shared" si="98"/>
        <v>0</v>
      </c>
      <c r="ES64" s="34"/>
      <c r="ET64" s="34"/>
      <c r="EU64" s="34">
        <f t="shared" si="67"/>
        <v>0</v>
      </c>
      <c r="EV64" s="34">
        <f t="shared" si="67"/>
        <v>0</v>
      </c>
      <c r="EW64" s="34"/>
      <c r="EX64" s="34">
        <f t="shared" si="432"/>
        <v>0</v>
      </c>
      <c r="EY64" s="34">
        <f t="shared" si="99"/>
        <v>0</v>
      </c>
      <c r="EZ64" s="34">
        <f t="shared" si="82"/>
        <v>0</v>
      </c>
      <c r="FA64" s="34"/>
      <c r="FB64" s="34">
        <f t="shared" si="439"/>
        <v>0</v>
      </c>
      <c r="FC64" s="34">
        <f t="shared" si="149"/>
        <v>0</v>
      </c>
      <c r="FD64" s="34">
        <f t="shared" si="149"/>
        <v>0</v>
      </c>
      <c r="FE64" s="34"/>
      <c r="FF64" s="34">
        <f t="shared" si="433"/>
        <v>0</v>
      </c>
      <c r="FG64" s="34">
        <f t="shared" si="144"/>
        <v>0</v>
      </c>
      <c r="FH64" s="34">
        <f t="shared" si="145"/>
        <v>0</v>
      </c>
      <c r="FI64" s="34"/>
      <c r="FJ64" s="34">
        <f t="shared" si="440"/>
        <v>0</v>
      </c>
      <c r="FK64" s="34">
        <f t="shared" si="150"/>
        <v>0</v>
      </c>
      <c r="FL64" s="34">
        <f t="shared" si="150"/>
        <v>0</v>
      </c>
      <c r="FM64" s="34"/>
      <c r="FN64" s="34">
        <f t="shared" si="434"/>
        <v>0</v>
      </c>
      <c r="FO64" s="34">
        <f t="shared" si="100"/>
        <v>0</v>
      </c>
      <c r="FP64" s="34">
        <f t="shared" si="87"/>
        <v>0</v>
      </c>
      <c r="FQ64" s="34"/>
      <c r="FR64" s="34">
        <f t="shared" si="441"/>
        <v>0</v>
      </c>
      <c r="FS64" s="34">
        <f t="shared" si="441"/>
        <v>0</v>
      </c>
      <c r="FT64" s="34">
        <f t="shared" si="441"/>
        <v>0</v>
      </c>
      <c r="FU64" s="34"/>
      <c r="FV64" s="34">
        <f t="shared" si="435"/>
        <v>0</v>
      </c>
      <c r="FW64" s="34"/>
      <c r="FX64" s="34">
        <f t="shared" si="436"/>
        <v>0</v>
      </c>
      <c r="FY64" s="34"/>
      <c r="FZ64" s="34"/>
      <c r="GA64" s="34">
        <f t="shared" si="71"/>
        <v>0</v>
      </c>
      <c r="GB64" s="34">
        <f t="shared" si="71"/>
        <v>0</v>
      </c>
      <c r="GC64" s="34"/>
      <c r="GD64" s="34">
        <f t="shared" si="437"/>
        <v>0</v>
      </c>
      <c r="GE64" s="34">
        <f t="shared" si="103"/>
        <v>0</v>
      </c>
      <c r="GF64" s="34">
        <f t="shared" si="88"/>
        <v>0</v>
      </c>
      <c r="GG64" s="34"/>
      <c r="GH64" s="34"/>
      <c r="GI64" s="27">
        <f t="shared" si="73"/>
        <v>0</v>
      </c>
      <c r="GJ64" s="27">
        <f t="shared" si="73"/>
        <v>0</v>
      </c>
      <c r="GK64" s="37" t="e">
        <f>SUM(AM64,AI64,AG64,S64,Y64,Q64,AC64,AE64,U64,BY64,CY64,CM64,EO64,BW64,EG64,DO64,AO64,BM64,BO64,BE64,BG64,BI64,CK64,CA64,AA64,AK64,CC64,FM64,EW64,DA64,DY64,FE64,CW64,DE64,CU64,DQ64,DG64,CE64,AQ64,AS64,BQ64,AU64,BK64,AW64,BS64,BU64,BC64,DC64,#REF!,GC64,CG64,W64,BA64,CI64,AY64)</f>
        <v>#REF!</v>
      </c>
      <c r="GL64" s="38" t="e">
        <f>SUM(AN64,AJ64,AH64,T64,Z64,R64,AD64,AF64,V64,BZ64,CZ64,CT64,EV64,BX64,EN64,DP64,AP64,BN64,BP64,BF64,BH64,BJ64,CL64,CB64,AB64,AL64,CD64,FT64,FD64,DB64,EF64,FL64,CX64,DF64,CV64,DX64,DN64,CF64,AR64,AT64,BR64,AV64,BL64,AX64,BT64,BV64,BD64,DD64,#REF!,GJ64,CH64,X64,BB64,CJ64,AZ64,)</f>
        <v>#REF!</v>
      </c>
    </row>
    <row r="65" spans="1:194" x14ac:dyDescent="0.25">
      <c r="A65" s="41">
        <v>10</v>
      </c>
      <c r="B65" s="78"/>
      <c r="C65" s="44" t="s">
        <v>205</v>
      </c>
      <c r="D65" s="29">
        <f t="shared" ref="D65:E80" si="442">D64</f>
        <v>18150.400000000001</v>
      </c>
      <c r="E65" s="29">
        <f t="shared" si="442"/>
        <v>18790</v>
      </c>
      <c r="F65" s="30">
        <v>18508</v>
      </c>
      <c r="G65" s="74">
        <v>1.1000000000000001</v>
      </c>
      <c r="H65" s="31">
        <v>1</v>
      </c>
      <c r="I65" s="32"/>
      <c r="J65" s="32"/>
      <c r="K65" s="32"/>
      <c r="L65" s="29">
        <v>1.4</v>
      </c>
      <c r="M65" s="29">
        <v>1.68</v>
      </c>
      <c r="N65" s="29">
        <v>2.23</v>
      </c>
      <c r="O65" s="29">
        <v>2.39</v>
      </c>
      <c r="P65" s="33">
        <v>2.57</v>
      </c>
      <c r="Q65" s="27">
        <f>SUM(Q66:Q72)</f>
        <v>0</v>
      </c>
      <c r="R65" s="27">
        <f t="shared" ref="R65:CC65" si="443">SUM(R66:R72)</f>
        <v>0</v>
      </c>
      <c r="S65" s="27">
        <f t="shared" si="443"/>
        <v>0</v>
      </c>
      <c r="T65" s="27">
        <f t="shared" si="443"/>
        <v>0</v>
      </c>
      <c r="U65" s="27">
        <f t="shared" si="443"/>
        <v>0</v>
      </c>
      <c r="V65" s="27">
        <f t="shared" si="443"/>
        <v>0</v>
      </c>
      <c r="W65" s="27">
        <f t="shared" si="443"/>
        <v>0</v>
      </c>
      <c r="X65" s="27">
        <f t="shared" si="443"/>
        <v>0</v>
      </c>
      <c r="Y65" s="27">
        <f t="shared" si="443"/>
        <v>0</v>
      </c>
      <c r="Z65" s="27">
        <f t="shared" si="443"/>
        <v>0</v>
      </c>
      <c r="AA65" s="27">
        <f t="shared" si="443"/>
        <v>0</v>
      </c>
      <c r="AB65" s="27">
        <f t="shared" si="443"/>
        <v>0</v>
      </c>
      <c r="AC65" s="27">
        <f t="shared" si="443"/>
        <v>0</v>
      </c>
      <c r="AD65" s="27">
        <f t="shared" si="443"/>
        <v>0</v>
      </c>
      <c r="AE65" s="27">
        <f t="shared" si="443"/>
        <v>0</v>
      </c>
      <c r="AF65" s="27">
        <f t="shared" si="443"/>
        <v>0</v>
      </c>
      <c r="AG65" s="27">
        <f t="shared" si="443"/>
        <v>37</v>
      </c>
      <c r="AH65" s="27">
        <f t="shared" si="443"/>
        <v>6283175.4065499986</v>
      </c>
      <c r="AI65" s="27">
        <f>SUM(AI66:AI72)</f>
        <v>663</v>
      </c>
      <c r="AJ65" s="27">
        <f t="shared" ref="AJ65" si="444">SUM(AJ66:AJ72)</f>
        <v>17210717.28551</v>
      </c>
      <c r="AK65" s="27">
        <f t="shared" si="443"/>
        <v>0</v>
      </c>
      <c r="AL65" s="27">
        <f t="shared" si="443"/>
        <v>0</v>
      </c>
      <c r="AM65" s="27">
        <f t="shared" si="443"/>
        <v>0</v>
      </c>
      <c r="AN65" s="27">
        <f t="shared" si="443"/>
        <v>0</v>
      </c>
      <c r="AO65" s="27">
        <f t="shared" si="443"/>
        <v>0</v>
      </c>
      <c r="AP65" s="27">
        <f t="shared" si="443"/>
        <v>0</v>
      </c>
      <c r="AQ65" s="27">
        <f t="shared" si="443"/>
        <v>0</v>
      </c>
      <c r="AR65" s="27">
        <f t="shared" si="443"/>
        <v>0</v>
      </c>
      <c r="AS65" s="27">
        <f t="shared" si="443"/>
        <v>0</v>
      </c>
      <c r="AT65" s="27">
        <f t="shared" si="443"/>
        <v>0</v>
      </c>
      <c r="AU65" s="27">
        <f t="shared" si="443"/>
        <v>327</v>
      </c>
      <c r="AV65" s="27">
        <f t="shared" si="443"/>
        <v>8810980.6156287994</v>
      </c>
      <c r="AW65" s="27">
        <f t="shared" si="443"/>
        <v>0</v>
      </c>
      <c r="AX65" s="27">
        <f t="shared" si="443"/>
        <v>0</v>
      </c>
      <c r="AY65" s="27">
        <f t="shared" si="443"/>
        <v>0</v>
      </c>
      <c r="AZ65" s="27">
        <f t="shared" si="443"/>
        <v>0</v>
      </c>
      <c r="BA65" s="27">
        <f t="shared" si="443"/>
        <v>0</v>
      </c>
      <c r="BB65" s="27">
        <f t="shared" si="443"/>
        <v>0</v>
      </c>
      <c r="BC65" s="27">
        <f t="shared" si="443"/>
        <v>0</v>
      </c>
      <c r="BD65" s="27">
        <f t="shared" si="443"/>
        <v>0</v>
      </c>
      <c r="BE65" s="27">
        <f t="shared" si="443"/>
        <v>0</v>
      </c>
      <c r="BF65" s="27">
        <f t="shared" si="443"/>
        <v>0</v>
      </c>
      <c r="BG65" s="27">
        <f t="shared" si="443"/>
        <v>0</v>
      </c>
      <c r="BH65" s="27">
        <f t="shared" si="443"/>
        <v>0</v>
      </c>
      <c r="BI65" s="27">
        <v>0</v>
      </c>
      <c r="BJ65" s="27">
        <f t="shared" ref="BJ65" si="445">SUM(BJ66:BJ72)</f>
        <v>0</v>
      </c>
      <c r="BK65" s="27">
        <f t="shared" si="443"/>
        <v>0</v>
      </c>
      <c r="BL65" s="27">
        <f t="shared" si="443"/>
        <v>0</v>
      </c>
      <c r="BM65" s="27">
        <f>SUM(BM66:BM72)</f>
        <v>11</v>
      </c>
      <c r="BN65" s="27">
        <f t="shared" ref="BN65" si="446">SUM(BN66:BN72)</f>
        <v>235448.55334000001</v>
      </c>
      <c r="BO65" s="27">
        <f t="shared" si="443"/>
        <v>10</v>
      </c>
      <c r="BP65" s="27">
        <f t="shared" si="443"/>
        <v>221247.47861999998</v>
      </c>
      <c r="BQ65" s="27">
        <v>0</v>
      </c>
      <c r="BR65" s="27">
        <f t="shared" ref="BR65" si="447">SUM(BR66:BR72)</f>
        <v>0</v>
      </c>
      <c r="BS65" s="27">
        <f t="shared" si="443"/>
        <v>0</v>
      </c>
      <c r="BT65" s="27">
        <f t="shared" si="443"/>
        <v>0</v>
      </c>
      <c r="BU65" s="27">
        <f t="shared" si="443"/>
        <v>0</v>
      </c>
      <c r="BV65" s="27">
        <f t="shared" si="443"/>
        <v>0</v>
      </c>
      <c r="BW65" s="27">
        <f t="shared" si="443"/>
        <v>0</v>
      </c>
      <c r="BX65" s="27">
        <f t="shared" si="443"/>
        <v>0</v>
      </c>
      <c r="BY65" s="27">
        <f t="shared" si="443"/>
        <v>0</v>
      </c>
      <c r="BZ65" s="27">
        <f t="shared" si="443"/>
        <v>0</v>
      </c>
      <c r="CA65" s="27">
        <f t="shared" si="443"/>
        <v>0</v>
      </c>
      <c r="CB65" s="27">
        <f t="shared" si="443"/>
        <v>0</v>
      </c>
      <c r="CC65" s="27">
        <f t="shared" si="443"/>
        <v>0</v>
      </c>
      <c r="CD65" s="27">
        <f t="shared" ref="CD65:EO65" si="448">SUM(CD66:CD72)</f>
        <v>0</v>
      </c>
      <c r="CE65" s="27">
        <f t="shared" si="448"/>
        <v>0</v>
      </c>
      <c r="CF65" s="27">
        <f t="shared" si="448"/>
        <v>0</v>
      </c>
      <c r="CG65" s="27">
        <f t="shared" si="448"/>
        <v>0</v>
      </c>
      <c r="CH65" s="27">
        <f t="shared" si="448"/>
        <v>0</v>
      </c>
      <c r="CI65" s="27">
        <f t="shared" si="448"/>
        <v>0</v>
      </c>
      <c r="CJ65" s="27">
        <f t="shared" si="448"/>
        <v>0</v>
      </c>
      <c r="CK65" s="27">
        <f t="shared" si="448"/>
        <v>0</v>
      </c>
      <c r="CL65" s="27">
        <f t="shared" si="448"/>
        <v>0</v>
      </c>
      <c r="CM65" s="27">
        <f t="shared" si="448"/>
        <v>22</v>
      </c>
      <c r="CN65" s="27">
        <f t="shared" si="448"/>
        <v>426286.53852399997</v>
      </c>
      <c r="CO65" s="27">
        <f t="shared" si="448"/>
        <v>11</v>
      </c>
      <c r="CP65" s="27">
        <f t="shared" si="448"/>
        <v>213196.05</v>
      </c>
      <c r="CQ65" s="27">
        <v>21</v>
      </c>
      <c r="CR65" s="27">
        <f>($CQ65/9*3* $E65*$G65*$H65*$L65*CR$10)+($CQ65/9*6* $F65*$G65*$H65*$L65*CR$10)</f>
        <v>573915.60071999999</v>
      </c>
      <c r="CS65" s="34">
        <f t="shared" si="54"/>
        <v>32</v>
      </c>
      <c r="CT65" s="34">
        <f t="shared" si="54"/>
        <v>787111.65072000003</v>
      </c>
      <c r="CU65" s="27">
        <f t="shared" si="448"/>
        <v>72</v>
      </c>
      <c r="CV65" s="27">
        <f t="shared" ref="CV65" si="449">SUM(CV66:CV72)</f>
        <v>1731884.4208512001</v>
      </c>
      <c r="CW65" s="27">
        <f t="shared" ref="CW65:CY65" si="450">SUM(CW66:CW72)</f>
        <v>26</v>
      </c>
      <c r="CX65" s="27">
        <f t="shared" si="450"/>
        <v>642896.4895584</v>
      </c>
      <c r="CY65" s="27">
        <f t="shared" si="450"/>
        <v>10</v>
      </c>
      <c r="CZ65" s="27">
        <f t="shared" si="448"/>
        <v>197727.45115199997</v>
      </c>
      <c r="DA65" s="27">
        <f t="shared" si="448"/>
        <v>18</v>
      </c>
      <c r="DB65" s="27">
        <f t="shared" si="448"/>
        <v>435000.39253439999</v>
      </c>
      <c r="DC65" s="27">
        <f t="shared" si="448"/>
        <v>0</v>
      </c>
      <c r="DD65" s="27">
        <f t="shared" si="448"/>
        <v>0</v>
      </c>
      <c r="DE65" s="27">
        <f t="shared" si="448"/>
        <v>0</v>
      </c>
      <c r="DF65" s="27">
        <f t="shared" si="448"/>
        <v>0</v>
      </c>
      <c r="DG65" s="27">
        <f t="shared" si="448"/>
        <v>16</v>
      </c>
      <c r="DH65" s="27">
        <f t="shared" si="448"/>
        <v>407525.25031679997</v>
      </c>
      <c r="DI65" s="27">
        <f t="shared" si="448"/>
        <v>2</v>
      </c>
      <c r="DJ65" s="27">
        <f t="shared" si="448"/>
        <v>50290.66</v>
      </c>
      <c r="DK65" s="27">
        <f>DG65-DI65+4</f>
        <v>18</v>
      </c>
      <c r="DL65" s="27">
        <f>(DK65/9*3*$E65*$G65*$H65*$M65*DL$10)+(DK65/9*6*$F65*$G65*$H65*$M65*DL$10)</f>
        <v>652190.88211200002</v>
      </c>
      <c r="DM65" s="27">
        <f t="shared" si="11"/>
        <v>20</v>
      </c>
      <c r="DN65" s="27">
        <f t="shared" si="86"/>
        <v>702481.54211200005</v>
      </c>
      <c r="DO65" s="27">
        <f t="shared" si="448"/>
        <v>0</v>
      </c>
      <c r="DP65" s="27">
        <f t="shared" ref="DP65" si="451">SUM(DP66:DP72)</f>
        <v>0</v>
      </c>
      <c r="DQ65" s="27">
        <f t="shared" si="448"/>
        <v>16</v>
      </c>
      <c r="DR65" s="27">
        <f t="shared" si="448"/>
        <v>422079.72354240005</v>
      </c>
      <c r="DS65" s="27">
        <f t="shared" si="448"/>
        <v>5</v>
      </c>
      <c r="DT65" s="27">
        <f t="shared" si="448"/>
        <v>126308.79000000001</v>
      </c>
      <c r="DU65" s="27">
        <v>16</v>
      </c>
      <c r="DV65" s="27">
        <f>(DU65/9*3*$E65*$G65*$H65*$M65*DV$10)+(DU65/9*6*$F65*$G65*$H65*$M65*DV$10)</f>
        <v>579725.22854400007</v>
      </c>
      <c r="DW65" s="34">
        <f t="shared" si="13"/>
        <v>21</v>
      </c>
      <c r="DX65" s="34">
        <f t="shared" si="13"/>
        <v>706034.01854400011</v>
      </c>
      <c r="DY65" s="27">
        <f t="shared" si="448"/>
        <v>10</v>
      </c>
      <c r="DZ65" s="27">
        <f t="shared" si="448"/>
        <v>260873.63406719998</v>
      </c>
      <c r="EA65" s="27">
        <f t="shared" ref="EA65:EB65" si="452">SUM(EA66:EA72)</f>
        <v>2</v>
      </c>
      <c r="EB65" s="27">
        <f t="shared" si="452"/>
        <v>48159.490000000005</v>
      </c>
      <c r="EC65" s="27">
        <f>DY65-EA65</f>
        <v>8</v>
      </c>
      <c r="ED65" s="27">
        <f>(EC65/9*3*$E65*$G65*$H65*$M65*ED$10)+(EC65/9*6*$F65*$G65*$H65*$M65*ED$10)</f>
        <v>289862.61427200004</v>
      </c>
      <c r="EE65" s="34">
        <f t="shared" si="63"/>
        <v>10</v>
      </c>
      <c r="EF65" s="34">
        <f t="shared" si="63"/>
        <v>338022.10427200003</v>
      </c>
      <c r="EG65" s="27">
        <f t="shared" si="448"/>
        <v>8</v>
      </c>
      <c r="EH65" s="27">
        <f t="shared" si="448"/>
        <v>175934.10121466668</v>
      </c>
      <c r="EI65" s="27">
        <f t="shared" ref="EI65:EJ65" si="453">SUM(EI66:EI72)</f>
        <v>3</v>
      </c>
      <c r="EJ65" s="27">
        <f t="shared" si="453"/>
        <v>67098.179999999993</v>
      </c>
      <c r="EK65" s="27">
        <f>EG65-EI65</f>
        <v>5</v>
      </c>
      <c r="EL65" s="27">
        <f>(EK65/9*3* $E65*$G65*$H65*$L65*EL$10)+(EK65/9*6* $F65*$G65*$H65*$L65*EL$10)</f>
        <v>150970.1116</v>
      </c>
      <c r="EM65" s="27">
        <f>EI65+EK65</f>
        <v>8</v>
      </c>
      <c r="EN65" s="34">
        <f t="shared" si="65"/>
        <v>218068.2916</v>
      </c>
      <c r="EO65" s="27">
        <f t="shared" si="448"/>
        <v>18</v>
      </c>
      <c r="EP65" s="27">
        <f t="shared" ref="EP65:GD65" si="454">SUM(EP66:EP72)</f>
        <v>388268.36130133329</v>
      </c>
      <c r="EQ65" s="27">
        <f t="shared" ref="EQ65:ER65" si="455">SUM(EQ66:EQ72)</f>
        <v>4</v>
      </c>
      <c r="ER65" s="27">
        <f t="shared" si="455"/>
        <v>84005.709999999992</v>
      </c>
      <c r="ES65" s="27">
        <f>EO65-EQ65</f>
        <v>14</v>
      </c>
      <c r="ET65" s="27">
        <f>(ES65/9*3* $E65*$G65*$H65*$L65*ET$10)+(ES65/9*6* $F65*$G65*$H65*$L65*ET$10)</f>
        <v>422716.31248000008</v>
      </c>
      <c r="EU65" s="27">
        <f>EQ65+ES65</f>
        <v>18</v>
      </c>
      <c r="EV65" s="34">
        <f t="shared" si="67"/>
        <v>506722.02248000004</v>
      </c>
      <c r="EW65" s="27">
        <f t="shared" si="454"/>
        <v>0</v>
      </c>
      <c r="EX65" s="27">
        <f t="shared" si="454"/>
        <v>0</v>
      </c>
      <c r="EY65" s="34">
        <f t="shared" si="99"/>
        <v>0</v>
      </c>
      <c r="EZ65" s="34">
        <f t="shared" si="82"/>
        <v>0</v>
      </c>
      <c r="FA65" s="27"/>
      <c r="FB65" s="27">
        <f>(FA65/9*3*$E65*$G65*$H65*$M65*FB$10)+(FA65/9*6*$F65*$G65*$H65*$M65*FB$10)</f>
        <v>0</v>
      </c>
      <c r="FC65" s="34">
        <f t="shared" si="149"/>
        <v>0</v>
      </c>
      <c r="FD65" s="34">
        <f t="shared" si="149"/>
        <v>0</v>
      </c>
      <c r="FE65" s="27">
        <f t="shared" si="454"/>
        <v>5</v>
      </c>
      <c r="FF65" s="27">
        <f t="shared" si="454"/>
        <v>169241.03380799998</v>
      </c>
      <c r="FG65" s="27">
        <f t="shared" ref="FG65:FH65" si="456">SUM(FG66:FG72)</f>
        <v>1</v>
      </c>
      <c r="FH65" s="27">
        <f t="shared" si="456"/>
        <v>34029.440000000002</v>
      </c>
      <c r="FI65" s="27">
        <f>FE65-FG65-2</f>
        <v>2</v>
      </c>
      <c r="FJ65" s="27">
        <f>(FI65/9*3*$E65*$G65*$H65*$M65*FJ$10)+(FI65/9*6*$F65*$G65*$H65*$M65*FJ$10)</f>
        <v>93091.551168000005</v>
      </c>
      <c r="FK65" s="34">
        <f t="shared" si="150"/>
        <v>3</v>
      </c>
      <c r="FL65" s="34">
        <f t="shared" si="150"/>
        <v>127120.99116800001</v>
      </c>
      <c r="FM65" s="27">
        <f t="shared" si="454"/>
        <v>1</v>
      </c>
      <c r="FN65" s="27">
        <f t="shared" si="454"/>
        <v>32907.978795999996</v>
      </c>
      <c r="FO65" s="27">
        <f t="shared" ref="FO65:FP65" si="457">SUM(FO66:FO72)</f>
        <v>0</v>
      </c>
      <c r="FP65" s="27">
        <f t="shared" si="457"/>
        <v>0</v>
      </c>
      <c r="FQ65" s="27">
        <f>FM65-FO65</f>
        <v>1</v>
      </c>
      <c r="FR65" s="27">
        <f>(FQ65/9*3*$E65*$G65*$H65*$M65*FR$10)+(FQ65/9*6*$F65*$G65*$H65*$M65*FR$10)</f>
        <v>46545.775584000003</v>
      </c>
      <c r="FS65" s="34">
        <f t="shared" si="441"/>
        <v>1</v>
      </c>
      <c r="FT65" s="34">
        <f>FP65+FR65</f>
        <v>46545.775584000003</v>
      </c>
      <c r="FU65" s="27">
        <f t="shared" ref="FU65:FV65" si="458">SUM(FU66:FU72)</f>
        <v>2</v>
      </c>
      <c r="FV65" s="27">
        <f t="shared" si="458"/>
        <v>94159.588572500012</v>
      </c>
      <c r="FW65" s="27">
        <f t="shared" si="454"/>
        <v>0</v>
      </c>
      <c r="FX65" s="27">
        <f t="shared" si="454"/>
        <v>0</v>
      </c>
      <c r="FY65" s="27">
        <f>FU65-FW65</f>
        <v>2</v>
      </c>
      <c r="FZ65" s="27">
        <f>SUM($FY65*$F65*$G65*$H65*$N65*$FZ$10)</f>
        <v>122943.53579200002</v>
      </c>
      <c r="GA65" s="27">
        <f>FW65+FY65</f>
        <v>2</v>
      </c>
      <c r="GB65" s="27">
        <f>FX65+FZ65</f>
        <v>122943.53579200002</v>
      </c>
      <c r="GC65" s="27">
        <f t="shared" si="454"/>
        <v>12</v>
      </c>
      <c r="GD65" s="27">
        <f t="shared" si="454"/>
        <v>600574.56428200006</v>
      </c>
      <c r="GE65" s="27">
        <f t="shared" ref="GE65:GF65" si="459">SUM(GE66:GE72)</f>
        <v>5</v>
      </c>
      <c r="GF65" s="27">
        <f t="shared" si="459"/>
        <v>237398.7</v>
      </c>
      <c r="GG65" s="27">
        <f>GC65-GE65</f>
        <v>7</v>
      </c>
      <c r="GH65" s="27">
        <f>SUM($GG65/9*3*$GH$10*$E65*$G65*$H65*$P65)+($GG65/9*6*$GH$10*$F65*$G65*$H65*$P65)</f>
        <v>498427.68021200004</v>
      </c>
      <c r="GI65" s="27">
        <f t="shared" si="73"/>
        <v>12</v>
      </c>
      <c r="GJ65" s="27">
        <f t="shared" si="73"/>
        <v>735826.38021200011</v>
      </c>
      <c r="GK65" s="27">
        <f>SUM(Q65,S65,U65,W65,Y65,AA65,AC65,AE65,AG65,AI65,AK65,AM65,AO65,AQ65,AS65,AU65,AW65,AY65,BA65,BC65,BE65,BG65,BI65,BK65,BM65,BO65,BQ65,BS65,BU65,BW65,BY65,CA65,CC65,CE65,CG65,CI65,CK65,CS65,CU65,CW65,CY65,DA65,DC65,DE65,DM65,DO65,DW65,EE65,EM65,EU65,FC65,FK65,FS65,GA65,GI65)</f>
        <v>1301</v>
      </c>
      <c r="GL65" s="27">
        <f>SUM(R65,T65,V65,X65,Z65,AB65,AD65,AF65,AH65,AJ65,AL65,AN65,AP65,AR65,AT65,AV65,AX65,AZ65,BB65,BD65,BF65,BH65,BJ65,BL65,BN65,BP65,BR65,BT65,BV65,BX65,BZ65,CB65,CD65,CF65,CH65,CJ65,CL65,CT65,CV65,CX65,CZ65,DB65,DD65,DF65,DN65,DP65,DX65,EF65,EN65,EV65,FD65,FL65,FT65,GB65,GJ65)</f>
        <v>40059954.406228788</v>
      </c>
    </row>
    <row r="66" spans="1:194" x14ac:dyDescent="0.25">
      <c r="A66" s="41"/>
      <c r="B66" s="72">
        <v>44</v>
      </c>
      <c r="C66" s="28" t="s">
        <v>206</v>
      </c>
      <c r="D66" s="29">
        <f t="shared" si="442"/>
        <v>18150.400000000001</v>
      </c>
      <c r="E66" s="29">
        <f t="shared" si="442"/>
        <v>18790</v>
      </c>
      <c r="F66" s="30">
        <v>18508</v>
      </c>
      <c r="G66" s="39">
        <v>2.95</v>
      </c>
      <c r="H66" s="31">
        <v>1</v>
      </c>
      <c r="I66" s="32"/>
      <c r="J66" s="32"/>
      <c r="K66" s="32"/>
      <c r="L66" s="29">
        <v>1.4</v>
      </c>
      <c r="M66" s="29">
        <v>1.68</v>
      </c>
      <c r="N66" s="29">
        <v>2.23</v>
      </c>
      <c r="O66" s="29">
        <v>2.39</v>
      </c>
      <c r="P66" s="33">
        <v>2.57</v>
      </c>
      <c r="Q66" s="34">
        <v>0</v>
      </c>
      <c r="R66" s="34">
        <f t="shared" ref="R66:R72" si="460">(Q66/12*1*$D66*$G66*$H66*$L66*R$9)+(Q66/12*5*$E66*$G66*$H66*$L66*R$10)+(Q66/12*6*$F66*$G66*$H66*$L66*R$10)</f>
        <v>0</v>
      </c>
      <c r="S66" s="34">
        <v>0</v>
      </c>
      <c r="T66" s="34">
        <f t="shared" ref="T66:T72" si="461">(S66/12*1*$D66*$G66*$H66*$L66*T$9)+(S66/12*5*$E66*$G66*$H66*$L66*T$10)+(S66/12*6*$F66*$G66*$H66*$L66*T$10)</f>
        <v>0</v>
      </c>
      <c r="U66" s="34">
        <v>0</v>
      </c>
      <c r="V66" s="34">
        <f t="shared" ref="V66:V72" si="462">(U66/12*1*$D66*$G66*$H66*$L66*V$9)+(U66/12*5*$E66*$G66*$H66*$L66*V$10)+(U66/12*6*$F66*$G66*$H66*$L66*V$10)</f>
        <v>0</v>
      </c>
      <c r="W66" s="34"/>
      <c r="X66" s="34">
        <f t="shared" ref="X66:X72" si="463">(W66/12*1*$D66*$G66*$H66*$L66*X$9)+(W66/12*5*$E66*$G66*$H66*$L66*X$10)+(W66/12*6*$F66*$G66*$H66*$L66*X$10)</f>
        <v>0</v>
      </c>
      <c r="Y66" s="34">
        <v>0</v>
      </c>
      <c r="Z66" s="34">
        <f t="shared" ref="Z66:Z72" si="464">(Y66/12*1*$D66*$G66*$H66*$L66*Z$9)+(Y66/12*5*$E66*$G66*$H66*$L66*Z$10)+(Y66/12*6*$F66*$G66*$H66*$L66*Z$10)</f>
        <v>0</v>
      </c>
      <c r="AA66" s="34">
        <v>0</v>
      </c>
      <c r="AB66" s="34">
        <f t="shared" ref="AB66:AB72" si="465">(AA66/12*1*$D66*$G66*$H66*$L66*AB$9)+(AA66/12*5*$E66*$G66*$H66*$L66*AB$10)+(AA66/12*6*$F66*$G66*$H66*$L66*AB$10)</f>
        <v>0</v>
      </c>
      <c r="AC66" s="34">
        <v>0</v>
      </c>
      <c r="AD66" s="34">
        <f t="shared" ref="AD66:AD72" si="466">(AC66/12*1*$D66*$G66*$H66*$L66*AD$9)+(AC66/12*5*$E66*$G66*$H66*$L66*AD$10)+(AC66/12*6*$F66*$G66*$H66*$L66*AD$10)</f>
        <v>0</v>
      </c>
      <c r="AE66" s="34">
        <v>0</v>
      </c>
      <c r="AF66" s="34">
        <f t="shared" ref="AF66:AF72" si="467">(AE66/12*1*$D66*$G66*$H66*$L66*AF$9)+(AE66/12*5*$E66*$G66*$H66*$L66*AF$10)+(AE66/12*6*$F66*$G66*$H66*$L66*AF$10)</f>
        <v>0</v>
      </c>
      <c r="AG66" s="34">
        <v>2</v>
      </c>
      <c r="AH66" s="34">
        <f t="shared" ref="AH66:AH72" si="468">(AG66/12*1*$D66*$G66*$H66*$L66*AH$9)+(AG66/12*5*$E66*$G66*$H66*$L66*AH$10)+(AG66/12*6*$F66*$G66*$H66*$L66*AH$10)</f>
        <v>192625.27876666668</v>
      </c>
      <c r="AI66" s="27">
        <v>25</v>
      </c>
      <c r="AJ66" s="34">
        <f t="shared" ref="AJ66:AJ72" si="469">(AI66/12*1*$D66*$G66*$H66*$L66*AJ$9)+(AI66/12*3*$E66*$G66*$H66*$L66*AJ$10)+(AI66/12*2*$E66*$G66*$H66*$L66*AJ$11)+(AI66/12*6*$F66*$G66*$H66*$L66*AJ$11)</f>
        <v>2113687.3654166665</v>
      </c>
      <c r="AK66" s="34">
        <v>0</v>
      </c>
      <c r="AL66" s="34">
        <f t="shared" ref="AL66:AL72" si="470">(AK66/12*1*$D66*$G66*$H66*$L66*AL$9)+(AK66/12*5*$E66*$G66*$H66*$L66*AL$10)+(AK66/12*6*$F66*$G66*$H66*$L66*AL$10)</f>
        <v>0</v>
      </c>
      <c r="AM66" s="34"/>
      <c r="AN66" s="34">
        <f t="shared" ref="AN66:AN72" si="471">(AM66/12*1*$D66*$G66*$H66*$L66*AN$9)+(AM66/12*5*$E66*$G66*$H66*$L66*AN$10)+(AM66/12*6*$F66*$G66*$H66*$L66*AN$10)</f>
        <v>0</v>
      </c>
      <c r="AO66" s="34">
        <v>0</v>
      </c>
      <c r="AP66" s="34">
        <f t="shared" ref="AP66:AP72" si="472">(AO66/12*1*$D66*$G66*$H66*$L66*AP$9)+(AO66/12*5*$E66*$G66*$H66*$L66*AP$10)+(AO66/12*6*$F66*$G66*$H66*$L66*AP$10)</f>
        <v>0</v>
      </c>
      <c r="AQ66" s="34">
        <v>0</v>
      </c>
      <c r="AR66" s="34">
        <f t="shared" ref="AR66:AR72" si="473">(AQ66/12*1*$D66*$G66*$H66*$M66*AR$9)+(AQ66/12*5*$E66*$G66*$H66*$M66*AR$10)+(AQ66/12*6*$F66*$G66*$H66*$M66*AR$10)</f>
        <v>0</v>
      </c>
      <c r="AS66" s="34">
        <v>0</v>
      </c>
      <c r="AT66" s="34">
        <f t="shared" ref="AT66:AT72" si="474">(AS66/12*1*$D66*$G66*$H66*$M66*AT$9)+(AS66/12*5*$E66*$G66*$H66*$M66*AT$10)+(AS66/12*6*$F66*$G66*$H66*$M66*AT$10)</f>
        <v>0</v>
      </c>
      <c r="AU66" s="34">
        <v>2</v>
      </c>
      <c r="AV66" s="34">
        <f t="shared" ref="AV66:AV72" si="475">(AU66/12*1*$D66*$G66*$H66*$M66*AV$9)+(AU66/12*5*$E66*$G66*$H66*$M66*AV$10)+(AU66/12*6*$F66*$G66*$H66*$M66*AV$10)</f>
        <v>184920.267616</v>
      </c>
      <c r="AW66" s="34">
        <v>0</v>
      </c>
      <c r="AX66" s="34">
        <f t="shared" ref="AX66:AX72" si="476">(AW66/12*1*$D66*$G66*$H66*$M66*AX$9)+(AW66/12*5*$E66*$G66*$H66*$M66*AX$10)+(AW66/12*6*$F66*$G66*$H66*$M66*AX$10)</f>
        <v>0</v>
      </c>
      <c r="AY66" s="34"/>
      <c r="AZ66" s="34">
        <f t="shared" ref="AZ66:AZ72" si="477">(AY66/12*1*$D66*$G66*$H66*$L66*AZ$9)+(AY66/12*5*$E66*$G66*$H66*$L66*AZ$10)+(AY66/12*6*$F66*$G66*$H66*$L66*AZ$10)</f>
        <v>0</v>
      </c>
      <c r="BA66" s="34"/>
      <c r="BB66" s="34">
        <f t="shared" ref="BB66:BB72" si="478">(BA66/12*1*$D66*$G66*$H66*$L66*BB$9)+(BA66/12*5*$E66*$G66*$H66*$L66*BB$10)+(BA66/12*6*$F66*$G66*$H66*$L66*BB$10)</f>
        <v>0</v>
      </c>
      <c r="BC66" s="34">
        <v>0</v>
      </c>
      <c r="BD66" s="34">
        <f t="shared" ref="BD66:BD72" si="479">(BC66/12*1*$D66*$G66*$H66*$M66*BD$9)+(BC66/12*5*$E66*$G66*$H66*$M66*BD$10)+(BC66/12*6*$F66*$G66*$H66*$M66*BD$10)</f>
        <v>0</v>
      </c>
      <c r="BE66" s="34">
        <v>0</v>
      </c>
      <c r="BF66" s="34">
        <f t="shared" ref="BF66:BF72" si="480">(BE66/12*1*$D66*$G66*$H66*$L66*BF$9)+(BE66/12*5*$E66*$G66*$H66*$L66*BF$10)+(BE66/12*6*$F66*$G66*$H66*$L66*BF$10)</f>
        <v>0</v>
      </c>
      <c r="BG66" s="34">
        <v>0</v>
      </c>
      <c r="BH66" s="34">
        <f t="shared" ref="BH66:BH72" si="481">(BG66/12*1*$D66*$G66*$H66*$L66*BH$9)+(BG66/12*5*$E66*$G66*$H66*$L66*BH$10)+(BG66/12*6*$F66*$G66*$H66*$L66*BH$10)</f>
        <v>0</v>
      </c>
      <c r="BI66" s="34">
        <v>0</v>
      </c>
      <c r="BJ66" s="34">
        <f t="shared" ref="BJ66:BJ72" si="482">(BI66/12*1*$D66*$G66*$H66*$L66*BJ$9)+(BI66/12*5*$E66*$G66*$H66*$L66*BJ$10)+(BI66/12*6*$F66*$G66*$H66*$L66*BJ$10)</f>
        <v>0</v>
      </c>
      <c r="BK66" s="34">
        <v>0</v>
      </c>
      <c r="BL66" s="34">
        <f t="shared" ref="BL66:BL72" si="483">(BK66/12*1*$D66*$G66*$H66*$M66*BL$9)+(BK66/12*5*$E66*$G66*$H66*$M66*BL$10)+(BK66/12*6*$F66*$G66*$H66*$M66*BL$10)</f>
        <v>0</v>
      </c>
      <c r="BM66" s="34">
        <v>0</v>
      </c>
      <c r="BN66" s="34">
        <f t="shared" ref="BN66:BN72" si="484">(BM66/12*1*$D66*$G66*$H66*$L66*BN$9)+(BM66/12*5*$E66*$G66*$H66*$L66*BN$10)+(BM66/12*6*$F66*$G66*$H66*$L66*BN$10)</f>
        <v>0</v>
      </c>
      <c r="BO66" s="34">
        <v>0</v>
      </c>
      <c r="BP66" s="34">
        <f t="shared" ref="BP66:BP72" si="485">(BO66/12*1*$D66*$G66*$H66*$L66*BP$9)+(BO66/12*3*$E66*$G66*$H66*$L66*BP$10)+(BO66/12*2*$E66*$G66*$H66*$L66*BP$11)+(BO66/12*6*$F66*$G66*$H66*$L66*BP$11)</f>
        <v>0</v>
      </c>
      <c r="BQ66" s="40"/>
      <c r="BR66" s="34">
        <f t="shared" ref="BR66:BR72" si="486">(BQ66/12*1*$D66*$G66*$H66*$M66*BR$9)+(BQ66/12*5*$E66*$G66*$H66*$M66*BR$10)+(BQ66/12*6*$F66*$G66*$H66*$M66*BR$10)</f>
        <v>0</v>
      </c>
      <c r="BS66" s="34">
        <v>0</v>
      </c>
      <c r="BT66" s="34">
        <f t="shared" ref="BT66:BT72" si="487">(BS66/12*1*$D66*$G66*$H66*$M66*BT$9)+(BS66/12*4*$E66*$G66*$H66*$M66*BT$10)+(BS66/12*1*$E66*$G66*$H66*$M66*BT$12)+(BS66/12*6*$F66*$G66*$H66*$M66*BT$12)</f>
        <v>0</v>
      </c>
      <c r="BU66" s="34">
        <v>0</v>
      </c>
      <c r="BV66" s="34">
        <f t="shared" ref="BV66:BV72" si="488">(BU66/12*1*$D66*$F66*$G66*$L66*BV$9)+(BU66/12*11*$E66*$F66*$G66*$L66*BV$10)</f>
        <v>0</v>
      </c>
      <c r="BW66" s="34">
        <v>0</v>
      </c>
      <c r="BX66" s="34">
        <f t="shared" ref="BX66:BX72" si="489">(BW66/12*1*$D66*$G66*$H66*$L66*BX$9)+(BW66/12*5*$E66*$G66*$H66*$L66*BX$10)+(BW66/12*6*$F66*$G66*$H66*$L66*BX$10)</f>
        <v>0</v>
      </c>
      <c r="BY66" s="34">
        <v>0</v>
      </c>
      <c r="BZ66" s="34">
        <f t="shared" ref="BZ66:BZ72" si="490">(BY66/12*1*$D66*$G66*$H66*$L66*BZ$9)+(BY66/12*5*$E66*$G66*$H66*$L66*BZ$10)+(BY66/12*6*$F66*$G66*$H66*$L66*BZ$10)</f>
        <v>0</v>
      </c>
      <c r="CA66" s="34">
        <v>0</v>
      </c>
      <c r="CB66" s="34">
        <f t="shared" ref="CB66:CB72" si="491">(CA66/12*1*$D66*$G66*$H66*$L66*CB$9)+(CA66/12*5*$E66*$G66*$H66*$L66*CB$10)+(CA66/12*6*$F66*$G66*$H66*$L66*CB$10)</f>
        <v>0</v>
      </c>
      <c r="CC66" s="34">
        <v>0</v>
      </c>
      <c r="CD66" s="34">
        <f t="shared" ref="CD66:CD72" si="492">(CC66/12*1*$D66*$G66*$H66*$L66*CD$9)+(CC66/12*5*$E66*$G66*$H66*$L66*CD$10)+(CC66/12*6*$F66*$G66*$H66*$L66*CD$10)</f>
        <v>0</v>
      </c>
      <c r="CE66" s="34">
        <v>0</v>
      </c>
      <c r="CF66" s="34">
        <f t="shared" ref="CF66:CF72" si="493">(CE66/12*1*$D66*$G66*$H66*$M66*CF$9)+(CE66/12*5*$E66*$G66*$H66*$M66*CF$10)+(CE66/12*6*$F66*$G66*$H66*$M66*CF$10)</f>
        <v>0</v>
      </c>
      <c r="CG66" s="34"/>
      <c r="CH66" s="34">
        <f t="shared" ref="CH66:CH72" si="494">(CG66/12*1*$D66*$G66*$H66*$L66*CH$9)+(CG66/12*5*$E66*$G66*$H66*$L66*CH$10)+(CG66/12*6*$F66*$G66*$H66*$L66*CH$10)</f>
        <v>0</v>
      </c>
      <c r="CI66" s="34"/>
      <c r="CJ66" s="34">
        <f t="shared" ref="CJ66:CJ72" si="495">(CI66/12*1*$D66*$G66*$H66*$M66*CJ$9)+(CI66/12*5*$E66*$G66*$H66*$M66*CJ$10)+(CI66/12*6*$F66*$G66*$H66*$M66*CJ$10)</f>
        <v>0</v>
      </c>
      <c r="CK66" s="34">
        <v>0</v>
      </c>
      <c r="CL66" s="34">
        <f t="shared" ref="CL66:CL72" si="496">(CK66/12*1*$D66*$G66*$H66*$L66*CL$9)+(CK66/12*5*$E66*$G66*$H66*$L66*CL$10)+(CK66/12*6*$F66*$G66*$H66*$L66*CL$10)</f>
        <v>0</v>
      </c>
      <c r="CM66" s="34">
        <v>0</v>
      </c>
      <c r="CN66" s="34">
        <f t="shared" ref="CN66:CN72" si="497">(CM66/12*1*$D66*$G66*$H66*$L66*CN$9)+(CM66/12*11*$E66*$G66*$H66*$L66*CN$10)</f>
        <v>0</v>
      </c>
      <c r="CO66" s="34"/>
      <c r="CP66" s="34">
        <f t="shared" si="310"/>
        <v>0</v>
      </c>
      <c r="CQ66" s="34"/>
      <c r="CR66" s="34"/>
      <c r="CS66" s="34">
        <f t="shared" si="54"/>
        <v>0</v>
      </c>
      <c r="CT66" s="34">
        <f t="shared" si="54"/>
        <v>0</v>
      </c>
      <c r="CU66" s="34">
        <v>0</v>
      </c>
      <c r="CV66" s="34">
        <f t="shared" ref="CV66:CV72" si="498">(CU66/12*1*$D66*$G66*$H66*$M66*CV$9)+(CU66/12*5*$E66*$G66*$H66*$M66*CV$10)+(CU66/12*6*$F66*$G66*$H66*$M66*CV$10)</f>
        <v>0</v>
      </c>
      <c r="CW66" s="34">
        <v>0</v>
      </c>
      <c r="CX66" s="34">
        <f t="shared" ref="CX66:CX72" si="499">(CW66/12*1*$D66*$G66*$H66*$M66*CX$9)+(CW66/12*5*$E66*$G66*$H66*$M66*CX$10)+(CW66/12*6*$F66*$G66*$H66*$M66*CX$10)</f>
        <v>0</v>
      </c>
      <c r="CY66" s="34">
        <v>0</v>
      </c>
      <c r="CZ66" s="34">
        <f t="shared" ref="CZ66:CZ72" si="500">(CY66/12*1*$D66*$G66*$H66*$L66*CZ$9)+(CY66/12*5*$E66*$G66*$H66*$L66*CZ$10)+(CY66/12*6*$F66*$G66*$H66*$L66*CZ$10)</f>
        <v>0</v>
      </c>
      <c r="DA66" s="34">
        <v>0</v>
      </c>
      <c r="DB66" s="34">
        <f t="shared" ref="DB66:DB72" si="501">(DA66/12*1*$D66*$G66*$H66*$M66*DB$9)+(DA66/12*5*$E66*$G66*$H66*$M66*DB$10)+(DA66/12*6*$F66*$G66*$H66*$M66*DB$10)</f>
        <v>0</v>
      </c>
      <c r="DC66" s="34">
        <v>0</v>
      </c>
      <c r="DD66" s="34">
        <f t="shared" ref="DD66:DD72" si="502">(DC66/12*1*$D66*$G66*$H66*$M66*DD$9)+(DC66/12*5*$E66*$G66*$H66*$M66*DD$10)+(DC66/12*6*$F66*$G66*$H66*$M66*DD$10)</f>
        <v>0</v>
      </c>
      <c r="DE66" s="34">
        <v>0</v>
      </c>
      <c r="DF66" s="34">
        <f t="shared" ref="DF66:DF72" si="503">(DE66/12*1*$D66*$G66*$H66*$M66*DF$9)+(DE66/12*5*$E66*$G66*$H66*$M66*DF$10)+(DE66/12*6*$F66*$G66*$H66*$M66*DF$10)</f>
        <v>0</v>
      </c>
      <c r="DG66" s="34">
        <v>0</v>
      </c>
      <c r="DH66" s="34">
        <f t="shared" ref="DH66:DH72" si="504">(DG66/12*1*$D66*$G66*$H66*$M66*DH$9)+(DG66/12*11*$E66*$G66*$H66*$M66*DH$10)</f>
        <v>0</v>
      </c>
      <c r="DI66" s="34">
        <f t="shared" si="311"/>
        <v>0</v>
      </c>
      <c r="DJ66" s="34">
        <f t="shared" si="138"/>
        <v>0</v>
      </c>
      <c r="DK66" s="34"/>
      <c r="DL66" s="27"/>
      <c r="DM66" s="34"/>
      <c r="DN66" s="27">
        <f t="shared" si="86"/>
        <v>0</v>
      </c>
      <c r="DO66" s="34">
        <v>0</v>
      </c>
      <c r="DP66" s="34">
        <f t="shared" ref="DP66:DP72" si="505">(DO66/12*1*$D66*$G66*$H66*$L66*DP$9)+(DO66/12*5*$E66*$G66*$H66*$L66*DP$10)+(DO66/12*6*$F66*$G66*$H66*$L66*DP$10)</f>
        <v>0</v>
      </c>
      <c r="DQ66" s="34">
        <v>0</v>
      </c>
      <c r="DR66" s="34">
        <f t="shared" ref="DR66:DR72" si="506">(DQ66/12*1*$D66*$G66*$H66*$M66*DR$9)+(DQ66/12*11*$E66*$G66*$H66*$M66*DR$10)</f>
        <v>0</v>
      </c>
      <c r="DS66" s="34">
        <v>0</v>
      </c>
      <c r="DT66" s="34">
        <f t="shared" si="140"/>
        <v>0</v>
      </c>
      <c r="DU66" s="34"/>
      <c r="DV66" s="27"/>
      <c r="DW66" s="34">
        <f t="shared" si="13"/>
        <v>0</v>
      </c>
      <c r="DX66" s="34">
        <f t="shared" si="13"/>
        <v>0</v>
      </c>
      <c r="DY66" s="34">
        <v>0</v>
      </c>
      <c r="DZ66" s="34">
        <f t="shared" ref="DZ66:DZ72" si="507">(DY66/12*1*$D66*$G66*$H66*$M66*DZ$9)+(DY66/12*11*$E66*$G66*$H66*$M66*DZ$10)</f>
        <v>0</v>
      </c>
      <c r="EA66" s="34">
        <f t="shared" si="141"/>
        <v>0</v>
      </c>
      <c r="EB66" s="34">
        <f t="shared" si="84"/>
        <v>0</v>
      </c>
      <c r="EC66" s="27"/>
      <c r="ED66" s="34"/>
      <c r="EE66" s="34">
        <f t="shared" si="63"/>
        <v>0</v>
      </c>
      <c r="EF66" s="34">
        <f t="shared" si="63"/>
        <v>0</v>
      </c>
      <c r="EG66" s="34">
        <v>0</v>
      </c>
      <c r="EH66" s="34">
        <f t="shared" ref="EH66:EH72" si="508">(EG66/12*1*$D66*$G66*$H66*$L66*EH$9)+(EG66/12*11*$E66*$G66*$H66*$L66*EH$10)</f>
        <v>0</v>
      </c>
      <c r="EI66" s="34">
        <v>0</v>
      </c>
      <c r="EJ66" s="34">
        <f t="shared" si="85"/>
        <v>0</v>
      </c>
      <c r="EK66" s="34"/>
      <c r="EL66" s="34"/>
      <c r="EM66" s="34">
        <f t="shared" si="65"/>
        <v>0</v>
      </c>
      <c r="EN66" s="34">
        <f t="shared" si="65"/>
        <v>0</v>
      </c>
      <c r="EO66" s="34">
        <v>0</v>
      </c>
      <c r="EP66" s="34">
        <f t="shared" ref="EP66:EP72" si="509">(EO66/12*1*$D66*$G66*$H66*$L66*EP$9)+(EO66/12*11*$E66*$G66*$H66*$L66*EP$10)</f>
        <v>0</v>
      </c>
      <c r="EQ66" s="34">
        <v>0</v>
      </c>
      <c r="ER66" s="34">
        <f t="shared" si="98"/>
        <v>0</v>
      </c>
      <c r="ES66" s="34"/>
      <c r="ET66" s="34"/>
      <c r="EU66" s="34">
        <f t="shared" si="67"/>
        <v>0</v>
      </c>
      <c r="EV66" s="34">
        <f t="shared" si="67"/>
        <v>0</v>
      </c>
      <c r="EW66" s="34">
        <v>0</v>
      </c>
      <c r="EX66" s="34">
        <f t="shared" ref="EX66:EX72" si="510">(EW66/12*1*$D66*$G66*$H66*$M66*EX$9)+(EW66/12*11*$E66*$G66*$H66*$M66*EX$10)</f>
        <v>0</v>
      </c>
      <c r="EY66" s="34">
        <f t="shared" si="99"/>
        <v>0</v>
      </c>
      <c r="EZ66" s="34">
        <f t="shared" si="82"/>
        <v>0</v>
      </c>
      <c r="FA66" s="34"/>
      <c r="FB66" s="34"/>
      <c r="FC66" s="34">
        <f t="shared" si="149"/>
        <v>0</v>
      </c>
      <c r="FD66" s="34">
        <f t="shared" si="149"/>
        <v>0</v>
      </c>
      <c r="FE66" s="34">
        <v>0</v>
      </c>
      <c r="FF66" s="34">
        <f t="shared" ref="FF66:FF72" si="511">(FE66/12*1*$D66*$G66*$H66*$M66*FF$9)+(FE66/12*11*$E66*$G66*$H66*$M66*FF$10)</f>
        <v>0</v>
      </c>
      <c r="FG66" s="34">
        <f t="shared" si="144"/>
        <v>0</v>
      </c>
      <c r="FH66" s="34">
        <f t="shared" si="145"/>
        <v>0</v>
      </c>
      <c r="FI66" s="34"/>
      <c r="FJ66" s="34"/>
      <c r="FK66" s="34">
        <f t="shared" si="150"/>
        <v>0</v>
      </c>
      <c r="FL66" s="34">
        <f t="shared" si="150"/>
        <v>0</v>
      </c>
      <c r="FM66" s="34">
        <v>0</v>
      </c>
      <c r="FN66" s="34">
        <f t="shared" ref="FN66:FN72" si="512">(FM66/12*1*$D66*$G66*$H66*$M66*FN$9)+(FM66/12*11*$E66*$G66*$H66*$M66*FN$10)</f>
        <v>0</v>
      </c>
      <c r="FO66" s="34">
        <f t="shared" si="100"/>
        <v>0</v>
      </c>
      <c r="FP66" s="34">
        <f t="shared" si="87"/>
        <v>0</v>
      </c>
      <c r="FQ66" s="34"/>
      <c r="FR66" s="34"/>
      <c r="FS66" s="34"/>
      <c r="FT66" s="34"/>
      <c r="FU66" s="34">
        <v>0</v>
      </c>
      <c r="FV66" s="34">
        <f t="shared" ref="FV66:FV72" si="513">(FU66/12*1*$D66*$G66*$H66*$N66*FV$9)+(FU66/12*11*$E66*$G66*$H66*$N66*FV$10)</f>
        <v>0</v>
      </c>
      <c r="FW66" s="34"/>
      <c r="FX66" s="34"/>
      <c r="FY66" s="34"/>
      <c r="FZ66" s="34"/>
      <c r="GA66" s="34">
        <f t="shared" si="71"/>
        <v>0</v>
      </c>
      <c r="GB66" s="34">
        <f t="shared" si="71"/>
        <v>0</v>
      </c>
      <c r="GC66" s="34">
        <v>0</v>
      </c>
      <c r="GD66" s="34">
        <f t="shared" ref="GD66:GD72" si="514">(GC66/12*1*$D66*$G66*$H66*$O66*GD$9)+(GC66/12*11*$E66*$G66*$H66*$P66*GD$10)</f>
        <v>0</v>
      </c>
      <c r="GE66" s="34">
        <f t="shared" si="103"/>
        <v>0</v>
      </c>
      <c r="GF66" s="34">
        <f t="shared" si="88"/>
        <v>0</v>
      </c>
      <c r="GG66" s="34"/>
      <c r="GH66" s="34"/>
      <c r="GI66" s="27">
        <f t="shared" si="73"/>
        <v>0</v>
      </c>
      <c r="GJ66" s="27">
        <f t="shared" si="73"/>
        <v>0</v>
      </c>
      <c r="GK66" s="37"/>
      <c r="GL66" s="38"/>
    </row>
    <row r="67" spans="1:194" x14ac:dyDescent="0.25">
      <c r="A67" s="41"/>
      <c r="B67" s="72">
        <v>45</v>
      </c>
      <c r="C67" s="28" t="s">
        <v>207</v>
      </c>
      <c r="D67" s="29">
        <f t="shared" si="442"/>
        <v>18150.400000000001</v>
      </c>
      <c r="E67" s="29">
        <f t="shared" si="442"/>
        <v>18790</v>
      </c>
      <c r="F67" s="30">
        <v>18508</v>
      </c>
      <c r="G67" s="39">
        <v>5.33</v>
      </c>
      <c r="H67" s="31">
        <v>1</v>
      </c>
      <c r="I67" s="32"/>
      <c r="J67" s="32"/>
      <c r="K67" s="32"/>
      <c r="L67" s="29">
        <v>1.4</v>
      </c>
      <c r="M67" s="29">
        <v>1.68</v>
      </c>
      <c r="N67" s="29">
        <v>2.23</v>
      </c>
      <c r="O67" s="29">
        <v>2.39</v>
      </c>
      <c r="P67" s="33">
        <v>2.57</v>
      </c>
      <c r="Q67" s="34"/>
      <c r="R67" s="34">
        <f t="shared" si="460"/>
        <v>0</v>
      </c>
      <c r="S67" s="34"/>
      <c r="T67" s="34">
        <f t="shared" si="461"/>
        <v>0</v>
      </c>
      <c r="U67" s="34"/>
      <c r="V67" s="34">
        <f t="shared" si="462"/>
        <v>0</v>
      </c>
      <c r="W67" s="34"/>
      <c r="X67" s="34">
        <f t="shared" si="463"/>
        <v>0</v>
      </c>
      <c r="Y67" s="34"/>
      <c r="Z67" s="34">
        <f t="shared" si="464"/>
        <v>0</v>
      </c>
      <c r="AA67" s="34"/>
      <c r="AB67" s="34">
        <f t="shared" si="465"/>
        <v>0</v>
      </c>
      <c r="AC67" s="34"/>
      <c r="AD67" s="34">
        <f t="shared" si="466"/>
        <v>0</v>
      </c>
      <c r="AE67" s="34"/>
      <c r="AF67" s="34">
        <f t="shared" si="467"/>
        <v>0</v>
      </c>
      <c r="AG67" s="34">
        <v>35</v>
      </c>
      <c r="AH67" s="34">
        <f t="shared" si="468"/>
        <v>6090550.127783332</v>
      </c>
      <c r="AI67" s="34"/>
      <c r="AJ67" s="34">
        <f t="shared" si="469"/>
        <v>0</v>
      </c>
      <c r="AK67" s="34"/>
      <c r="AL67" s="34">
        <f t="shared" si="470"/>
        <v>0</v>
      </c>
      <c r="AM67" s="34"/>
      <c r="AN67" s="34">
        <f t="shared" si="471"/>
        <v>0</v>
      </c>
      <c r="AO67" s="34"/>
      <c r="AP67" s="34">
        <f t="shared" si="472"/>
        <v>0</v>
      </c>
      <c r="AQ67" s="34"/>
      <c r="AR67" s="34">
        <f t="shared" si="473"/>
        <v>0</v>
      </c>
      <c r="AS67" s="34"/>
      <c r="AT67" s="34">
        <f t="shared" si="474"/>
        <v>0</v>
      </c>
      <c r="AU67" s="34">
        <v>1</v>
      </c>
      <c r="AV67" s="34">
        <f t="shared" si="475"/>
        <v>167055.08921919999</v>
      </c>
      <c r="AW67" s="34"/>
      <c r="AX67" s="34">
        <f t="shared" si="476"/>
        <v>0</v>
      </c>
      <c r="AY67" s="34"/>
      <c r="AZ67" s="34">
        <f t="shared" si="477"/>
        <v>0</v>
      </c>
      <c r="BA67" s="34"/>
      <c r="BB67" s="34">
        <f t="shared" si="478"/>
        <v>0</v>
      </c>
      <c r="BC67" s="34"/>
      <c r="BD67" s="34">
        <f t="shared" si="479"/>
        <v>0</v>
      </c>
      <c r="BE67" s="34"/>
      <c r="BF67" s="34">
        <f t="shared" si="480"/>
        <v>0</v>
      </c>
      <c r="BG67" s="34"/>
      <c r="BH67" s="34">
        <f t="shared" si="481"/>
        <v>0</v>
      </c>
      <c r="BI67" s="34"/>
      <c r="BJ67" s="34">
        <f t="shared" si="482"/>
        <v>0</v>
      </c>
      <c r="BK67" s="34"/>
      <c r="BL67" s="34">
        <f t="shared" si="483"/>
        <v>0</v>
      </c>
      <c r="BM67" s="34"/>
      <c r="BN67" s="34">
        <f t="shared" si="484"/>
        <v>0</v>
      </c>
      <c r="BO67" s="34"/>
      <c r="BP67" s="34">
        <f t="shared" si="485"/>
        <v>0</v>
      </c>
      <c r="BQ67" s="40"/>
      <c r="BR67" s="34">
        <f t="shared" si="486"/>
        <v>0</v>
      </c>
      <c r="BS67" s="34"/>
      <c r="BT67" s="34">
        <f t="shared" si="487"/>
        <v>0</v>
      </c>
      <c r="BU67" s="34"/>
      <c r="BV67" s="34">
        <f t="shared" si="488"/>
        <v>0</v>
      </c>
      <c r="BW67" s="34"/>
      <c r="BX67" s="34">
        <f t="shared" si="489"/>
        <v>0</v>
      </c>
      <c r="BY67" s="34"/>
      <c r="BZ67" s="34">
        <f t="shared" si="490"/>
        <v>0</v>
      </c>
      <c r="CA67" s="34"/>
      <c r="CB67" s="34">
        <f t="shared" si="491"/>
        <v>0</v>
      </c>
      <c r="CC67" s="34"/>
      <c r="CD67" s="34">
        <f t="shared" si="492"/>
        <v>0</v>
      </c>
      <c r="CE67" s="34"/>
      <c r="CF67" s="34">
        <f t="shared" si="493"/>
        <v>0</v>
      </c>
      <c r="CG67" s="34"/>
      <c r="CH67" s="34">
        <f t="shared" si="494"/>
        <v>0</v>
      </c>
      <c r="CI67" s="34"/>
      <c r="CJ67" s="34">
        <f t="shared" si="495"/>
        <v>0</v>
      </c>
      <c r="CK67" s="34"/>
      <c r="CL67" s="34">
        <f t="shared" si="496"/>
        <v>0</v>
      </c>
      <c r="CM67" s="34"/>
      <c r="CN67" s="34">
        <f t="shared" si="497"/>
        <v>0</v>
      </c>
      <c r="CO67" s="34"/>
      <c r="CP67" s="34">
        <f t="shared" si="310"/>
        <v>0</v>
      </c>
      <c r="CQ67" s="34"/>
      <c r="CR67" s="34"/>
      <c r="CS67" s="34">
        <f t="shared" si="54"/>
        <v>0</v>
      </c>
      <c r="CT67" s="34">
        <f t="shared" si="54"/>
        <v>0</v>
      </c>
      <c r="CU67" s="34"/>
      <c r="CV67" s="34">
        <f t="shared" si="498"/>
        <v>0</v>
      </c>
      <c r="CW67" s="34"/>
      <c r="CX67" s="34">
        <f t="shared" si="499"/>
        <v>0</v>
      </c>
      <c r="CY67" s="34"/>
      <c r="CZ67" s="34">
        <f t="shared" si="500"/>
        <v>0</v>
      </c>
      <c r="DA67" s="34"/>
      <c r="DB67" s="34">
        <f t="shared" si="501"/>
        <v>0</v>
      </c>
      <c r="DC67" s="34"/>
      <c r="DD67" s="34">
        <f t="shared" si="502"/>
        <v>0</v>
      </c>
      <c r="DE67" s="34"/>
      <c r="DF67" s="34">
        <f t="shared" si="503"/>
        <v>0</v>
      </c>
      <c r="DG67" s="34"/>
      <c r="DH67" s="34">
        <f t="shared" si="504"/>
        <v>0</v>
      </c>
      <c r="DI67" s="34">
        <f t="shared" si="311"/>
        <v>0</v>
      </c>
      <c r="DJ67" s="34">
        <f t="shared" si="138"/>
        <v>0</v>
      </c>
      <c r="DK67" s="34"/>
      <c r="DL67" s="27"/>
      <c r="DM67" s="34"/>
      <c r="DN67" s="27">
        <f t="shared" si="86"/>
        <v>0</v>
      </c>
      <c r="DO67" s="34"/>
      <c r="DP67" s="34">
        <f t="shared" si="505"/>
        <v>0</v>
      </c>
      <c r="DQ67" s="34"/>
      <c r="DR67" s="34">
        <f t="shared" si="506"/>
        <v>0</v>
      </c>
      <c r="DS67" s="34">
        <v>0</v>
      </c>
      <c r="DT67" s="34">
        <f t="shared" si="140"/>
        <v>0</v>
      </c>
      <c r="DU67" s="34"/>
      <c r="DV67" s="27"/>
      <c r="DW67" s="34">
        <f t="shared" si="13"/>
        <v>0</v>
      </c>
      <c r="DX67" s="34">
        <f t="shared" si="13"/>
        <v>0</v>
      </c>
      <c r="DY67" s="34"/>
      <c r="DZ67" s="34">
        <f t="shared" si="507"/>
        <v>0</v>
      </c>
      <c r="EA67" s="34">
        <f t="shared" si="141"/>
        <v>0</v>
      </c>
      <c r="EB67" s="34">
        <f t="shared" si="84"/>
        <v>0</v>
      </c>
      <c r="EC67" s="27"/>
      <c r="ED67" s="34"/>
      <c r="EE67" s="34">
        <f t="shared" si="63"/>
        <v>0</v>
      </c>
      <c r="EF67" s="34">
        <f t="shared" si="63"/>
        <v>0</v>
      </c>
      <c r="EG67" s="34"/>
      <c r="EH67" s="34">
        <f t="shared" si="508"/>
        <v>0</v>
      </c>
      <c r="EI67" s="34">
        <v>0</v>
      </c>
      <c r="EJ67" s="34">
        <f t="shared" si="85"/>
        <v>0</v>
      </c>
      <c r="EK67" s="34"/>
      <c r="EL67" s="34"/>
      <c r="EM67" s="34">
        <f t="shared" si="65"/>
        <v>0</v>
      </c>
      <c r="EN67" s="34">
        <f t="shared" si="65"/>
        <v>0</v>
      </c>
      <c r="EO67" s="34"/>
      <c r="EP67" s="34">
        <f t="shared" si="509"/>
        <v>0</v>
      </c>
      <c r="EQ67" s="34">
        <v>0</v>
      </c>
      <c r="ER67" s="34">
        <f t="shared" si="98"/>
        <v>0</v>
      </c>
      <c r="ES67" s="34"/>
      <c r="ET67" s="34"/>
      <c r="EU67" s="34">
        <f t="shared" si="67"/>
        <v>0</v>
      </c>
      <c r="EV67" s="34">
        <f t="shared" si="67"/>
        <v>0</v>
      </c>
      <c r="EW67" s="34"/>
      <c r="EX67" s="34">
        <f t="shared" si="510"/>
        <v>0</v>
      </c>
      <c r="EY67" s="34">
        <f t="shared" si="99"/>
        <v>0</v>
      </c>
      <c r="EZ67" s="34">
        <f t="shared" si="82"/>
        <v>0</v>
      </c>
      <c r="FA67" s="34"/>
      <c r="FB67" s="34"/>
      <c r="FC67" s="34">
        <f t="shared" si="149"/>
        <v>0</v>
      </c>
      <c r="FD67" s="34">
        <f t="shared" si="149"/>
        <v>0</v>
      </c>
      <c r="FE67" s="34"/>
      <c r="FF67" s="34">
        <f t="shared" si="511"/>
        <v>0</v>
      </c>
      <c r="FG67" s="34">
        <f t="shared" si="144"/>
        <v>0</v>
      </c>
      <c r="FH67" s="34">
        <f t="shared" si="145"/>
        <v>0</v>
      </c>
      <c r="FI67" s="34"/>
      <c r="FJ67" s="34"/>
      <c r="FK67" s="34">
        <f t="shared" si="150"/>
        <v>0</v>
      </c>
      <c r="FL67" s="34">
        <f t="shared" si="150"/>
        <v>0</v>
      </c>
      <c r="FM67" s="34"/>
      <c r="FN67" s="34">
        <f t="shared" si="512"/>
        <v>0</v>
      </c>
      <c r="FO67" s="34">
        <f t="shared" si="100"/>
        <v>0</v>
      </c>
      <c r="FP67" s="34">
        <f t="shared" si="87"/>
        <v>0</v>
      </c>
      <c r="FQ67" s="34"/>
      <c r="FR67" s="34"/>
      <c r="FS67" s="34"/>
      <c r="FT67" s="34"/>
      <c r="FU67" s="34"/>
      <c r="FV67" s="34">
        <f t="shared" si="513"/>
        <v>0</v>
      </c>
      <c r="FW67" s="34"/>
      <c r="FX67" s="34"/>
      <c r="FY67" s="34"/>
      <c r="FZ67" s="34"/>
      <c r="GA67" s="34">
        <f t="shared" si="71"/>
        <v>0</v>
      </c>
      <c r="GB67" s="34">
        <f t="shared" si="71"/>
        <v>0</v>
      </c>
      <c r="GC67" s="34"/>
      <c r="GD67" s="34">
        <f t="shared" si="514"/>
        <v>0</v>
      </c>
      <c r="GE67" s="34">
        <f t="shared" si="103"/>
        <v>0</v>
      </c>
      <c r="GF67" s="34">
        <f t="shared" si="88"/>
        <v>0</v>
      </c>
      <c r="GG67" s="34"/>
      <c r="GH67" s="34"/>
      <c r="GI67" s="27">
        <f t="shared" si="73"/>
        <v>0</v>
      </c>
      <c r="GJ67" s="27">
        <f t="shared" si="73"/>
        <v>0</v>
      </c>
      <c r="GK67" s="37"/>
      <c r="GL67" s="38"/>
    </row>
    <row r="68" spans="1:194" x14ac:dyDescent="0.25">
      <c r="A68" s="41"/>
      <c r="B68" s="72">
        <v>46</v>
      </c>
      <c r="C68" s="28" t="s">
        <v>208</v>
      </c>
      <c r="D68" s="29">
        <f t="shared" si="442"/>
        <v>18150.400000000001</v>
      </c>
      <c r="E68" s="29">
        <f t="shared" si="442"/>
        <v>18790</v>
      </c>
      <c r="F68" s="30">
        <v>18508</v>
      </c>
      <c r="G68" s="39">
        <v>0.77</v>
      </c>
      <c r="H68" s="31">
        <v>1</v>
      </c>
      <c r="I68" s="32"/>
      <c r="J68" s="32"/>
      <c r="K68" s="32"/>
      <c r="L68" s="29">
        <v>1.4</v>
      </c>
      <c r="M68" s="29">
        <v>1.68</v>
      </c>
      <c r="N68" s="29">
        <v>2.23</v>
      </c>
      <c r="O68" s="29">
        <v>2.39</v>
      </c>
      <c r="P68" s="33">
        <v>2.57</v>
      </c>
      <c r="Q68" s="34"/>
      <c r="R68" s="34">
        <f t="shared" si="460"/>
        <v>0</v>
      </c>
      <c r="S68" s="34"/>
      <c r="T68" s="34">
        <f t="shared" si="461"/>
        <v>0</v>
      </c>
      <c r="U68" s="34"/>
      <c r="V68" s="34">
        <f t="shared" si="462"/>
        <v>0</v>
      </c>
      <c r="W68" s="34"/>
      <c r="X68" s="34">
        <f t="shared" si="463"/>
        <v>0</v>
      </c>
      <c r="Y68" s="34"/>
      <c r="Z68" s="34">
        <f t="shared" si="464"/>
        <v>0</v>
      </c>
      <c r="AA68" s="34"/>
      <c r="AB68" s="34">
        <f t="shared" si="465"/>
        <v>0</v>
      </c>
      <c r="AC68" s="34"/>
      <c r="AD68" s="34">
        <f t="shared" si="466"/>
        <v>0</v>
      </c>
      <c r="AE68" s="34"/>
      <c r="AF68" s="34">
        <f t="shared" si="467"/>
        <v>0</v>
      </c>
      <c r="AG68" s="34"/>
      <c r="AH68" s="34">
        <f t="shared" si="468"/>
        <v>0</v>
      </c>
      <c r="AI68" s="27">
        <v>323</v>
      </c>
      <c r="AJ68" s="34">
        <f t="shared" si="469"/>
        <v>7128070.3003766667</v>
      </c>
      <c r="AK68" s="34"/>
      <c r="AL68" s="34">
        <f t="shared" si="470"/>
        <v>0</v>
      </c>
      <c r="AM68" s="27"/>
      <c r="AN68" s="34">
        <f t="shared" si="471"/>
        <v>0</v>
      </c>
      <c r="AO68" s="34"/>
      <c r="AP68" s="34">
        <f t="shared" si="472"/>
        <v>0</v>
      </c>
      <c r="AQ68" s="34"/>
      <c r="AR68" s="34">
        <f t="shared" si="473"/>
        <v>0</v>
      </c>
      <c r="AS68" s="34"/>
      <c r="AT68" s="34">
        <f t="shared" si="474"/>
        <v>0</v>
      </c>
      <c r="AU68" s="34">
        <v>140</v>
      </c>
      <c r="AV68" s="34">
        <f t="shared" si="475"/>
        <v>3378712.686272</v>
      </c>
      <c r="AW68" s="34"/>
      <c r="AX68" s="34">
        <f t="shared" si="476"/>
        <v>0</v>
      </c>
      <c r="AY68" s="34"/>
      <c r="AZ68" s="34">
        <f t="shared" si="477"/>
        <v>0</v>
      </c>
      <c r="BA68" s="34"/>
      <c r="BB68" s="34">
        <f t="shared" si="478"/>
        <v>0</v>
      </c>
      <c r="BC68" s="34"/>
      <c r="BD68" s="34">
        <f t="shared" si="479"/>
        <v>0</v>
      </c>
      <c r="BE68" s="34"/>
      <c r="BF68" s="34">
        <f t="shared" si="480"/>
        <v>0</v>
      </c>
      <c r="BG68" s="34"/>
      <c r="BH68" s="34">
        <f t="shared" si="481"/>
        <v>0</v>
      </c>
      <c r="BI68" s="34"/>
      <c r="BJ68" s="34">
        <f t="shared" si="482"/>
        <v>0</v>
      </c>
      <c r="BK68" s="34"/>
      <c r="BL68" s="34">
        <f t="shared" si="483"/>
        <v>0</v>
      </c>
      <c r="BM68" s="34">
        <v>10</v>
      </c>
      <c r="BN68" s="34">
        <f t="shared" si="484"/>
        <v>211299.98376666667</v>
      </c>
      <c r="BO68" s="34">
        <v>8</v>
      </c>
      <c r="BP68" s="34">
        <f t="shared" si="485"/>
        <v>168257.34176533332</v>
      </c>
      <c r="BQ68" s="40"/>
      <c r="BR68" s="34">
        <f t="shared" si="486"/>
        <v>0</v>
      </c>
      <c r="BS68" s="34"/>
      <c r="BT68" s="34">
        <f t="shared" si="487"/>
        <v>0</v>
      </c>
      <c r="BU68" s="34"/>
      <c r="BV68" s="34">
        <f t="shared" si="488"/>
        <v>0</v>
      </c>
      <c r="BW68" s="34"/>
      <c r="BX68" s="34">
        <f t="shared" si="489"/>
        <v>0</v>
      </c>
      <c r="BY68" s="34"/>
      <c r="BZ68" s="34">
        <f t="shared" si="490"/>
        <v>0</v>
      </c>
      <c r="CA68" s="34"/>
      <c r="CB68" s="34">
        <f t="shared" si="491"/>
        <v>0</v>
      </c>
      <c r="CC68" s="34"/>
      <c r="CD68" s="34">
        <f t="shared" si="492"/>
        <v>0</v>
      </c>
      <c r="CE68" s="34"/>
      <c r="CF68" s="34">
        <f t="shared" si="493"/>
        <v>0</v>
      </c>
      <c r="CG68" s="34"/>
      <c r="CH68" s="34">
        <f t="shared" si="494"/>
        <v>0</v>
      </c>
      <c r="CI68" s="34"/>
      <c r="CJ68" s="34">
        <f t="shared" si="495"/>
        <v>0</v>
      </c>
      <c r="CK68" s="34"/>
      <c r="CL68" s="34">
        <f t="shared" si="496"/>
        <v>0</v>
      </c>
      <c r="CM68" s="34">
        <v>22</v>
      </c>
      <c r="CN68" s="34">
        <f t="shared" si="497"/>
        <v>426286.53852399997</v>
      </c>
      <c r="CO68" s="34">
        <v>11</v>
      </c>
      <c r="CP68" s="34">
        <v>213196.05</v>
      </c>
      <c r="CQ68" s="34"/>
      <c r="CR68" s="34"/>
      <c r="CS68" s="34">
        <f t="shared" si="54"/>
        <v>11</v>
      </c>
      <c r="CT68" s="34">
        <f t="shared" si="54"/>
        <v>213196.05</v>
      </c>
      <c r="CU68" s="34">
        <v>48</v>
      </c>
      <c r="CV68" s="34">
        <f t="shared" si="498"/>
        <v>1102108.2678144001</v>
      </c>
      <c r="CW68" s="34">
        <v>12</v>
      </c>
      <c r="CX68" s="34">
        <f t="shared" si="499"/>
        <v>275527.06695360004</v>
      </c>
      <c r="CY68" s="34">
        <v>8</v>
      </c>
      <c r="CZ68" s="34">
        <f t="shared" si="500"/>
        <v>153788.01756266665</v>
      </c>
      <c r="DA68" s="34">
        <v>12</v>
      </c>
      <c r="DB68" s="34">
        <f t="shared" si="501"/>
        <v>276818.43161279999</v>
      </c>
      <c r="DC68" s="34"/>
      <c r="DD68" s="34">
        <f t="shared" si="502"/>
        <v>0</v>
      </c>
      <c r="DE68" s="34"/>
      <c r="DF68" s="34">
        <f t="shared" si="503"/>
        <v>0</v>
      </c>
      <c r="DG68" s="34">
        <v>16</v>
      </c>
      <c r="DH68" s="34">
        <f t="shared" si="504"/>
        <v>407525.25031679997</v>
      </c>
      <c r="DI68" s="34">
        <v>2</v>
      </c>
      <c r="DJ68" s="34">
        <v>50290.66</v>
      </c>
      <c r="DK68" s="34"/>
      <c r="DL68" s="27"/>
      <c r="DM68" s="34"/>
      <c r="DN68" s="27">
        <f t="shared" si="86"/>
        <v>50290.66</v>
      </c>
      <c r="DO68" s="34"/>
      <c r="DP68" s="34">
        <f t="shared" si="505"/>
        <v>0</v>
      </c>
      <c r="DQ68" s="34">
        <v>12</v>
      </c>
      <c r="DR68" s="34">
        <f t="shared" si="506"/>
        <v>305643.93773760006</v>
      </c>
      <c r="DS68" s="34">
        <v>5</v>
      </c>
      <c r="DT68" s="34">
        <v>126308.79000000001</v>
      </c>
      <c r="DU68" s="34"/>
      <c r="DV68" s="27"/>
      <c r="DW68" s="34">
        <f t="shared" si="13"/>
        <v>5</v>
      </c>
      <c r="DX68" s="34">
        <f t="shared" si="13"/>
        <v>126308.79000000001</v>
      </c>
      <c r="DY68" s="34">
        <v>8</v>
      </c>
      <c r="DZ68" s="34">
        <f t="shared" si="507"/>
        <v>202901.71538559999</v>
      </c>
      <c r="EA68" s="34">
        <v>2</v>
      </c>
      <c r="EB68" s="34">
        <v>48159.490000000005</v>
      </c>
      <c r="EC68" s="27"/>
      <c r="ED68" s="34"/>
      <c r="EE68" s="34">
        <f t="shared" si="63"/>
        <v>2</v>
      </c>
      <c r="EF68" s="34">
        <f t="shared" si="63"/>
        <v>48159.490000000005</v>
      </c>
      <c r="EG68" s="34">
        <v>6</v>
      </c>
      <c r="EH68" s="34">
        <f t="shared" si="508"/>
        <v>127400.55605200001</v>
      </c>
      <c r="EI68" s="34">
        <v>2</v>
      </c>
      <c r="EJ68" s="34">
        <v>42698.84</v>
      </c>
      <c r="EK68" s="34"/>
      <c r="EL68" s="34"/>
      <c r="EM68" s="34">
        <f t="shared" si="65"/>
        <v>2</v>
      </c>
      <c r="EN68" s="34">
        <f t="shared" si="65"/>
        <v>42698.84</v>
      </c>
      <c r="EO68" s="34">
        <v>16</v>
      </c>
      <c r="EP68" s="34">
        <f t="shared" si="509"/>
        <v>339734.81613866665</v>
      </c>
      <c r="EQ68" s="34">
        <v>4</v>
      </c>
      <c r="ER68" s="34">
        <v>84005.709999999992</v>
      </c>
      <c r="ES68" s="34"/>
      <c r="ET68" s="34"/>
      <c r="EU68" s="34">
        <f t="shared" si="67"/>
        <v>4</v>
      </c>
      <c r="EV68" s="34">
        <f t="shared" si="67"/>
        <v>84005.709999999992</v>
      </c>
      <c r="EW68" s="34"/>
      <c r="EX68" s="34">
        <f t="shared" si="510"/>
        <v>0</v>
      </c>
      <c r="EY68" s="34">
        <f t="shared" si="99"/>
        <v>0</v>
      </c>
      <c r="EZ68" s="34">
        <f t="shared" si="82"/>
        <v>0</v>
      </c>
      <c r="FA68" s="34"/>
      <c r="FB68" s="34"/>
      <c r="FC68" s="34">
        <f t="shared" si="149"/>
        <v>0</v>
      </c>
      <c r="FD68" s="34">
        <f t="shared" si="149"/>
        <v>0</v>
      </c>
      <c r="FE68" s="34">
        <v>4</v>
      </c>
      <c r="FF68" s="34">
        <f t="shared" si="511"/>
        <v>131631.91518399998</v>
      </c>
      <c r="FG68" s="34">
        <v>1</v>
      </c>
      <c r="FH68" s="34">
        <v>34029.440000000002</v>
      </c>
      <c r="FI68" s="34"/>
      <c r="FJ68" s="34"/>
      <c r="FK68" s="34">
        <f t="shared" si="150"/>
        <v>1</v>
      </c>
      <c r="FL68" s="34">
        <f t="shared" si="150"/>
        <v>34029.440000000002</v>
      </c>
      <c r="FM68" s="34">
        <v>1</v>
      </c>
      <c r="FN68" s="34">
        <f t="shared" si="512"/>
        <v>32907.978795999996</v>
      </c>
      <c r="FO68" s="34"/>
      <c r="FP68" s="34">
        <f t="shared" si="87"/>
        <v>0</v>
      </c>
      <c r="FQ68" s="34"/>
      <c r="FR68" s="34"/>
      <c r="FS68" s="34"/>
      <c r="FT68" s="34"/>
      <c r="FU68" s="34">
        <v>1</v>
      </c>
      <c r="FV68" s="34">
        <f t="shared" si="513"/>
        <v>43941.141333833337</v>
      </c>
      <c r="FW68" s="34"/>
      <c r="FX68" s="34"/>
      <c r="FY68" s="34"/>
      <c r="FZ68" s="34"/>
      <c r="GA68" s="34">
        <f t="shared" si="71"/>
        <v>0</v>
      </c>
      <c r="GB68" s="34">
        <f t="shared" si="71"/>
        <v>0</v>
      </c>
      <c r="GC68" s="34">
        <v>12</v>
      </c>
      <c r="GD68" s="34">
        <f t="shared" si="514"/>
        <v>600574.56428200006</v>
      </c>
      <c r="GE68" s="34">
        <v>5</v>
      </c>
      <c r="GF68" s="34">
        <v>237398.7</v>
      </c>
      <c r="GG68" s="34"/>
      <c r="GH68" s="34"/>
      <c r="GI68" s="27">
        <f t="shared" si="73"/>
        <v>5</v>
      </c>
      <c r="GJ68" s="27">
        <f t="shared" si="73"/>
        <v>237398.7</v>
      </c>
      <c r="GK68" s="37"/>
      <c r="GL68" s="38"/>
    </row>
    <row r="69" spans="1:194" x14ac:dyDescent="0.25">
      <c r="A69" s="41"/>
      <c r="B69" s="72">
        <v>47</v>
      </c>
      <c r="C69" s="28" t="s">
        <v>209</v>
      </c>
      <c r="D69" s="29">
        <f t="shared" si="442"/>
        <v>18150.400000000001</v>
      </c>
      <c r="E69" s="29">
        <f t="shared" si="442"/>
        <v>18790</v>
      </c>
      <c r="F69" s="30">
        <v>18508</v>
      </c>
      <c r="G69" s="39">
        <v>0.97</v>
      </c>
      <c r="H69" s="31">
        <v>1</v>
      </c>
      <c r="I69" s="32"/>
      <c r="J69" s="32"/>
      <c r="K69" s="32"/>
      <c r="L69" s="29">
        <v>1.4</v>
      </c>
      <c r="M69" s="29">
        <v>1.68</v>
      </c>
      <c r="N69" s="29">
        <v>2.23</v>
      </c>
      <c r="O69" s="29">
        <v>2.39</v>
      </c>
      <c r="P69" s="33">
        <v>2.57</v>
      </c>
      <c r="Q69" s="34"/>
      <c r="R69" s="34">
        <f t="shared" si="460"/>
        <v>0</v>
      </c>
      <c r="S69" s="34"/>
      <c r="T69" s="34">
        <f t="shared" si="461"/>
        <v>0</v>
      </c>
      <c r="U69" s="34"/>
      <c r="V69" s="34">
        <f t="shared" si="462"/>
        <v>0</v>
      </c>
      <c r="W69" s="34"/>
      <c r="X69" s="34">
        <f t="shared" si="463"/>
        <v>0</v>
      </c>
      <c r="Y69" s="34"/>
      <c r="Z69" s="34">
        <f t="shared" si="464"/>
        <v>0</v>
      </c>
      <c r="AA69" s="34"/>
      <c r="AB69" s="34">
        <f t="shared" si="465"/>
        <v>0</v>
      </c>
      <c r="AC69" s="34"/>
      <c r="AD69" s="34">
        <f t="shared" si="466"/>
        <v>0</v>
      </c>
      <c r="AE69" s="34"/>
      <c r="AF69" s="34">
        <f t="shared" si="467"/>
        <v>0</v>
      </c>
      <c r="AG69" s="34"/>
      <c r="AH69" s="34">
        <f t="shared" si="468"/>
        <v>0</v>
      </c>
      <c r="AI69" s="34"/>
      <c r="AJ69" s="34">
        <f t="shared" si="469"/>
        <v>0</v>
      </c>
      <c r="AK69" s="34"/>
      <c r="AL69" s="34">
        <f t="shared" si="470"/>
        <v>0</v>
      </c>
      <c r="AM69" s="34"/>
      <c r="AN69" s="34">
        <f t="shared" si="471"/>
        <v>0</v>
      </c>
      <c r="AO69" s="34"/>
      <c r="AP69" s="34">
        <f t="shared" si="472"/>
        <v>0</v>
      </c>
      <c r="AQ69" s="34"/>
      <c r="AR69" s="34">
        <f t="shared" si="473"/>
        <v>0</v>
      </c>
      <c r="AS69" s="34"/>
      <c r="AT69" s="34">
        <f t="shared" si="474"/>
        <v>0</v>
      </c>
      <c r="AU69" s="34"/>
      <c r="AV69" s="34">
        <f t="shared" si="475"/>
        <v>0</v>
      </c>
      <c r="AW69" s="34"/>
      <c r="AX69" s="34">
        <f t="shared" si="476"/>
        <v>0</v>
      </c>
      <c r="AY69" s="34"/>
      <c r="AZ69" s="34">
        <f t="shared" si="477"/>
        <v>0</v>
      </c>
      <c r="BA69" s="34"/>
      <c r="BB69" s="34">
        <f t="shared" si="478"/>
        <v>0</v>
      </c>
      <c r="BC69" s="34"/>
      <c r="BD69" s="34">
        <f t="shared" si="479"/>
        <v>0</v>
      </c>
      <c r="BE69" s="34"/>
      <c r="BF69" s="34">
        <f t="shared" si="480"/>
        <v>0</v>
      </c>
      <c r="BG69" s="34"/>
      <c r="BH69" s="34">
        <f t="shared" si="481"/>
        <v>0</v>
      </c>
      <c r="BI69" s="34"/>
      <c r="BJ69" s="34">
        <f t="shared" si="482"/>
        <v>0</v>
      </c>
      <c r="BK69" s="34"/>
      <c r="BL69" s="34">
        <f t="shared" si="483"/>
        <v>0</v>
      </c>
      <c r="BM69" s="34"/>
      <c r="BN69" s="34">
        <f t="shared" si="484"/>
        <v>0</v>
      </c>
      <c r="BO69" s="34">
        <v>2</v>
      </c>
      <c r="BP69" s="34">
        <f t="shared" si="485"/>
        <v>52990.136854666664</v>
      </c>
      <c r="BQ69" s="40"/>
      <c r="BR69" s="34">
        <f t="shared" si="486"/>
        <v>0</v>
      </c>
      <c r="BS69" s="34"/>
      <c r="BT69" s="34">
        <f t="shared" si="487"/>
        <v>0</v>
      </c>
      <c r="BU69" s="34"/>
      <c r="BV69" s="34">
        <f t="shared" si="488"/>
        <v>0</v>
      </c>
      <c r="BW69" s="34"/>
      <c r="BX69" s="34">
        <f t="shared" si="489"/>
        <v>0</v>
      </c>
      <c r="BY69" s="34"/>
      <c r="BZ69" s="34">
        <f t="shared" si="490"/>
        <v>0</v>
      </c>
      <c r="CA69" s="34"/>
      <c r="CB69" s="34">
        <f t="shared" si="491"/>
        <v>0</v>
      </c>
      <c r="CC69" s="34"/>
      <c r="CD69" s="34">
        <f t="shared" si="492"/>
        <v>0</v>
      </c>
      <c r="CE69" s="34"/>
      <c r="CF69" s="34">
        <f t="shared" si="493"/>
        <v>0</v>
      </c>
      <c r="CG69" s="34"/>
      <c r="CH69" s="34">
        <f t="shared" si="494"/>
        <v>0</v>
      </c>
      <c r="CI69" s="34"/>
      <c r="CJ69" s="34">
        <f t="shared" si="495"/>
        <v>0</v>
      </c>
      <c r="CK69" s="34"/>
      <c r="CL69" s="34">
        <f t="shared" si="496"/>
        <v>0</v>
      </c>
      <c r="CM69" s="34"/>
      <c r="CN69" s="34">
        <f t="shared" si="497"/>
        <v>0</v>
      </c>
      <c r="CO69" s="34"/>
      <c r="CP69" s="34">
        <f t="shared" si="310"/>
        <v>0</v>
      </c>
      <c r="CQ69" s="34"/>
      <c r="CR69" s="34"/>
      <c r="CS69" s="34">
        <f t="shared" si="54"/>
        <v>0</v>
      </c>
      <c r="CT69" s="34">
        <f t="shared" si="54"/>
        <v>0</v>
      </c>
      <c r="CU69" s="34"/>
      <c r="CV69" s="34">
        <f t="shared" si="498"/>
        <v>0</v>
      </c>
      <c r="CW69" s="34"/>
      <c r="CX69" s="34">
        <f t="shared" si="499"/>
        <v>0</v>
      </c>
      <c r="CY69" s="34"/>
      <c r="CZ69" s="34">
        <f t="shared" si="500"/>
        <v>0</v>
      </c>
      <c r="DA69" s="34"/>
      <c r="DB69" s="34">
        <f t="shared" si="501"/>
        <v>0</v>
      </c>
      <c r="DC69" s="34"/>
      <c r="DD69" s="34">
        <f t="shared" si="502"/>
        <v>0</v>
      </c>
      <c r="DE69" s="34"/>
      <c r="DF69" s="34">
        <f t="shared" si="503"/>
        <v>0</v>
      </c>
      <c r="DG69" s="34"/>
      <c r="DH69" s="34">
        <f t="shared" si="504"/>
        <v>0</v>
      </c>
      <c r="DI69" s="34">
        <f t="shared" si="311"/>
        <v>0</v>
      </c>
      <c r="DJ69" s="34">
        <f t="shared" si="138"/>
        <v>0</v>
      </c>
      <c r="DK69" s="34"/>
      <c r="DL69" s="27"/>
      <c r="DM69" s="34"/>
      <c r="DN69" s="27">
        <f t="shared" si="86"/>
        <v>0</v>
      </c>
      <c r="DO69" s="34"/>
      <c r="DP69" s="34">
        <f t="shared" si="505"/>
        <v>0</v>
      </c>
      <c r="DQ69" s="34"/>
      <c r="DR69" s="34">
        <f t="shared" si="506"/>
        <v>0</v>
      </c>
      <c r="DS69" s="34">
        <v>0</v>
      </c>
      <c r="DT69" s="34">
        <f t="shared" si="140"/>
        <v>0</v>
      </c>
      <c r="DU69" s="34"/>
      <c r="DV69" s="27"/>
      <c r="DW69" s="34">
        <f t="shared" si="13"/>
        <v>0</v>
      </c>
      <c r="DX69" s="34">
        <f t="shared" si="13"/>
        <v>0</v>
      </c>
      <c r="DY69" s="34"/>
      <c r="DZ69" s="34">
        <f t="shared" si="507"/>
        <v>0</v>
      </c>
      <c r="EA69" s="34">
        <f t="shared" si="141"/>
        <v>0</v>
      </c>
      <c r="EB69" s="34">
        <f t="shared" si="84"/>
        <v>0</v>
      </c>
      <c r="EC69" s="27"/>
      <c r="ED69" s="34"/>
      <c r="EE69" s="34">
        <f t="shared" si="63"/>
        <v>0</v>
      </c>
      <c r="EF69" s="34">
        <f t="shared" si="63"/>
        <v>0</v>
      </c>
      <c r="EG69" s="34"/>
      <c r="EH69" s="34">
        <f t="shared" si="508"/>
        <v>0</v>
      </c>
      <c r="EI69" s="34">
        <v>0</v>
      </c>
      <c r="EJ69" s="34">
        <v>0</v>
      </c>
      <c r="EK69" s="34"/>
      <c r="EL69" s="34"/>
      <c r="EM69" s="34">
        <f t="shared" si="65"/>
        <v>0</v>
      </c>
      <c r="EN69" s="34">
        <f t="shared" si="65"/>
        <v>0</v>
      </c>
      <c r="EO69" s="34"/>
      <c r="EP69" s="34">
        <f t="shared" si="509"/>
        <v>0</v>
      </c>
      <c r="EQ69" s="34">
        <v>0</v>
      </c>
      <c r="ER69" s="34">
        <f t="shared" si="98"/>
        <v>0</v>
      </c>
      <c r="ES69" s="34"/>
      <c r="ET69" s="34"/>
      <c r="EU69" s="34">
        <f t="shared" si="67"/>
        <v>0</v>
      </c>
      <c r="EV69" s="34">
        <f t="shared" si="67"/>
        <v>0</v>
      </c>
      <c r="EW69" s="34"/>
      <c r="EX69" s="34">
        <f t="shared" si="510"/>
        <v>0</v>
      </c>
      <c r="EY69" s="34">
        <f t="shared" si="99"/>
        <v>0</v>
      </c>
      <c r="EZ69" s="34">
        <f t="shared" si="82"/>
        <v>0</v>
      </c>
      <c r="FA69" s="34"/>
      <c r="FB69" s="34"/>
      <c r="FC69" s="34">
        <f t="shared" si="149"/>
        <v>0</v>
      </c>
      <c r="FD69" s="34">
        <f t="shared" si="149"/>
        <v>0</v>
      </c>
      <c r="FE69" s="34"/>
      <c r="FF69" s="34">
        <f t="shared" si="511"/>
        <v>0</v>
      </c>
      <c r="FG69" s="34">
        <f t="shared" si="144"/>
        <v>0</v>
      </c>
      <c r="FH69" s="34">
        <f t="shared" si="145"/>
        <v>0</v>
      </c>
      <c r="FI69" s="34"/>
      <c r="FJ69" s="34"/>
      <c r="FK69" s="34">
        <f t="shared" si="150"/>
        <v>0</v>
      </c>
      <c r="FL69" s="34">
        <f t="shared" si="150"/>
        <v>0</v>
      </c>
      <c r="FM69" s="34"/>
      <c r="FN69" s="34">
        <f t="shared" si="512"/>
        <v>0</v>
      </c>
      <c r="FO69" s="34">
        <f t="shared" si="100"/>
        <v>0</v>
      </c>
      <c r="FP69" s="34">
        <f t="shared" si="87"/>
        <v>0</v>
      </c>
      <c r="FQ69" s="34"/>
      <c r="FR69" s="34"/>
      <c r="FS69" s="34"/>
      <c r="FT69" s="34"/>
      <c r="FU69" s="34"/>
      <c r="FV69" s="34">
        <f t="shared" si="513"/>
        <v>0</v>
      </c>
      <c r="FW69" s="34"/>
      <c r="FX69" s="34"/>
      <c r="FY69" s="34"/>
      <c r="FZ69" s="34"/>
      <c r="GA69" s="34">
        <f t="shared" si="71"/>
        <v>0</v>
      </c>
      <c r="GB69" s="34">
        <f t="shared" si="71"/>
        <v>0</v>
      </c>
      <c r="GC69" s="34"/>
      <c r="GD69" s="34">
        <f t="shared" si="514"/>
        <v>0</v>
      </c>
      <c r="GE69" s="34">
        <f t="shared" si="103"/>
        <v>0</v>
      </c>
      <c r="GF69" s="34">
        <f t="shared" si="88"/>
        <v>0</v>
      </c>
      <c r="GG69" s="34"/>
      <c r="GH69" s="34"/>
      <c r="GI69" s="27">
        <f t="shared" si="73"/>
        <v>0</v>
      </c>
      <c r="GJ69" s="27">
        <f t="shared" si="73"/>
        <v>0</v>
      </c>
      <c r="GK69" s="37"/>
      <c r="GL69" s="38"/>
    </row>
    <row r="70" spans="1:194" ht="36" customHeight="1" x14ac:dyDescent="0.25">
      <c r="A70" s="41"/>
      <c r="B70" s="72">
        <v>48</v>
      </c>
      <c r="C70" s="28" t="s">
        <v>210</v>
      </c>
      <c r="D70" s="29">
        <f t="shared" si="442"/>
        <v>18150.400000000001</v>
      </c>
      <c r="E70" s="29">
        <f t="shared" si="442"/>
        <v>18790</v>
      </c>
      <c r="F70" s="30">
        <v>18508</v>
      </c>
      <c r="G70" s="39">
        <v>0.88</v>
      </c>
      <c r="H70" s="31">
        <v>1</v>
      </c>
      <c r="I70" s="32"/>
      <c r="J70" s="32"/>
      <c r="K70" s="32"/>
      <c r="L70" s="29">
        <v>1.4</v>
      </c>
      <c r="M70" s="29">
        <v>1.68</v>
      </c>
      <c r="N70" s="29">
        <v>2.23</v>
      </c>
      <c r="O70" s="29">
        <v>2.39</v>
      </c>
      <c r="P70" s="33">
        <v>2.57</v>
      </c>
      <c r="Q70" s="34"/>
      <c r="R70" s="34">
        <f t="shared" si="460"/>
        <v>0</v>
      </c>
      <c r="S70" s="34"/>
      <c r="T70" s="34">
        <f t="shared" si="461"/>
        <v>0</v>
      </c>
      <c r="U70" s="34"/>
      <c r="V70" s="34">
        <f t="shared" si="462"/>
        <v>0</v>
      </c>
      <c r="W70" s="34"/>
      <c r="X70" s="34">
        <f t="shared" si="463"/>
        <v>0</v>
      </c>
      <c r="Y70" s="34"/>
      <c r="Z70" s="34">
        <f t="shared" si="464"/>
        <v>0</v>
      </c>
      <c r="AA70" s="34"/>
      <c r="AB70" s="34">
        <f t="shared" si="465"/>
        <v>0</v>
      </c>
      <c r="AC70" s="34"/>
      <c r="AD70" s="34">
        <f t="shared" si="466"/>
        <v>0</v>
      </c>
      <c r="AE70" s="34"/>
      <c r="AF70" s="34">
        <f t="shared" si="467"/>
        <v>0</v>
      </c>
      <c r="AG70" s="34"/>
      <c r="AH70" s="34">
        <f t="shared" si="468"/>
        <v>0</v>
      </c>
      <c r="AI70" s="27">
        <v>310</v>
      </c>
      <c r="AJ70" s="34">
        <f t="shared" si="469"/>
        <v>7818493.7394666672</v>
      </c>
      <c r="AK70" s="34"/>
      <c r="AL70" s="34">
        <f t="shared" si="470"/>
        <v>0</v>
      </c>
      <c r="AM70" s="27"/>
      <c r="AN70" s="34">
        <f t="shared" si="471"/>
        <v>0</v>
      </c>
      <c r="AO70" s="34"/>
      <c r="AP70" s="34">
        <f t="shared" si="472"/>
        <v>0</v>
      </c>
      <c r="AQ70" s="34"/>
      <c r="AR70" s="34">
        <f t="shared" si="473"/>
        <v>0</v>
      </c>
      <c r="AS70" s="34"/>
      <c r="AT70" s="34">
        <f t="shared" si="474"/>
        <v>0</v>
      </c>
      <c r="AU70" s="34">
        <v>183</v>
      </c>
      <c r="AV70" s="34">
        <f t="shared" si="475"/>
        <v>5047383.0333695998</v>
      </c>
      <c r="AW70" s="34"/>
      <c r="AX70" s="34">
        <f t="shared" si="476"/>
        <v>0</v>
      </c>
      <c r="AY70" s="34"/>
      <c r="AZ70" s="34">
        <f t="shared" si="477"/>
        <v>0</v>
      </c>
      <c r="BA70" s="34"/>
      <c r="BB70" s="34">
        <f t="shared" si="478"/>
        <v>0</v>
      </c>
      <c r="BC70" s="34"/>
      <c r="BD70" s="34">
        <f t="shared" si="479"/>
        <v>0</v>
      </c>
      <c r="BE70" s="34"/>
      <c r="BF70" s="34">
        <f t="shared" si="480"/>
        <v>0</v>
      </c>
      <c r="BG70" s="34"/>
      <c r="BH70" s="34">
        <f t="shared" si="481"/>
        <v>0</v>
      </c>
      <c r="BI70" s="34"/>
      <c r="BJ70" s="34">
        <f t="shared" si="482"/>
        <v>0</v>
      </c>
      <c r="BK70" s="34"/>
      <c r="BL70" s="34">
        <f t="shared" si="483"/>
        <v>0</v>
      </c>
      <c r="BM70" s="34">
        <v>1</v>
      </c>
      <c r="BN70" s="34">
        <f t="shared" si="484"/>
        <v>24148.569573333334</v>
      </c>
      <c r="BO70" s="34"/>
      <c r="BP70" s="34">
        <f t="shared" si="485"/>
        <v>0</v>
      </c>
      <c r="BQ70" s="40"/>
      <c r="BR70" s="34">
        <f t="shared" si="486"/>
        <v>0</v>
      </c>
      <c r="BS70" s="34"/>
      <c r="BT70" s="34">
        <f t="shared" si="487"/>
        <v>0</v>
      </c>
      <c r="BU70" s="34"/>
      <c r="BV70" s="34">
        <f t="shared" si="488"/>
        <v>0</v>
      </c>
      <c r="BW70" s="34"/>
      <c r="BX70" s="34">
        <f t="shared" si="489"/>
        <v>0</v>
      </c>
      <c r="BY70" s="34"/>
      <c r="BZ70" s="34">
        <f t="shared" si="490"/>
        <v>0</v>
      </c>
      <c r="CA70" s="34"/>
      <c r="CB70" s="34">
        <f t="shared" si="491"/>
        <v>0</v>
      </c>
      <c r="CC70" s="34"/>
      <c r="CD70" s="34">
        <f t="shared" si="492"/>
        <v>0</v>
      </c>
      <c r="CE70" s="34"/>
      <c r="CF70" s="34">
        <f t="shared" si="493"/>
        <v>0</v>
      </c>
      <c r="CG70" s="34"/>
      <c r="CH70" s="34">
        <f t="shared" si="494"/>
        <v>0</v>
      </c>
      <c r="CI70" s="34"/>
      <c r="CJ70" s="34">
        <f t="shared" si="495"/>
        <v>0</v>
      </c>
      <c r="CK70" s="34"/>
      <c r="CL70" s="34">
        <f t="shared" si="496"/>
        <v>0</v>
      </c>
      <c r="CM70" s="34"/>
      <c r="CN70" s="34">
        <f t="shared" si="497"/>
        <v>0</v>
      </c>
      <c r="CO70" s="34"/>
      <c r="CP70" s="34">
        <f t="shared" si="310"/>
        <v>0</v>
      </c>
      <c r="CQ70" s="34"/>
      <c r="CR70" s="34"/>
      <c r="CS70" s="34">
        <f t="shared" si="54"/>
        <v>0</v>
      </c>
      <c r="CT70" s="34">
        <f t="shared" si="54"/>
        <v>0</v>
      </c>
      <c r="CU70" s="34">
        <v>24</v>
      </c>
      <c r="CV70" s="34">
        <f t="shared" si="498"/>
        <v>629776.15303679998</v>
      </c>
      <c r="CW70" s="34">
        <v>14</v>
      </c>
      <c r="CX70" s="34">
        <f t="shared" si="499"/>
        <v>367369.42260479997</v>
      </c>
      <c r="CY70" s="34">
        <v>2</v>
      </c>
      <c r="CZ70" s="34">
        <f t="shared" si="500"/>
        <v>43939.433589333326</v>
      </c>
      <c r="DA70" s="34">
        <v>6</v>
      </c>
      <c r="DB70" s="34">
        <f t="shared" si="501"/>
        <v>158181.9609216</v>
      </c>
      <c r="DC70" s="34"/>
      <c r="DD70" s="34">
        <f t="shared" si="502"/>
        <v>0</v>
      </c>
      <c r="DE70" s="34"/>
      <c r="DF70" s="34">
        <f t="shared" si="503"/>
        <v>0</v>
      </c>
      <c r="DG70" s="34">
        <v>0</v>
      </c>
      <c r="DH70" s="34">
        <f t="shared" si="504"/>
        <v>0</v>
      </c>
      <c r="DI70" s="34">
        <f t="shared" si="311"/>
        <v>0</v>
      </c>
      <c r="DJ70" s="34">
        <f t="shared" si="138"/>
        <v>0</v>
      </c>
      <c r="DK70" s="34"/>
      <c r="DL70" s="27"/>
      <c r="DM70" s="34"/>
      <c r="DN70" s="27">
        <f t="shared" si="86"/>
        <v>0</v>
      </c>
      <c r="DO70" s="34"/>
      <c r="DP70" s="34">
        <f t="shared" si="505"/>
        <v>0</v>
      </c>
      <c r="DQ70" s="34">
        <v>4</v>
      </c>
      <c r="DR70" s="34">
        <f t="shared" si="506"/>
        <v>116435.78580479999</v>
      </c>
      <c r="DS70" s="34">
        <v>0</v>
      </c>
      <c r="DT70" s="34">
        <f t="shared" si="140"/>
        <v>0</v>
      </c>
      <c r="DU70" s="34"/>
      <c r="DV70" s="27"/>
      <c r="DW70" s="34">
        <f t="shared" si="13"/>
        <v>0</v>
      </c>
      <c r="DX70" s="34">
        <f t="shared" si="13"/>
        <v>0</v>
      </c>
      <c r="DY70" s="34">
        <v>2</v>
      </c>
      <c r="DZ70" s="34">
        <f t="shared" si="507"/>
        <v>57971.918681599993</v>
      </c>
      <c r="EA70" s="34"/>
      <c r="EB70" s="34">
        <f t="shared" si="84"/>
        <v>0</v>
      </c>
      <c r="EC70" s="27"/>
      <c r="ED70" s="34"/>
      <c r="EE70" s="34">
        <f t="shared" si="63"/>
        <v>0</v>
      </c>
      <c r="EF70" s="34">
        <f t="shared" si="63"/>
        <v>0</v>
      </c>
      <c r="EG70" s="34">
        <v>2</v>
      </c>
      <c r="EH70" s="34">
        <f t="shared" si="508"/>
        <v>48533.545162666662</v>
      </c>
      <c r="EI70" s="34">
        <v>1</v>
      </c>
      <c r="EJ70" s="34">
        <v>24399.34</v>
      </c>
      <c r="EK70" s="34"/>
      <c r="EL70" s="34"/>
      <c r="EM70" s="34">
        <f t="shared" si="65"/>
        <v>1</v>
      </c>
      <c r="EN70" s="34">
        <f t="shared" si="65"/>
        <v>24399.34</v>
      </c>
      <c r="EO70" s="34">
        <v>2</v>
      </c>
      <c r="EP70" s="34">
        <f t="shared" si="509"/>
        <v>48533.545162666662</v>
      </c>
      <c r="EQ70" s="34">
        <v>0</v>
      </c>
      <c r="ER70" s="34">
        <f t="shared" si="98"/>
        <v>0</v>
      </c>
      <c r="ES70" s="34"/>
      <c r="ET70" s="34"/>
      <c r="EU70" s="34">
        <f t="shared" si="67"/>
        <v>0</v>
      </c>
      <c r="EV70" s="34">
        <f t="shared" si="67"/>
        <v>0</v>
      </c>
      <c r="EW70" s="34"/>
      <c r="EX70" s="34">
        <f t="shared" si="510"/>
        <v>0</v>
      </c>
      <c r="EY70" s="34">
        <f t="shared" si="99"/>
        <v>0</v>
      </c>
      <c r="EZ70" s="34">
        <f t="shared" si="82"/>
        <v>0</v>
      </c>
      <c r="FA70" s="34"/>
      <c r="FB70" s="34"/>
      <c r="FC70" s="34">
        <f t="shared" si="149"/>
        <v>0</v>
      </c>
      <c r="FD70" s="34">
        <f t="shared" si="149"/>
        <v>0</v>
      </c>
      <c r="FE70" s="34">
        <v>1</v>
      </c>
      <c r="FF70" s="34">
        <f t="shared" si="511"/>
        <v>37609.118623999995</v>
      </c>
      <c r="FG70" s="34"/>
      <c r="FH70" s="34">
        <f t="shared" si="145"/>
        <v>0</v>
      </c>
      <c r="FI70" s="34"/>
      <c r="FJ70" s="34"/>
      <c r="FK70" s="34">
        <f t="shared" si="150"/>
        <v>0</v>
      </c>
      <c r="FL70" s="34">
        <f t="shared" si="150"/>
        <v>0</v>
      </c>
      <c r="FM70" s="34"/>
      <c r="FN70" s="34">
        <f t="shared" si="512"/>
        <v>0</v>
      </c>
      <c r="FO70" s="34">
        <f t="shared" si="100"/>
        <v>0</v>
      </c>
      <c r="FP70" s="34">
        <f t="shared" si="87"/>
        <v>0</v>
      </c>
      <c r="FQ70" s="34"/>
      <c r="FR70" s="34"/>
      <c r="FS70" s="34"/>
      <c r="FT70" s="34"/>
      <c r="FU70" s="34">
        <v>1</v>
      </c>
      <c r="FV70" s="34">
        <f t="shared" si="513"/>
        <v>50218.447238666668</v>
      </c>
      <c r="FW70" s="34"/>
      <c r="FX70" s="34"/>
      <c r="FY70" s="34"/>
      <c r="FZ70" s="34"/>
      <c r="GA70" s="34">
        <f t="shared" si="71"/>
        <v>0</v>
      </c>
      <c r="GB70" s="34">
        <f t="shared" si="71"/>
        <v>0</v>
      </c>
      <c r="GC70" s="34"/>
      <c r="GD70" s="34">
        <f t="shared" si="514"/>
        <v>0</v>
      </c>
      <c r="GE70" s="34">
        <f t="shared" si="103"/>
        <v>0</v>
      </c>
      <c r="GF70" s="34">
        <f t="shared" si="88"/>
        <v>0</v>
      </c>
      <c r="GG70" s="34"/>
      <c r="GH70" s="34"/>
      <c r="GI70" s="27">
        <f t="shared" si="73"/>
        <v>0</v>
      </c>
      <c r="GJ70" s="27">
        <f t="shared" si="73"/>
        <v>0</v>
      </c>
      <c r="GK70" s="37"/>
      <c r="GL70" s="38"/>
    </row>
    <row r="71" spans="1:194" ht="36" customHeight="1" x14ac:dyDescent="0.25">
      <c r="A71" s="41"/>
      <c r="B71" s="72">
        <v>49</v>
      </c>
      <c r="C71" s="28" t="s">
        <v>211</v>
      </c>
      <c r="D71" s="29">
        <f t="shared" si="442"/>
        <v>18150.400000000001</v>
      </c>
      <c r="E71" s="29">
        <f t="shared" si="442"/>
        <v>18790</v>
      </c>
      <c r="F71" s="30">
        <v>18508</v>
      </c>
      <c r="G71" s="39">
        <v>1.05</v>
      </c>
      <c r="H71" s="31">
        <v>1</v>
      </c>
      <c r="I71" s="32"/>
      <c r="J71" s="32"/>
      <c r="K71" s="32"/>
      <c r="L71" s="29">
        <v>1.4</v>
      </c>
      <c r="M71" s="29">
        <v>1.68</v>
      </c>
      <c r="N71" s="29">
        <v>2.23</v>
      </c>
      <c r="O71" s="29">
        <v>2.39</v>
      </c>
      <c r="P71" s="33">
        <v>2.57</v>
      </c>
      <c r="Q71" s="34"/>
      <c r="R71" s="34">
        <f t="shared" si="460"/>
        <v>0</v>
      </c>
      <c r="S71" s="34"/>
      <c r="T71" s="34">
        <f t="shared" si="461"/>
        <v>0</v>
      </c>
      <c r="U71" s="34"/>
      <c r="V71" s="34">
        <f t="shared" si="462"/>
        <v>0</v>
      </c>
      <c r="W71" s="34"/>
      <c r="X71" s="34">
        <f t="shared" si="463"/>
        <v>0</v>
      </c>
      <c r="Y71" s="34"/>
      <c r="Z71" s="34">
        <f t="shared" si="464"/>
        <v>0</v>
      </c>
      <c r="AA71" s="34"/>
      <c r="AB71" s="34">
        <f t="shared" si="465"/>
        <v>0</v>
      </c>
      <c r="AC71" s="34"/>
      <c r="AD71" s="34">
        <f t="shared" si="466"/>
        <v>0</v>
      </c>
      <c r="AE71" s="34"/>
      <c r="AF71" s="34">
        <f t="shared" si="467"/>
        <v>0</v>
      </c>
      <c r="AG71" s="34"/>
      <c r="AH71" s="34">
        <f t="shared" si="468"/>
        <v>0</v>
      </c>
      <c r="AI71" s="34">
        <v>5</v>
      </c>
      <c r="AJ71" s="34">
        <f t="shared" si="469"/>
        <v>150465.88024999999</v>
      </c>
      <c r="AK71" s="34"/>
      <c r="AL71" s="34">
        <f t="shared" si="470"/>
        <v>0</v>
      </c>
      <c r="AM71" s="34"/>
      <c r="AN71" s="34">
        <f t="shared" si="471"/>
        <v>0</v>
      </c>
      <c r="AO71" s="34"/>
      <c r="AP71" s="34">
        <f t="shared" si="472"/>
        <v>0</v>
      </c>
      <c r="AQ71" s="34"/>
      <c r="AR71" s="34">
        <f t="shared" si="473"/>
        <v>0</v>
      </c>
      <c r="AS71" s="34"/>
      <c r="AT71" s="34">
        <f t="shared" si="474"/>
        <v>0</v>
      </c>
      <c r="AU71" s="34">
        <v>1</v>
      </c>
      <c r="AV71" s="34">
        <f t="shared" si="475"/>
        <v>32909.539151999998</v>
      </c>
      <c r="AW71" s="34"/>
      <c r="AX71" s="34">
        <f t="shared" si="476"/>
        <v>0</v>
      </c>
      <c r="AY71" s="34"/>
      <c r="AZ71" s="34">
        <f t="shared" si="477"/>
        <v>0</v>
      </c>
      <c r="BA71" s="34"/>
      <c r="BB71" s="34">
        <f t="shared" si="478"/>
        <v>0</v>
      </c>
      <c r="BC71" s="34"/>
      <c r="BD71" s="34">
        <f t="shared" si="479"/>
        <v>0</v>
      </c>
      <c r="BE71" s="34"/>
      <c r="BF71" s="34">
        <f t="shared" si="480"/>
        <v>0</v>
      </c>
      <c r="BG71" s="34"/>
      <c r="BH71" s="34">
        <f t="shared" si="481"/>
        <v>0</v>
      </c>
      <c r="BI71" s="34"/>
      <c r="BJ71" s="34">
        <f t="shared" si="482"/>
        <v>0</v>
      </c>
      <c r="BK71" s="34"/>
      <c r="BL71" s="34">
        <f t="shared" si="483"/>
        <v>0</v>
      </c>
      <c r="BM71" s="34"/>
      <c r="BN71" s="34">
        <f t="shared" si="484"/>
        <v>0</v>
      </c>
      <c r="BO71" s="34"/>
      <c r="BP71" s="34">
        <f t="shared" si="485"/>
        <v>0</v>
      </c>
      <c r="BQ71" s="40"/>
      <c r="BR71" s="34">
        <f t="shared" si="486"/>
        <v>0</v>
      </c>
      <c r="BS71" s="34"/>
      <c r="BT71" s="34">
        <f t="shared" si="487"/>
        <v>0</v>
      </c>
      <c r="BU71" s="34"/>
      <c r="BV71" s="34">
        <f t="shared" si="488"/>
        <v>0</v>
      </c>
      <c r="BW71" s="34"/>
      <c r="BX71" s="34">
        <f t="shared" si="489"/>
        <v>0</v>
      </c>
      <c r="BY71" s="34"/>
      <c r="BZ71" s="34">
        <f t="shared" si="490"/>
        <v>0</v>
      </c>
      <c r="CA71" s="34"/>
      <c r="CB71" s="34">
        <f t="shared" si="491"/>
        <v>0</v>
      </c>
      <c r="CC71" s="34"/>
      <c r="CD71" s="34">
        <f t="shared" si="492"/>
        <v>0</v>
      </c>
      <c r="CE71" s="34"/>
      <c r="CF71" s="34">
        <f t="shared" si="493"/>
        <v>0</v>
      </c>
      <c r="CG71" s="34"/>
      <c r="CH71" s="34">
        <f t="shared" si="494"/>
        <v>0</v>
      </c>
      <c r="CI71" s="34"/>
      <c r="CJ71" s="34">
        <f t="shared" si="495"/>
        <v>0</v>
      </c>
      <c r="CK71" s="34"/>
      <c r="CL71" s="34">
        <f t="shared" si="496"/>
        <v>0</v>
      </c>
      <c r="CM71" s="34"/>
      <c r="CN71" s="34">
        <f t="shared" si="497"/>
        <v>0</v>
      </c>
      <c r="CO71" s="34"/>
      <c r="CP71" s="34">
        <f t="shared" si="310"/>
        <v>0</v>
      </c>
      <c r="CQ71" s="34"/>
      <c r="CR71" s="34"/>
      <c r="CS71" s="34">
        <f t="shared" si="54"/>
        <v>0</v>
      </c>
      <c r="CT71" s="34">
        <f t="shared" si="54"/>
        <v>0</v>
      </c>
      <c r="CU71" s="34"/>
      <c r="CV71" s="34">
        <f t="shared" si="498"/>
        <v>0</v>
      </c>
      <c r="CW71" s="34"/>
      <c r="CX71" s="34">
        <f t="shared" si="499"/>
        <v>0</v>
      </c>
      <c r="CY71" s="34"/>
      <c r="CZ71" s="34">
        <f t="shared" si="500"/>
        <v>0</v>
      </c>
      <c r="DA71" s="34"/>
      <c r="DB71" s="34">
        <f t="shared" si="501"/>
        <v>0</v>
      </c>
      <c r="DC71" s="34"/>
      <c r="DD71" s="34">
        <f t="shared" si="502"/>
        <v>0</v>
      </c>
      <c r="DE71" s="34"/>
      <c r="DF71" s="34">
        <f t="shared" si="503"/>
        <v>0</v>
      </c>
      <c r="DG71" s="34">
        <v>0</v>
      </c>
      <c r="DH71" s="34">
        <f t="shared" si="504"/>
        <v>0</v>
      </c>
      <c r="DI71" s="34">
        <f t="shared" si="311"/>
        <v>0</v>
      </c>
      <c r="DJ71" s="34">
        <f t="shared" si="138"/>
        <v>0</v>
      </c>
      <c r="DK71" s="34"/>
      <c r="DL71" s="27"/>
      <c r="DM71" s="34"/>
      <c r="DN71" s="27">
        <f t="shared" si="86"/>
        <v>0</v>
      </c>
      <c r="DO71" s="34"/>
      <c r="DP71" s="34">
        <f t="shared" si="505"/>
        <v>0</v>
      </c>
      <c r="DQ71" s="34"/>
      <c r="DR71" s="34">
        <f t="shared" si="506"/>
        <v>0</v>
      </c>
      <c r="DS71" s="34">
        <v>0</v>
      </c>
      <c r="DT71" s="34">
        <f t="shared" si="140"/>
        <v>0</v>
      </c>
      <c r="DU71" s="34"/>
      <c r="DV71" s="27"/>
      <c r="DW71" s="34">
        <f t="shared" si="13"/>
        <v>0</v>
      </c>
      <c r="DX71" s="34">
        <f t="shared" si="13"/>
        <v>0</v>
      </c>
      <c r="DY71" s="34"/>
      <c r="DZ71" s="34">
        <f t="shared" si="507"/>
        <v>0</v>
      </c>
      <c r="EA71" s="34">
        <f t="shared" si="141"/>
        <v>0</v>
      </c>
      <c r="EB71" s="34">
        <f t="shared" si="84"/>
        <v>0</v>
      </c>
      <c r="EC71" s="27"/>
      <c r="ED71" s="34"/>
      <c r="EE71" s="34">
        <f t="shared" si="63"/>
        <v>0</v>
      </c>
      <c r="EF71" s="34">
        <f t="shared" si="63"/>
        <v>0</v>
      </c>
      <c r="EG71" s="34">
        <v>0</v>
      </c>
      <c r="EH71" s="34">
        <f t="shared" si="508"/>
        <v>0</v>
      </c>
      <c r="EI71" s="34">
        <v>0</v>
      </c>
      <c r="EJ71" s="34">
        <f t="shared" si="85"/>
        <v>0</v>
      </c>
      <c r="EK71" s="34"/>
      <c r="EL71" s="34"/>
      <c r="EM71" s="34">
        <f t="shared" si="65"/>
        <v>0</v>
      </c>
      <c r="EN71" s="34">
        <f t="shared" si="65"/>
        <v>0</v>
      </c>
      <c r="EO71" s="34"/>
      <c r="EP71" s="34">
        <f t="shared" si="509"/>
        <v>0</v>
      </c>
      <c r="EQ71" s="34">
        <v>0</v>
      </c>
      <c r="ER71" s="34">
        <f t="shared" si="98"/>
        <v>0</v>
      </c>
      <c r="ES71" s="34"/>
      <c r="ET71" s="34"/>
      <c r="EU71" s="34">
        <f t="shared" si="67"/>
        <v>0</v>
      </c>
      <c r="EV71" s="34">
        <f t="shared" si="67"/>
        <v>0</v>
      </c>
      <c r="EW71" s="34"/>
      <c r="EX71" s="34">
        <f t="shared" si="510"/>
        <v>0</v>
      </c>
      <c r="EY71" s="34">
        <f t="shared" si="99"/>
        <v>0</v>
      </c>
      <c r="EZ71" s="34">
        <f t="shared" si="82"/>
        <v>0</v>
      </c>
      <c r="FA71" s="34"/>
      <c r="FB71" s="34"/>
      <c r="FC71" s="34">
        <f t="shared" si="149"/>
        <v>0</v>
      </c>
      <c r="FD71" s="34">
        <f t="shared" si="149"/>
        <v>0</v>
      </c>
      <c r="FE71" s="34"/>
      <c r="FF71" s="34">
        <f t="shared" si="511"/>
        <v>0</v>
      </c>
      <c r="FG71" s="34">
        <f t="shared" si="144"/>
        <v>0</v>
      </c>
      <c r="FH71" s="34">
        <f t="shared" si="145"/>
        <v>0</v>
      </c>
      <c r="FI71" s="34"/>
      <c r="FJ71" s="34"/>
      <c r="FK71" s="34">
        <f t="shared" si="150"/>
        <v>0</v>
      </c>
      <c r="FL71" s="34">
        <f t="shared" si="150"/>
        <v>0</v>
      </c>
      <c r="FM71" s="34"/>
      <c r="FN71" s="34">
        <f t="shared" si="512"/>
        <v>0</v>
      </c>
      <c r="FO71" s="34">
        <f t="shared" si="100"/>
        <v>0</v>
      </c>
      <c r="FP71" s="34">
        <f t="shared" si="87"/>
        <v>0</v>
      </c>
      <c r="FQ71" s="34"/>
      <c r="FR71" s="34"/>
      <c r="FS71" s="34"/>
      <c r="FT71" s="34"/>
      <c r="FU71" s="34"/>
      <c r="FV71" s="34">
        <f t="shared" si="513"/>
        <v>0</v>
      </c>
      <c r="FW71" s="34"/>
      <c r="FX71" s="34">
        <f t="shared" ref="FX71:FX72" si="515">(FW71/12*1*$D71*$G71*$H71*$N71*FX$9)+(FW71/12*5*$E71*$G71*$H71*$N71*FX$10)+(FW71/12*6*$F71*$G71*$H71*$N71*FX$10)</f>
        <v>0</v>
      </c>
      <c r="FY71" s="34"/>
      <c r="FZ71" s="34"/>
      <c r="GA71" s="34">
        <f t="shared" si="71"/>
        <v>0</v>
      </c>
      <c r="GB71" s="34">
        <f t="shared" si="71"/>
        <v>0</v>
      </c>
      <c r="GC71" s="34"/>
      <c r="GD71" s="34">
        <f t="shared" si="514"/>
        <v>0</v>
      </c>
      <c r="GE71" s="34">
        <f t="shared" si="103"/>
        <v>0</v>
      </c>
      <c r="GF71" s="34">
        <f t="shared" si="88"/>
        <v>0</v>
      </c>
      <c r="GG71" s="34"/>
      <c r="GH71" s="34"/>
      <c r="GI71" s="27">
        <f t="shared" si="73"/>
        <v>0</v>
      </c>
      <c r="GJ71" s="27">
        <f t="shared" si="73"/>
        <v>0</v>
      </c>
      <c r="GK71" s="37"/>
      <c r="GL71" s="38"/>
    </row>
    <row r="72" spans="1:194" ht="22.5" customHeight="1" x14ac:dyDescent="0.25">
      <c r="A72" s="41"/>
      <c r="B72" s="72">
        <v>50</v>
      </c>
      <c r="C72" s="28" t="s">
        <v>212</v>
      </c>
      <c r="D72" s="29">
        <f t="shared" si="442"/>
        <v>18150.400000000001</v>
      </c>
      <c r="E72" s="29">
        <f t="shared" si="442"/>
        <v>18790</v>
      </c>
      <c r="F72" s="30">
        <v>18508</v>
      </c>
      <c r="G72" s="39">
        <v>1.25</v>
      </c>
      <c r="H72" s="31">
        <v>1</v>
      </c>
      <c r="I72" s="32"/>
      <c r="J72" s="32"/>
      <c r="K72" s="32"/>
      <c r="L72" s="29">
        <v>1.4</v>
      </c>
      <c r="M72" s="29">
        <v>1.68</v>
      </c>
      <c r="N72" s="29">
        <v>2.23</v>
      </c>
      <c r="O72" s="29">
        <v>2.39</v>
      </c>
      <c r="P72" s="33">
        <v>2.57</v>
      </c>
      <c r="Q72" s="34"/>
      <c r="R72" s="34">
        <f t="shared" si="460"/>
        <v>0</v>
      </c>
      <c r="S72" s="34"/>
      <c r="T72" s="34">
        <f t="shared" si="461"/>
        <v>0</v>
      </c>
      <c r="U72" s="34"/>
      <c r="V72" s="34">
        <f t="shared" si="462"/>
        <v>0</v>
      </c>
      <c r="W72" s="34"/>
      <c r="X72" s="34">
        <f t="shared" si="463"/>
        <v>0</v>
      </c>
      <c r="Y72" s="34"/>
      <c r="Z72" s="34">
        <f t="shared" si="464"/>
        <v>0</v>
      </c>
      <c r="AA72" s="34"/>
      <c r="AB72" s="34">
        <f t="shared" si="465"/>
        <v>0</v>
      </c>
      <c r="AC72" s="34"/>
      <c r="AD72" s="34">
        <f t="shared" si="466"/>
        <v>0</v>
      </c>
      <c r="AE72" s="34"/>
      <c r="AF72" s="34">
        <f t="shared" si="467"/>
        <v>0</v>
      </c>
      <c r="AG72" s="34"/>
      <c r="AH72" s="34">
        <f t="shared" si="468"/>
        <v>0</v>
      </c>
      <c r="AI72" s="34"/>
      <c r="AJ72" s="34">
        <f t="shared" si="469"/>
        <v>0</v>
      </c>
      <c r="AK72" s="34"/>
      <c r="AL72" s="34">
        <f t="shared" si="470"/>
        <v>0</v>
      </c>
      <c r="AM72" s="34"/>
      <c r="AN72" s="34">
        <f t="shared" si="471"/>
        <v>0</v>
      </c>
      <c r="AO72" s="34"/>
      <c r="AP72" s="34">
        <f t="shared" si="472"/>
        <v>0</v>
      </c>
      <c r="AQ72" s="34"/>
      <c r="AR72" s="34">
        <f t="shared" si="473"/>
        <v>0</v>
      </c>
      <c r="AS72" s="34"/>
      <c r="AT72" s="34">
        <f t="shared" si="474"/>
        <v>0</v>
      </c>
      <c r="AU72" s="34"/>
      <c r="AV72" s="34">
        <f t="shared" si="475"/>
        <v>0</v>
      </c>
      <c r="AW72" s="34"/>
      <c r="AX72" s="34">
        <f t="shared" si="476"/>
        <v>0</v>
      </c>
      <c r="AY72" s="34"/>
      <c r="AZ72" s="34">
        <f t="shared" si="477"/>
        <v>0</v>
      </c>
      <c r="BA72" s="34"/>
      <c r="BB72" s="34">
        <f t="shared" si="478"/>
        <v>0</v>
      </c>
      <c r="BC72" s="34"/>
      <c r="BD72" s="34">
        <f t="shared" si="479"/>
        <v>0</v>
      </c>
      <c r="BE72" s="34"/>
      <c r="BF72" s="34">
        <f t="shared" si="480"/>
        <v>0</v>
      </c>
      <c r="BG72" s="34"/>
      <c r="BH72" s="34">
        <f t="shared" si="481"/>
        <v>0</v>
      </c>
      <c r="BI72" s="34"/>
      <c r="BJ72" s="34">
        <f t="shared" si="482"/>
        <v>0</v>
      </c>
      <c r="BK72" s="34"/>
      <c r="BL72" s="34">
        <f t="shared" si="483"/>
        <v>0</v>
      </c>
      <c r="BM72" s="34"/>
      <c r="BN72" s="34">
        <f t="shared" si="484"/>
        <v>0</v>
      </c>
      <c r="BO72" s="34"/>
      <c r="BP72" s="34">
        <f t="shared" si="485"/>
        <v>0</v>
      </c>
      <c r="BQ72" s="40"/>
      <c r="BR72" s="34">
        <f t="shared" si="486"/>
        <v>0</v>
      </c>
      <c r="BS72" s="34"/>
      <c r="BT72" s="34">
        <f t="shared" si="487"/>
        <v>0</v>
      </c>
      <c r="BU72" s="34"/>
      <c r="BV72" s="34">
        <f t="shared" si="488"/>
        <v>0</v>
      </c>
      <c r="BW72" s="34"/>
      <c r="BX72" s="34">
        <f t="shared" si="489"/>
        <v>0</v>
      </c>
      <c r="BY72" s="34"/>
      <c r="BZ72" s="34">
        <f t="shared" si="490"/>
        <v>0</v>
      </c>
      <c r="CA72" s="34"/>
      <c r="CB72" s="34">
        <f t="shared" si="491"/>
        <v>0</v>
      </c>
      <c r="CC72" s="34"/>
      <c r="CD72" s="34">
        <f t="shared" si="492"/>
        <v>0</v>
      </c>
      <c r="CE72" s="34"/>
      <c r="CF72" s="34">
        <f t="shared" si="493"/>
        <v>0</v>
      </c>
      <c r="CG72" s="34"/>
      <c r="CH72" s="34">
        <f t="shared" si="494"/>
        <v>0</v>
      </c>
      <c r="CI72" s="34"/>
      <c r="CJ72" s="34">
        <f t="shared" si="495"/>
        <v>0</v>
      </c>
      <c r="CK72" s="34"/>
      <c r="CL72" s="34">
        <f t="shared" si="496"/>
        <v>0</v>
      </c>
      <c r="CM72" s="34"/>
      <c r="CN72" s="34">
        <f t="shared" si="497"/>
        <v>0</v>
      </c>
      <c r="CO72" s="34"/>
      <c r="CP72" s="34">
        <f t="shared" si="310"/>
        <v>0</v>
      </c>
      <c r="CQ72" s="34"/>
      <c r="CR72" s="34"/>
      <c r="CS72" s="34">
        <f t="shared" si="54"/>
        <v>0</v>
      </c>
      <c r="CT72" s="34">
        <f t="shared" si="54"/>
        <v>0</v>
      </c>
      <c r="CU72" s="34"/>
      <c r="CV72" s="34">
        <f t="shared" si="498"/>
        <v>0</v>
      </c>
      <c r="CW72" s="34"/>
      <c r="CX72" s="34">
        <f t="shared" si="499"/>
        <v>0</v>
      </c>
      <c r="CY72" s="34"/>
      <c r="CZ72" s="34">
        <f t="shared" si="500"/>
        <v>0</v>
      </c>
      <c r="DA72" s="34"/>
      <c r="DB72" s="34">
        <f t="shared" si="501"/>
        <v>0</v>
      </c>
      <c r="DC72" s="34"/>
      <c r="DD72" s="34">
        <f t="shared" si="502"/>
        <v>0</v>
      </c>
      <c r="DE72" s="34"/>
      <c r="DF72" s="34">
        <f t="shared" si="503"/>
        <v>0</v>
      </c>
      <c r="DG72" s="34"/>
      <c r="DH72" s="34">
        <f t="shared" si="504"/>
        <v>0</v>
      </c>
      <c r="DI72" s="34">
        <f t="shared" si="311"/>
        <v>0</v>
      </c>
      <c r="DJ72" s="34">
        <f t="shared" si="138"/>
        <v>0</v>
      </c>
      <c r="DK72" s="34"/>
      <c r="DL72" s="27"/>
      <c r="DM72" s="34">
        <f t="shared" si="11"/>
        <v>0</v>
      </c>
      <c r="DN72" s="27">
        <f t="shared" si="86"/>
        <v>0</v>
      </c>
      <c r="DO72" s="34"/>
      <c r="DP72" s="34">
        <f t="shared" si="505"/>
        <v>0</v>
      </c>
      <c r="DQ72" s="34"/>
      <c r="DR72" s="34">
        <f t="shared" si="506"/>
        <v>0</v>
      </c>
      <c r="DS72" s="34"/>
      <c r="DT72" s="34">
        <f t="shared" si="140"/>
        <v>0</v>
      </c>
      <c r="DU72" s="34"/>
      <c r="DV72" s="27"/>
      <c r="DW72" s="34">
        <f t="shared" si="13"/>
        <v>0</v>
      </c>
      <c r="DX72" s="34">
        <f t="shared" si="13"/>
        <v>0</v>
      </c>
      <c r="DY72" s="34"/>
      <c r="DZ72" s="34">
        <f t="shared" si="507"/>
        <v>0</v>
      </c>
      <c r="EA72" s="34">
        <f t="shared" si="141"/>
        <v>0</v>
      </c>
      <c r="EB72" s="34">
        <f t="shared" si="84"/>
        <v>0</v>
      </c>
      <c r="EC72" s="27"/>
      <c r="ED72" s="34">
        <f t="shared" ref="ED72" si="516">DZ72+EB72</f>
        <v>0</v>
      </c>
      <c r="EE72" s="34">
        <f t="shared" si="63"/>
        <v>0</v>
      </c>
      <c r="EF72" s="34">
        <f t="shared" si="63"/>
        <v>0</v>
      </c>
      <c r="EG72" s="34"/>
      <c r="EH72" s="34">
        <f t="shared" si="508"/>
        <v>0</v>
      </c>
      <c r="EI72" s="34"/>
      <c r="EJ72" s="34">
        <f t="shared" si="85"/>
        <v>0</v>
      </c>
      <c r="EK72" s="34"/>
      <c r="EL72" s="34"/>
      <c r="EM72" s="34">
        <f t="shared" si="65"/>
        <v>0</v>
      </c>
      <c r="EN72" s="34">
        <f t="shared" si="65"/>
        <v>0</v>
      </c>
      <c r="EO72" s="34"/>
      <c r="EP72" s="34">
        <f t="shared" si="509"/>
        <v>0</v>
      </c>
      <c r="EQ72" s="34"/>
      <c r="ER72" s="34">
        <f t="shared" si="98"/>
        <v>0</v>
      </c>
      <c r="ES72" s="34"/>
      <c r="ET72" s="34"/>
      <c r="EU72" s="34">
        <f t="shared" si="67"/>
        <v>0</v>
      </c>
      <c r="EV72" s="34">
        <f t="shared" si="67"/>
        <v>0</v>
      </c>
      <c r="EW72" s="34"/>
      <c r="EX72" s="34">
        <f t="shared" si="510"/>
        <v>0</v>
      </c>
      <c r="EY72" s="34">
        <f t="shared" si="99"/>
        <v>0</v>
      </c>
      <c r="EZ72" s="34">
        <f t="shared" si="82"/>
        <v>0</v>
      </c>
      <c r="FA72" s="34"/>
      <c r="FB72" s="34">
        <f t="shared" ref="FB72" si="517">EX72+EZ72</f>
        <v>0</v>
      </c>
      <c r="FC72" s="34">
        <f t="shared" si="149"/>
        <v>0</v>
      </c>
      <c r="FD72" s="34">
        <f t="shared" si="149"/>
        <v>0</v>
      </c>
      <c r="FE72" s="34"/>
      <c r="FF72" s="34">
        <f t="shared" si="511"/>
        <v>0</v>
      </c>
      <c r="FG72" s="34">
        <f t="shared" si="144"/>
        <v>0</v>
      </c>
      <c r="FH72" s="34">
        <f t="shared" si="145"/>
        <v>0</v>
      </c>
      <c r="FI72" s="34"/>
      <c r="FJ72" s="34">
        <f t="shared" ref="FJ72" si="518">FF72+FH72</f>
        <v>0</v>
      </c>
      <c r="FK72" s="34">
        <f t="shared" si="150"/>
        <v>0</v>
      </c>
      <c r="FL72" s="34">
        <f t="shared" si="150"/>
        <v>0</v>
      </c>
      <c r="FM72" s="34"/>
      <c r="FN72" s="34">
        <f t="shared" si="512"/>
        <v>0</v>
      </c>
      <c r="FO72" s="34">
        <f t="shared" si="100"/>
        <v>0</v>
      </c>
      <c r="FP72" s="34">
        <f t="shared" si="87"/>
        <v>0</v>
      </c>
      <c r="FQ72" s="34"/>
      <c r="FR72" s="34">
        <f t="shared" ref="FR72:FT73" si="519">FN72+FP72</f>
        <v>0</v>
      </c>
      <c r="FS72" s="34">
        <f t="shared" si="519"/>
        <v>0</v>
      </c>
      <c r="FT72" s="34">
        <f t="shared" si="519"/>
        <v>0</v>
      </c>
      <c r="FU72" s="34"/>
      <c r="FV72" s="34">
        <f t="shared" si="513"/>
        <v>0</v>
      </c>
      <c r="FW72" s="34"/>
      <c r="FX72" s="34">
        <f t="shared" si="515"/>
        <v>0</v>
      </c>
      <c r="FY72" s="34"/>
      <c r="FZ72" s="34"/>
      <c r="GA72" s="34">
        <f t="shared" si="71"/>
        <v>0</v>
      </c>
      <c r="GB72" s="34">
        <f t="shared" si="71"/>
        <v>0</v>
      </c>
      <c r="GC72" s="34"/>
      <c r="GD72" s="34">
        <f t="shared" si="514"/>
        <v>0</v>
      </c>
      <c r="GE72" s="34">
        <f t="shared" si="103"/>
        <v>0</v>
      </c>
      <c r="GF72" s="34">
        <f t="shared" si="88"/>
        <v>0</v>
      </c>
      <c r="GG72" s="34"/>
      <c r="GH72" s="34"/>
      <c r="GI72" s="27">
        <f t="shared" si="73"/>
        <v>0</v>
      </c>
      <c r="GJ72" s="27">
        <f t="shared" si="73"/>
        <v>0</v>
      </c>
      <c r="GK72" s="37"/>
      <c r="GL72" s="38"/>
    </row>
    <row r="73" spans="1:194" x14ac:dyDescent="0.25">
      <c r="A73" s="41">
        <v>11</v>
      </c>
      <c r="B73" s="78"/>
      <c r="C73" s="44" t="s">
        <v>213</v>
      </c>
      <c r="D73" s="29">
        <f t="shared" si="442"/>
        <v>18150.400000000001</v>
      </c>
      <c r="E73" s="29">
        <f t="shared" si="442"/>
        <v>18790</v>
      </c>
      <c r="F73" s="30">
        <v>18508</v>
      </c>
      <c r="G73" s="74">
        <v>1.48</v>
      </c>
      <c r="H73" s="31">
        <v>1</v>
      </c>
      <c r="I73" s="32"/>
      <c r="J73" s="32"/>
      <c r="K73" s="32"/>
      <c r="L73" s="29">
        <v>1.4</v>
      </c>
      <c r="M73" s="29">
        <v>1.68</v>
      </c>
      <c r="N73" s="29">
        <v>2.23</v>
      </c>
      <c r="O73" s="29">
        <v>2.39</v>
      </c>
      <c r="P73" s="33">
        <v>2.57</v>
      </c>
      <c r="Q73" s="27">
        <f>SUM(Q74:Q77)</f>
        <v>0</v>
      </c>
      <c r="R73" s="27">
        <f t="shared" ref="R73:CC73" si="520">SUM(R74:R77)</f>
        <v>0</v>
      </c>
      <c r="S73" s="27">
        <f t="shared" si="520"/>
        <v>0</v>
      </c>
      <c r="T73" s="27">
        <f t="shared" si="520"/>
        <v>0</v>
      </c>
      <c r="U73" s="27">
        <f t="shared" si="520"/>
        <v>0</v>
      </c>
      <c r="V73" s="27">
        <f t="shared" si="520"/>
        <v>0</v>
      </c>
      <c r="W73" s="27">
        <f t="shared" si="520"/>
        <v>0</v>
      </c>
      <c r="X73" s="27">
        <f t="shared" si="520"/>
        <v>0</v>
      </c>
      <c r="Y73" s="27">
        <f t="shared" si="520"/>
        <v>0</v>
      </c>
      <c r="Z73" s="27">
        <f t="shared" si="520"/>
        <v>0</v>
      </c>
      <c r="AA73" s="27">
        <f t="shared" si="520"/>
        <v>0</v>
      </c>
      <c r="AB73" s="27">
        <f t="shared" si="520"/>
        <v>0</v>
      </c>
      <c r="AC73" s="27">
        <f t="shared" si="520"/>
        <v>0</v>
      </c>
      <c r="AD73" s="27">
        <f t="shared" si="520"/>
        <v>0</v>
      </c>
      <c r="AE73" s="27">
        <f t="shared" si="520"/>
        <v>0</v>
      </c>
      <c r="AF73" s="27">
        <f t="shared" si="520"/>
        <v>0</v>
      </c>
      <c r="AG73" s="27">
        <f t="shared" si="520"/>
        <v>3</v>
      </c>
      <c r="AH73" s="27">
        <f t="shared" si="520"/>
        <v>135164.17865999998</v>
      </c>
      <c r="AI73" s="27">
        <f>SUM(AI74:AI77)</f>
        <v>325</v>
      </c>
      <c r="AJ73" s="27">
        <f t="shared" ref="AJ73" si="521">SUM(AJ74:AJ77)</f>
        <v>14545894.895863332</v>
      </c>
      <c r="AK73" s="27">
        <f t="shared" si="520"/>
        <v>0</v>
      </c>
      <c r="AL73" s="27">
        <f t="shared" si="520"/>
        <v>0</v>
      </c>
      <c r="AM73" s="27">
        <f t="shared" si="520"/>
        <v>0</v>
      </c>
      <c r="AN73" s="27">
        <f t="shared" si="520"/>
        <v>0</v>
      </c>
      <c r="AO73" s="27">
        <f t="shared" si="520"/>
        <v>0</v>
      </c>
      <c r="AP73" s="27">
        <f t="shared" si="520"/>
        <v>0</v>
      </c>
      <c r="AQ73" s="27">
        <f t="shared" si="520"/>
        <v>7</v>
      </c>
      <c r="AR73" s="27">
        <f t="shared" si="520"/>
        <v>323140.3320544</v>
      </c>
      <c r="AS73" s="27">
        <f t="shared" si="520"/>
        <v>0</v>
      </c>
      <c r="AT73" s="27">
        <f t="shared" si="520"/>
        <v>0</v>
      </c>
      <c r="AU73" s="27">
        <f t="shared" si="520"/>
        <v>3</v>
      </c>
      <c r="AV73" s="27">
        <f t="shared" si="520"/>
        <v>141981.15462719998</v>
      </c>
      <c r="AW73" s="27">
        <f t="shared" si="520"/>
        <v>0</v>
      </c>
      <c r="AX73" s="27">
        <f t="shared" si="520"/>
        <v>0</v>
      </c>
      <c r="AY73" s="27">
        <f t="shared" si="520"/>
        <v>0</v>
      </c>
      <c r="AZ73" s="27">
        <f t="shared" si="520"/>
        <v>0</v>
      </c>
      <c r="BA73" s="27">
        <f t="shared" si="520"/>
        <v>0</v>
      </c>
      <c r="BB73" s="27">
        <f t="shared" si="520"/>
        <v>0</v>
      </c>
      <c r="BC73" s="27">
        <f t="shared" si="520"/>
        <v>0</v>
      </c>
      <c r="BD73" s="27">
        <f t="shared" si="520"/>
        <v>0</v>
      </c>
      <c r="BE73" s="27">
        <f t="shared" si="520"/>
        <v>0</v>
      </c>
      <c r="BF73" s="27">
        <f t="shared" si="520"/>
        <v>0</v>
      </c>
      <c r="BG73" s="27">
        <f t="shared" si="520"/>
        <v>0</v>
      </c>
      <c r="BH73" s="27">
        <f t="shared" si="520"/>
        <v>0</v>
      </c>
      <c r="BI73" s="27">
        <v>0</v>
      </c>
      <c r="BJ73" s="27">
        <f t="shared" ref="BJ73" si="522">SUM(BJ74:BJ77)</f>
        <v>0</v>
      </c>
      <c r="BK73" s="27">
        <f t="shared" si="520"/>
        <v>0</v>
      </c>
      <c r="BL73" s="27">
        <f t="shared" si="520"/>
        <v>0</v>
      </c>
      <c r="BM73" s="27">
        <f>SUM(BM74:BM77)</f>
        <v>0</v>
      </c>
      <c r="BN73" s="27">
        <f t="shared" ref="BN73" si="523">SUM(BN74:BN77)</f>
        <v>0</v>
      </c>
      <c r="BO73" s="27">
        <f t="shared" si="520"/>
        <v>0</v>
      </c>
      <c r="BP73" s="27">
        <f t="shared" si="520"/>
        <v>0</v>
      </c>
      <c r="BQ73" s="27">
        <v>0</v>
      </c>
      <c r="BR73" s="27">
        <f t="shared" ref="BR73" si="524">SUM(BR74:BR77)</f>
        <v>0</v>
      </c>
      <c r="BS73" s="27">
        <f t="shared" si="520"/>
        <v>28</v>
      </c>
      <c r="BT73" s="27">
        <f t="shared" si="520"/>
        <v>1472775.1012800001</v>
      </c>
      <c r="BU73" s="27">
        <f t="shared" si="520"/>
        <v>3</v>
      </c>
      <c r="BV73" s="27">
        <f t="shared" si="520"/>
        <v>78649.679999999993</v>
      </c>
      <c r="BW73" s="27">
        <f t="shared" si="520"/>
        <v>0</v>
      </c>
      <c r="BX73" s="27">
        <f t="shared" si="520"/>
        <v>0</v>
      </c>
      <c r="BY73" s="27">
        <f t="shared" si="520"/>
        <v>0</v>
      </c>
      <c r="BZ73" s="27">
        <f t="shared" si="520"/>
        <v>0</v>
      </c>
      <c r="CA73" s="27">
        <f t="shared" si="520"/>
        <v>0</v>
      </c>
      <c r="CB73" s="27">
        <f t="shared" si="520"/>
        <v>0</v>
      </c>
      <c r="CC73" s="27">
        <f t="shared" si="520"/>
        <v>0</v>
      </c>
      <c r="CD73" s="27">
        <f t="shared" ref="CD73:EO73" si="525">SUM(CD74:CD77)</f>
        <v>0</v>
      </c>
      <c r="CE73" s="27">
        <f t="shared" si="525"/>
        <v>0</v>
      </c>
      <c r="CF73" s="27">
        <f t="shared" si="525"/>
        <v>0</v>
      </c>
      <c r="CG73" s="27">
        <f t="shared" si="525"/>
        <v>0</v>
      </c>
      <c r="CH73" s="27">
        <f t="shared" si="525"/>
        <v>0</v>
      </c>
      <c r="CI73" s="27">
        <f t="shared" si="525"/>
        <v>0</v>
      </c>
      <c r="CJ73" s="27">
        <f t="shared" si="525"/>
        <v>0</v>
      </c>
      <c r="CK73" s="27">
        <f t="shared" si="525"/>
        <v>0</v>
      </c>
      <c r="CL73" s="27">
        <f t="shared" si="525"/>
        <v>0</v>
      </c>
      <c r="CM73" s="27">
        <f t="shared" si="525"/>
        <v>0</v>
      </c>
      <c r="CN73" s="27">
        <f t="shared" si="525"/>
        <v>0</v>
      </c>
      <c r="CO73" s="34"/>
      <c r="CP73" s="34">
        <f t="shared" si="310"/>
        <v>0</v>
      </c>
      <c r="CQ73" s="27"/>
      <c r="CR73" s="27">
        <f>($CQ73/9*3* $E73*$G73*$H73*$L73*CR$10)+($CQ73/9*6* $F73*$G73*$H73*$L73*CR$10)</f>
        <v>0</v>
      </c>
      <c r="CS73" s="34">
        <f t="shared" si="54"/>
        <v>0</v>
      </c>
      <c r="CT73" s="34">
        <f t="shared" si="54"/>
        <v>0</v>
      </c>
      <c r="CU73" s="27">
        <f t="shared" si="525"/>
        <v>2</v>
      </c>
      <c r="CV73" s="27">
        <f t="shared" ref="CV73" si="526">SUM(CV74:CV77)</f>
        <v>90053.218852799997</v>
      </c>
      <c r="CW73" s="27">
        <f t="shared" ref="CW73:CY73" si="527">SUM(CW74:CW77)</f>
        <v>4</v>
      </c>
      <c r="CX73" s="27">
        <f t="shared" si="527"/>
        <v>180106.43770559999</v>
      </c>
      <c r="CY73" s="27">
        <f t="shared" si="527"/>
        <v>0</v>
      </c>
      <c r="CZ73" s="27">
        <f t="shared" si="525"/>
        <v>0</v>
      </c>
      <c r="DA73" s="27">
        <f t="shared" si="525"/>
        <v>8</v>
      </c>
      <c r="DB73" s="27">
        <f t="shared" si="525"/>
        <v>361901.15301759995</v>
      </c>
      <c r="DC73" s="27">
        <f t="shared" si="525"/>
        <v>0</v>
      </c>
      <c r="DD73" s="27">
        <f t="shared" si="525"/>
        <v>0</v>
      </c>
      <c r="DE73" s="27">
        <f t="shared" si="525"/>
        <v>0</v>
      </c>
      <c r="DF73" s="27">
        <f t="shared" si="525"/>
        <v>0</v>
      </c>
      <c r="DG73" s="27">
        <f t="shared" si="525"/>
        <v>2</v>
      </c>
      <c r="DH73" s="27">
        <f t="shared" si="525"/>
        <v>99896.611684799995</v>
      </c>
      <c r="DI73" s="27">
        <f t="shared" si="525"/>
        <v>0</v>
      </c>
      <c r="DJ73" s="27">
        <f t="shared" si="525"/>
        <v>0</v>
      </c>
      <c r="DK73" s="27">
        <f>DG73-DI73</f>
        <v>2</v>
      </c>
      <c r="DL73" s="27">
        <f>(DK73/9*3*$E73*$G73*$H73*$M73*DL$10)+(DK73/9*6*$F73*$G73*$H73*$M73*DL$10)</f>
        <v>97499.242982399999</v>
      </c>
      <c r="DM73" s="27">
        <f t="shared" si="11"/>
        <v>2</v>
      </c>
      <c r="DN73" s="27">
        <f t="shared" si="86"/>
        <v>97499.242982399999</v>
      </c>
      <c r="DO73" s="27">
        <f t="shared" si="525"/>
        <v>0</v>
      </c>
      <c r="DP73" s="27">
        <f t="shared" ref="DP73" si="528">SUM(DP74:DP77)</f>
        <v>0</v>
      </c>
      <c r="DQ73" s="27">
        <f t="shared" si="525"/>
        <v>2</v>
      </c>
      <c r="DR73" s="27">
        <f t="shared" si="525"/>
        <v>99896.611684799995</v>
      </c>
      <c r="DS73" s="27">
        <f t="shared" si="525"/>
        <v>0</v>
      </c>
      <c r="DT73" s="27">
        <f t="shared" si="525"/>
        <v>0</v>
      </c>
      <c r="DU73" s="27">
        <v>1</v>
      </c>
      <c r="DV73" s="27">
        <f>(DU73/9*3*$E73*$G73*$H73*$M73*DV$10)+(DU73/9*6*$F73*$G73*$H73*$M73*DV$10)</f>
        <v>48749.6214912</v>
      </c>
      <c r="DW73" s="34">
        <f t="shared" si="13"/>
        <v>1</v>
      </c>
      <c r="DX73" s="34">
        <f t="shared" si="13"/>
        <v>48749.6214912</v>
      </c>
      <c r="DY73" s="27">
        <f t="shared" si="525"/>
        <v>15</v>
      </c>
      <c r="DZ73" s="27">
        <f t="shared" si="525"/>
        <v>746059.06712399994</v>
      </c>
      <c r="EA73" s="27">
        <f t="shared" si="525"/>
        <v>4</v>
      </c>
      <c r="EB73" s="27">
        <f t="shared" si="525"/>
        <v>194923.56</v>
      </c>
      <c r="EC73" s="27">
        <f>DY73-EA73</f>
        <v>11</v>
      </c>
      <c r="ED73" s="27">
        <f>(EC73/9*3*$E73*$G73*$H73*$M73*ED$10)+(EC73/9*6*$F73*$G73*$H73*$M73*ED$10)</f>
        <v>536245.83640320005</v>
      </c>
      <c r="EE73" s="34">
        <f t="shared" si="63"/>
        <v>15</v>
      </c>
      <c r="EF73" s="34">
        <f t="shared" si="63"/>
        <v>731169.39640319999</v>
      </c>
      <c r="EG73" s="27">
        <f t="shared" si="525"/>
        <v>0</v>
      </c>
      <c r="EH73" s="27">
        <f t="shared" si="525"/>
        <v>0</v>
      </c>
      <c r="EI73" s="34">
        <f t="shared" si="142"/>
        <v>0</v>
      </c>
      <c r="EJ73" s="34">
        <f t="shared" si="85"/>
        <v>0</v>
      </c>
      <c r="EK73" s="27"/>
      <c r="EL73" s="27">
        <f>(EK73/9*3* $E73*$G73*$H73*$L73*EL$10)+(EK73/9*6* $F73*$G73*$H73*$L73*EL$10)</f>
        <v>0</v>
      </c>
      <c r="EM73" s="34">
        <f t="shared" si="65"/>
        <v>0</v>
      </c>
      <c r="EN73" s="34">
        <f t="shared" si="65"/>
        <v>0</v>
      </c>
      <c r="EO73" s="27">
        <f t="shared" si="525"/>
        <v>0</v>
      </c>
      <c r="EP73" s="27">
        <f t="shared" ref="EP73:GD73" si="529">SUM(EP74:EP77)</f>
        <v>0</v>
      </c>
      <c r="EQ73" s="34">
        <f t="shared" si="97"/>
        <v>0</v>
      </c>
      <c r="ER73" s="34">
        <f t="shared" si="98"/>
        <v>0</v>
      </c>
      <c r="ES73" s="27">
        <f>EO73-EQ73</f>
        <v>0</v>
      </c>
      <c r="ET73" s="27">
        <f>(ES73/9*3* $E73*$G73*$H73*$L73*ET$10)+(ES73/9*6* $F73*$G73*$H73*$L73*ET$10)</f>
        <v>0</v>
      </c>
      <c r="EU73" s="34">
        <f t="shared" si="67"/>
        <v>0</v>
      </c>
      <c r="EV73" s="34">
        <f t="shared" si="67"/>
        <v>0</v>
      </c>
      <c r="EW73" s="27">
        <f t="shared" si="529"/>
        <v>0</v>
      </c>
      <c r="EX73" s="27">
        <f t="shared" si="529"/>
        <v>0</v>
      </c>
      <c r="EY73" s="34">
        <f t="shared" si="99"/>
        <v>0</v>
      </c>
      <c r="EZ73" s="34">
        <f t="shared" si="82"/>
        <v>0</v>
      </c>
      <c r="FA73" s="27"/>
      <c r="FB73" s="27">
        <f>(FA73/9*3*$E73*$G73*$H73*$M73*FB$10)+(FA73/9*6*$F73*$G73*$H73*$M73*FB$10)</f>
        <v>0</v>
      </c>
      <c r="FC73" s="34">
        <f t="shared" si="149"/>
        <v>0</v>
      </c>
      <c r="FD73" s="34">
        <f t="shared" si="149"/>
        <v>0</v>
      </c>
      <c r="FE73" s="27">
        <f t="shared" si="529"/>
        <v>5</v>
      </c>
      <c r="FF73" s="27">
        <f t="shared" si="529"/>
        <v>322669.14274000004</v>
      </c>
      <c r="FG73" s="27">
        <f t="shared" si="529"/>
        <v>0</v>
      </c>
      <c r="FH73" s="27">
        <f t="shared" si="529"/>
        <v>0</v>
      </c>
      <c r="FI73" s="27">
        <f>FE73-FG73</f>
        <v>5</v>
      </c>
      <c r="FJ73" s="27">
        <f>(FI73/9*3*$E73*$G73*$H73*$M73*FJ$10)+(FI73/9*6*$F73*$G73*$H73*$M73*FJ$10)</f>
        <v>313126.12665600004</v>
      </c>
      <c r="FK73" s="34">
        <f t="shared" si="150"/>
        <v>5</v>
      </c>
      <c r="FL73" s="34">
        <f t="shared" si="150"/>
        <v>313126.12665600004</v>
      </c>
      <c r="FM73" s="27">
        <f t="shared" si="529"/>
        <v>0</v>
      </c>
      <c r="FN73" s="27">
        <f t="shared" si="529"/>
        <v>0</v>
      </c>
      <c r="FO73" s="34">
        <f t="shared" si="100"/>
        <v>0</v>
      </c>
      <c r="FP73" s="34">
        <f t="shared" si="87"/>
        <v>0</v>
      </c>
      <c r="FQ73" s="27"/>
      <c r="FR73" s="27">
        <f>(FQ73/9*3*$E73*$G73*$H73*$M73*FR$10)+(FQ73/9*6*$F73*$G73*$H73*$M73*FR$10)</f>
        <v>0</v>
      </c>
      <c r="FS73" s="34">
        <f t="shared" si="519"/>
        <v>0</v>
      </c>
      <c r="FT73" s="34">
        <f>FP73+FR73</f>
        <v>0</v>
      </c>
      <c r="FU73" s="27">
        <f t="shared" ref="FU73:FV73" si="530">SUM(FU74:FU77)</f>
        <v>0</v>
      </c>
      <c r="FV73" s="27">
        <f t="shared" si="530"/>
        <v>0</v>
      </c>
      <c r="FW73" s="27">
        <f t="shared" si="529"/>
        <v>0</v>
      </c>
      <c r="FX73" s="27">
        <f t="shared" si="529"/>
        <v>0</v>
      </c>
      <c r="FY73" s="27">
        <f>FU73-FW73</f>
        <v>0</v>
      </c>
      <c r="FZ73" s="27">
        <f>SUM($FY73*$F73*$G73*$H73*$N73*$FZ$10)</f>
        <v>0</v>
      </c>
      <c r="GA73" s="27">
        <f>FW73+FY73</f>
        <v>0</v>
      </c>
      <c r="GB73" s="27">
        <f>FX73+FZ73</f>
        <v>0</v>
      </c>
      <c r="GC73" s="27">
        <f t="shared" si="529"/>
        <v>0</v>
      </c>
      <c r="GD73" s="27">
        <f t="shared" si="529"/>
        <v>0</v>
      </c>
      <c r="GE73" s="34">
        <f t="shared" si="103"/>
        <v>0</v>
      </c>
      <c r="GF73" s="34">
        <f t="shared" si="88"/>
        <v>0</v>
      </c>
      <c r="GG73" s="27"/>
      <c r="GH73" s="27">
        <f>SUM($GG73/9*3*$GH$10*$E73*$G73*$H73*$P73)+($GG73/9*6*$GH$10*$F73*$G73*$H73*$P73)</f>
        <v>0</v>
      </c>
      <c r="GI73" s="27">
        <f t="shared" si="73"/>
        <v>0</v>
      </c>
      <c r="GJ73" s="27">
        <f t="shared" si="73"/>
        <v>0</v>
      </c>
      <c r="GK73" s="27">
        <f>SUM(Q73,S73,U73,W73,Y73,AA73,AC73,AE73,AG73,AI73,AK73,AM73,AO73,AQ73,AS73,AU73,AW73,AY73,BA73,BC73,BE73,BG73,BI73,BK73,BM73,BO73,BQ73,BS73,BU73,BW73,BY73,CA73,CC73,CE73,CG73,CI73,CK73,CS73,CU73,CW73,CY73,DA73,DC73,DE73,DM73,DO73,DW73,EE73,EM73,EU73,FC73,FK73,FS73,GA73,GI73)</f>
        <v>406</v>
      </c>
      <c r="GL73" s="27">
        <f>SUM(R73,T73,V73,X73,Z73,AB73,AD73,AF73,AH73,AJ73,AL73,AN73,AP73,AR73,AT73,AV73,AX73,AZ73,BB73,BD73,BF73,BH73,BJ73,BL73,BN73,BP73,BR73,BT73,BV73,BX73,BZ73,CB73,CD73,CF73,CH73,CJ73,CL73,CT73,CV73,CX73,CZ73,DB73,DD73,DF73,DN73,DP73,DX73,EF73,EN73,EV73,FD73,FL73,FT73,GB73,GJ73)</f>
        <v>18520210.53959373</v>
      </c>
    </row>
    <row r="74" spans="1:194" x14ac:dyDescent="0.25">
      <c r="A74" s="41"/>
      <c r="B74" s="72">
        <v>51</v>
      </c>
      <c r="C74" s="28" t="s">
        <v>214</v>
      </c>
      <c r="D74" s="29">
        <f t="shared" si="442"/>
        <v>18150.400000000001</v>
      </c>
      <c r="E74" s="29">
        <f t="shared" si="442"/>
        <v>18790</v>
      </c>
      <c r="F74" s="30">
        <v>18508</v>
      </c>
      <c r="G74" s="39">
        <v>1.51</v>
      </c>
      <c r="H74" s="31">
        <v>1</v>
      </c>
      <c r="I74" s="32"/>
      <c r="J74" s="32"/>
      <c r="K74" s="32"/>
      <c r="L74" s="29">
        <v>1.4</v>
      </c>
      <c r="M74" s="29">
        <v>1.68</v>
      </c>
      <c r="N74" s="29">
        <v>2.23</v>
      </c>
      <c r="O74" s="29">
        <v>2.39</v>
      </c>
      <c r="P74" s="33">
        <v>2.57</v>
      </c>
      <c r="Q74" s="34"/>
      <c r="R74" s="34">
        <f>(Q74/12*1*$D74*$G74*$H74*$L74*R$9)+(Q74/12*5*$E74*$G74*$H74*$L74*R$10)+(Q74/12*6*$F74*$G74*$H74*$L74*R$10)</f>
        <v>0</v>
      </c>
      <c r="S74" s="34">
        <v>0</v>
      </c>
      <c r="T74" s="34">
        <f>(S74/12*1*$D74*$G74*$H74*$L74*T$9)+(S74/12*5*$E74*$G74*$H74*$L74*T$10)+(S74/12*6*$F74*$G74*$H74*$L74*T$10)</f>
        <v>0</v>
      </c>
      <c r="U74" s="34">
        <v>0</v>
      </c>
      <c r="V74" s="34">
        <f t="shared" ref="V74:V77" si="531">(U74/12*1*$D74*$G74*$H74*$L74*V$9)+(U74/12*5*$E74*$G74*$H74*$L74*V$10)+(U74/12*6*$F74*$G74*$H74*$L74*V$10)</f>
        <v>0</v>
      </c>
      <c r="W74" s="34"/>
      <c r="X74" s="34">
        <f t="shared" ref="X74:X77" si="532">(W74/12*1*$D74*$G74*$H74*$L74*X$9)+(W74/12*5*$E74*$G74*$H74*$L74*X$10)+(W74/12*6*$F74*$G74*$H74*$L74*X$10)</f>
        <v>0</v>
      </c>
      <c r="Y74" s="34">
        <v>0</v>
      </c>
      <c r="Z74" s="34">
        <f t="shared" ref="Z74:Z77" si="533">(Y74/12*1*$D74*$G74*$H74*$L74*Z$9)+(Y74/12*5*$E74*$G74*$H74*$L74*Z$10)+(Y74/12*6*$F74*$G74*$H74*$L74*Z$10)</f>
        <v>0</v>
      </c>
      <c r="AA74" s="34">
        <v>0</v>
      </c>
      <c r="AB74" s="34">
        <f t="shared" ref="AB74:AB77" si="534">(AA74/12*1*$D74*$G74*$H74*$L74*AB$9)+(AA74/12*5*$E74*$G74*$H74*$L74*AB$10)+(AA74/12*6*$F74*$G74*$H74*$L74*AB$10)</f>
        <v>0</v>
      </c>
      <c r="AC74" s="34">
        <v>0</v>
      </c>
      <c r="AD74" s="34">
        <f t="shared" ref="AD74:AD77" si="535">(AC74/12*1*$D74*$G74*$H74*$L74*AD$9)+(AC74/12*5*$E74*$G74*$H74*$L74*AD$10)+(AC74/12*6*$F74*$G74*$H74*$L74*AD$10)</f>
        <v>0</v>
      </c>
      <c r="AE74" s="34">
        <v>0</v>
      </c>
      <c r="AF74" s="34">
        <f t="shared" ref="AF74:AF77" si="536">(AE74/12*1*$D74*$G74*$H74*$L74*AF$9)+(AE74/12*5*$E74*$G74*$H74*$L74*AF$10)+(AE74/12*6*$F74*$G74*$H74*$L74*AF$10)</f>
        <v>0</v>
      </c>
      <c r="AG74" s="34">
        <v>0</v>
      </c>
      <c r="AH74" s="34">
        <f t="shared" ref="AH74:AH77" si="537">(AG74/12*1*$D74*$G74*$H74*$L74*AH$9)+(AG74/12*5*$E74*$G74*$H74*$L74*AH$10)+(AG74/12*6*$F74*$G74*$H74*$L74*AH$10)</f>
        <v>0</v>
      </c>
      <c r="AI74" s="27">
        <v>235</v>
      </c>
      <c r="AJ74" s="34">
        <f t="shared" ref="AJ74:AJ77" si="538">(AI74/12*1*$D74*$G74*$H74*$L74*AJ$9)+(AI74/12*3*$E74*$G74*$H74*$L74*AJ$10)+(AI74/12*2*$E74*$G74*$H74*$L74*AJ$11)+(AI74/12*6*$F74*$G74*$H74*$L74*AJ$11)</f>
        <v>10170060.496516665</v>
      </c>
      <c r="AK74" s="34"/>
      <c r="AL74" s="34">
        <f>(AK74/12*1*$D74*$G74*$H74*$L74*AL$9)+(AK74/12*5*$E74*$G74*$H74*$L74*AL$10)+(AK74/12*6*$F74*$G74*$H74*$L74*AL$10)</f>
        <v>0</v>
      </c>
      <c r="AM74" s="34"/>
      <c r="AN74" s="34">
        <f>(AM74/12*1*$D74*$G74*$H74*$L74*AN$9)+(AM74/12*5*$E74*$G74*$H74*$L74*AN$10)+(AM74/12*6*$F74*$G74*$H74*$L74*AN$10)</f>
        <v>0</v>
      </c>
      <c r="AO74" s="34">
        <v>0</v>
      </c>
      <c r="AP74" s="34">
        <f t="shared" ref="AP74:AP77" si="539">(AO74/12*1*$D74*$G74*$H74*$L74*AP$9)+(AO74/12*5*$E74*$G74*$H74*$L74*AP$10)+(AO74/12*6*$F74*$G74*$H74*$L74*AP$10)</f>
        <v>0</v>
      </c>
      <c r="AQ74" s="34">
        <v>5</v>
      </c>
      <c r="AR74" s="34">
        <f>(AQ74/12*1*$D74*$G74*$H74*$M74*AR$9)+(AQ74/12*5*$E74*$G74*$H74*$M74*AR$10)+(AQ74/12*6*$F74*$G74*$H74*$M74*AR$10)</f>
        <v>236635.25771199999</v>
      </c>
      <c r="AS74" s="34">
        <v>0</v>
      </c>
      <c r="AT74" s="34">
        <f>(AS74/12*1*$D74*$G74*$H74*$M74*AT$9)+(AS74/12*5*$E74*$G74*$H74*$M74*AT$10)+(AS74/12*6*$F74*$G74*$H74*$M74*AT$10)</f>
        <v>0</v>
      </c>
      <c r="AU74" s="34">
        <v>3</v>
      </c>
      <c r="AV74" s="34">
        <f t="shared" ref="AV74:AV77" si="540">(AU74/12*1*$D74*$G74*$H74*$M74*AV$9)+(AU74/12*5*$E74*$G74*$H74*$M74*AV$10)+(AU74/12*6*$F74*$G74*$H74*$M74*AV$10)</f>
        <v>141981.15462719998</v>
      </c>
      <c r="AW74" s="34">
        <v>0</v>
      </c>
      <c r="AX74" s="34">
        <f t="shared" ref="AX74:AX77" si="541">(AW74/12*1*$D74*$G74*$H74*$M74*AX$9)+(AW74/12*5*$E74*$G74*$H74*$M74*AX$10)+(AW74/12*6*$F74*$G74*$H74*$M74*AX$10)</f>
        <v>0</v>
      </c>
      <c r="AY74" s="34"/>
      <c r="AZ74" s="34">
        <f t="shared" ref="AZ74:AZ77" si="542">(AY74/12*1*$D74*$G74*$H74*$L74*AZ$9)+(AY74/12*5*$E74*$G74*$H74*$L74*AZ$10)+(AY74/12*6*$F74*$G74*$H74*$L74*AZ$10)</f>
        <v>0</v>
      </c>
      <c r="BA74" s="34"/>
      <c r="BB74" s="34">
        <f t="shared" ref="BB74:BB77" si="543">(BA74/12*1*$D74*$G74*$H74*$L74*BB$9)+(BA74/12*5*$E74*$G74*$H74*$L74*BB$10)+(BA74/12*6*$F74*$G74*$H74*$L74*BB$10)</f>
        <v>0</v>
      </c>
      <c r="BC74" s="34">
        <v>0</v>
      </c>
      <c r="BD74" s="34">
        <f t="shared" ref="BD74:BD77" si="544">(BC74/12*1*$D74*$G74*$H74*$M74*BD$9)+(BC74/12*5*$E74*$G74*$H74*$M74*BD$10)+(BC74/12*6*$F74*$G74*$H74*$M74*BD$10)</f>
        <v>0</v>
      </c>
      <c r="BE74" s="34">
        <v>0</v>
      </c>
      <c r="BF74" s="34">
        <f t="shared" ref="BF74:BF77" si="545">(BE74/12*1*$D74*$G74*$H74*$L74*BF$9)+(BE74/12*5*$E74*$G74*$H74*$L74*BF$10)+(BE74/12*6*$F74*$G74*$H74*$L74*BF$10)</f>
        <v>0</v>
      </c>
      <c r="BG74" s="34">
        <v>0</v>
      </c>
      <c r="BH74" s="34">
        <f t="shared" ref="BH74:BH77" si="546">(BG74/12*1*$D74*$G74*$H74*$L74*BH$9)+(BG74/12*5*$E74*$G74*$H74*$L74*BH$10)+(BG74/12*6*$F74*$G74*$H74*$L74*BH$10)</f>
        <v>0</v>
      </c>
      <c r="BI74" s="34">
        <v>0</v>
      </c>
      <c r="BJ74" s="34">
        <f t="shared" ref="BJ74:BJ77" si="547">(BI74/12*1*$D74*$G74*$H74*$L74*BJ$9)+(BI74/12*5*$E74*$G74*$H74*$L74*BJ$10)+(BI74/12*6*$F74*$G74*$H74*$L74*BJ$10)</f>
        <v>0</v>
      </c>
      <c r="BK74" s="34">
        <v>0</v>
      </c>
      <c r="BL74" s="34">
        <f t="shared" ref="BL74:BL77" si="548">(BK74/12*1*$D74*$G74*$H74*$M74*BL$9)+(BK74/12*5*$E74*$G74*$H74*$M74*BL$10)+(BK74/12*6*$F74*$G74*$H74*$M74*BL$10)</f>
        <v>0</v>
      </c>
      <c r="BM74" s="34">
        <v>0</v>
      </c>
      <c r="BN74" s="34">
        <f t="shared" ref="BN74:BN77" si="549">(BM74/12*1*$D74*$G74*$H74*$L74*BN$9)+(BM74/12*5*$E74*$G74*$H74*$L74*BN$10)+(BM74/12*6*$F74*$G74*$H74*$L74*BN$10)</f>
        <v>0</v>
      </c>
      <c r="BO74" s="34">
        <v>0</v>
      </c>
      <c r="BP74" s="34">
        <f t="shared" ref="BP74:BP77" si="550">(BO74/12*1*$D74*$G74*$H74*$L74*BP$9)+(BO74/12*3*$E74*$G74*$H74*$L74*BP$10)+(BO74/12*2*$E74*$G74*$H74*$L74*BP$11)+(BO74/12*6*$F74*$G74*$H74*$L74*BP$11)</f>
        <v>0</v>
      </c>
      <c r="BQ74" s="40">
        <v>0</v>
      </c>
      <c r="BR74" s="34">
        <f t="shared" ref="BR74:BR77" si="551">(BQ74/12*1*$D74*$G74*$H74*$M74*BR$9)+(BQ74/12*5*$E74*$G74*$H74*$M74*BR$10)+(BQ74/12*6*$F74*$G74*$H74*$M74*BR$10)</f>
        <v>0</v>
      </c>
      <c r="BS74" s="34">
        <v>26</v>
      </c>
      <c r="BT74" s="34">
        <f t="shared" ref="BT74:BT77" si="552">(BS74/12*1*$D74*$G74*$H74*$M74*BT$9)+(BS74/12*4*$E74*$G74*$H74*$M74*BT$10)+(BS74/12*1*$E74*$G74*$H74*$M74*BT$12)+(BS74/12*6*$F74*$G74*$H74*$M74*BT$12)</f>
        <v>1287776.1798720001</v>
      </c>
      <c r="BU74" s="34">
        <v>3</v>
      </c>
      <c r="BV74" s="34">
        <v>78649.679999999993</v>
      </c>
      <c r="BW74" s="34">
        <v>0</v>
      </c>
      <c r="BX74" s="34">
        <f>(BW74/12*1*$D74*$G74*$H74*$L74*BX$9)+(BW74/12*5*$E74*$G74*$H74*$L74*BX$10)+(BW74/12*6*$F74*$G74*$H74*$L74*BX$10)</f>
        <v>0</v>
      </c>
      <c r="BY74" s="34">
        <v>0</v>
      </c>
      <c r="BZ74" s="34">
        <f>(BY74/12*1*$D74*$G74*$H74*$L74*BZ$9)+(BY74/12*5*$E74*$G74*$H74*$L74*BZ$10)+(BY74/12*6*$F74*$G74*$H74*$L74*BZ$10)</f>
        <v>0</v>
      </c>
      <c r="CA74" s="34">
        <v>0</v>
      </c>
      <c r="CB74" s="34">
        <f>(CA74/12*1*$D74*$G74*$H74*$L74*CB$9)+(CA74/12*5*$E74*$G74*$H74*$L74*CB$10)+(CA74/12*6*$F74*$G74*$H74*$L74*CB$10)</f>
        <v>0</v>
      </c>
      <c r="CC74" s="34">
        <v>0</v>
      </c>
      <c r="CD74" s="34">
        <f>(CC74/12*1*$D74*$G74*$H74*$L74*CD$9)+(CC74/12*5*$E74*$G74*$H74*$L74*CD$10)+(CC74/12*6*$F74*$G74*$H74*$L74*CD$10)</f>
        <v>0</v>
      </c>
      <c r="CE74" s="34">
        <v>0</v>
      </c>
      <c r="CF74" s="34">
        <f t="shared" ref="CF74:CF77" si="553">(CE74/12*1*$D74*$G74*$H74*$M74*CF$9)+(CE74/12*5*$E74*$G74*$H74*$M74*CF$10)+(CE74/12*6*$F74*$G74*$H74*$M74*CF$10)</f>
        <v>0</v>
      </c>
      <c r="CG74" s="34"/>
      <c r="CH74" s="34">
        <f t="shared" ref="CH74:CH77" si="554">(CG74/12*1*$D74*$G74*$H74*$L74*CH$9)+(CG74/12*5*$E74*$G74*$H74*$L74*CH$10)+(CG74/12*6*$F74*$G74*$H74*$L74*CH$10)</f>
        <v>0</v>
      </c>
      <c r="CI74" s="34"/>
      <c r="CJ74" s="34">
        <f t="shared" ref="CJ74:CJ77" si="555">(CI74/12*1*$D74*$G74*$H74*$M74*CJ$9)+(CI74/12*5*$E74*$G74*$H74*$M74*CJ$10)+(CI74/12*6*$F74*$G74*$H74*$M74*CJ$10)</f>
        <v>0</v>
      </c>
      <c r="CK74" s="34">
        <v>0</v>
      </c>
      <c r="CL74" s="34">
        <f t="shared" ref="CL74:CL77" si="556">(CK74/12*1*$D74*$G74*$H74*$L74*CL$9)+(CK74/12*5*$E74*$G74*$H74*$L74*CL$10)+(CK74/12*6*$F74*$G74*$H74*$L74*CL$10)</f>
        <v>0</v>
      </c>
      <c r="CM74" s="34">
        <v>0</v>
      </c>
      <c r="CN74" s="34">
        <f>(CM74/12*1*$D74*$G74*$H74*$L74*CN$9)+(CM74/12*11*$E74*$G74*$H74*$L74*CN$10)</f>
        <v>0</v>
      </c>
      <c r="CO74" s="34"/>
      <c r="CP74" s="34">
        <f t="shared" si="310"/>
        <v>0</v>
      </c>
      <c r="CQ74" s="34"/>
      <c r="CR74" s="34"/>
      <c r="CS74" s="34">
        <f t="shared" si="54"/>
        <v>0</v>
      </c>
      <c r="CT74" s="34">
        <f t="shared" si="54"/>
        <v>0</v>
      </c>
      <c r="CU74" s="34">
        <v>2</v>
      </c>
      <c r="CV74" s="34">
        <f t="shared" ref="CV74:CV77" si="557">(CU74/12*1*$D74*$G74*$H74*$M74*CV$9)+(CU74/12*5*$E74*$G74*$H74*$M74*CV$10)+(CU74/12*6*$F74*$G74*$H74*$M74*CV$10)</f>
        <v>90053.218852799997</v>
      </c>
      <c r="CW74" s="34">
        <v>4</v>
      </c>
      <c r="CX74" s="34">
        <f t="shared" ref="CX74:CX77" si="558">(CW74/12*1*$D74*$G74*$H74*$M74*CX$9)+(CW74/12*5*$E74*$G74*$H74*$M74*CX$10)+(CW74/12*6*$F74*$G74*$H74*$M74*CX$10)</f>
        <v>180106.43770559999</v>
      </c>
      <c r="CY74" s="34">
        <v>0</v>
      </c>
      <c r="CZ74" s="34">
        <f t="shared" ref="CZ74:CZ77" si="559">(CY74/12*1*$D74*$G74*$H74*$L74*CZ$9)+(CY74/12*5*$E74*$G74*$H74*$L74*CZ$10)+(CY74/12*6*$F74*$G74*$H74*$L74*CZ$10)</f>
        <v>0</v>
      </c>
      <c r="DA74" s="34">
        <v>8</v>
      </c>
      <c r="DB74" s="34">
        <f t="shared" ref="DB74:DB77" si="560">(DA74/12*1*$D74*$G74*$H74*$M74*DB$9)+(DA74/12*5*$E74*$G74*$H74*$M74*DB$10)+(DA74/12*6*$F74*$G74*$H74*$M74*DB$10)</f>
        <v>361901.15301759995</v>
      </c>
      <c r="DC74" s="34">
        <v>0</v>
      </c>
      <c r="DD74" s="34">
        <f t="shared" ref="DD74:DD77" si="561">(DC74/12*1*$D74*$G74*$H74*$M74*DD$9)+(DC74/12*5*$E74*$G74*$H74*$M74*DD$10)+(DC74/12*6*$F74*$G74*$H74*$M74*DD$10)</f>
        <v>0</v>
      </c>
      <c r="DE74" s="34">
        <v>0</v>
      </c>
      <c r="DF74" s="34">
        <f t="shared" ref="DF74:DF77" si="562">(DE74/12*1*$D74*$G74*$H74*$M74*DF$9)+(DE74/12*5*$E74*$G74*$H74*$M74*DF$10)+(DE74/12*6*$F74*$G74*$H74*$M74*DF$10)</f>
        <v>0</v>
      </c>
      <c r="DG74" s="34">
        <v>2</v>
      </c>
      <c r="DH74" s="34">
        <f>(DG74/12*1*$D74*$G74*$H74*$M74*DH$9)+(DG74/12*11*$E74*$G74*$H74*$M74*DH$10)</f>
        <v>99896.611684799995</v>
      </c>
      <c r="DI74" s="34">
        <v>0</v>
      </c>
      <c r="DJ74" s="34">
        <f t="shared" si="138"/>
        <v>0</v>
      </c>
      <c r="DK74" s="34"/>
      <c r="DL74" s="27"/>
      <c r="DM74" s="34"/>
      <c r="DN74" s="27">
        <f t="shared" si="86"/>
        <v>0</v>
      </c>
      <c r="DO74" s="34">
        <v>0</v>
      </c>
      <c r="DP74" s="34">
        <f t="shared" ref="DP74:DP77" si="563">(DO74/12*1*$D74*$G74*$H74*$L74*DP$9)+(DO74/12*5*$E74*$G74*$H74*$L74*DP$10)+(DO74/12*6*$F74*$G74*$H74*$L74*DP$10)</f>
        <v>0</v>
      </c>
      <c r="DQ74" s="34">
        <v>2</v>
      </c>
      <c r="DR74" s="34">
        <f>(DQ74/12*1*$D74*$G74*$H74*$M74*DR$9)+(DQ74/12*11*$E74*$G74*$H74*$M74*DR$10)</f>
        <v>99896.611684799995</v>
      </c>
      <c r="DS74" s="34">
        <v>0</v>
      </c>
      <c r="DT74" s="34">
        <f t="shared" si="140"/>
        <v>0</v>
      </c>
      <c r="DU74" s="34"/>
      <c r="DV74" s="27"/>
      <c r="DW74" s="34">
        <f t="shared" si="13"/>
        <v>0</v>
      </c>
      <c r="DX74" s="34">
        <f t="shared" si="13"/>
        <v>0</v>
      </c>
      <c r="DY74" s="34">
        <v>15</v>
      </c>
      <c r="DZ74" s="34">
        <f>(DY74/12*1*$D74*$G74*$H74*$M74*DZ$9)+(DY74/12*11*$E74*$G74*$H74*$M74*DZ$10)</f>
        <v>746059.06712399994</v>
      </c>
      <c r="EA74" s="34">
        <v>4</v>
      </c>
      <c r="EB74" s="34">
        <v>194923.56</v>
      </c>
      <c r="EC74" s="27"/>
      <c r="ED74" s="34"/>
      <c r="EE74" s="34">
        <f t="shared" si="63"/>
        <v>4</v>
      </c>
      <c r="EF74" s="34">
        <f t="shared" si="63"/>
        <v>194923.56</v>
      </c>
      <c r="EG74" s="34">
        <v>0</v>
      </c>
      <c r="EH74" s="34">
        <f>(EG74/12*1*$D74*$G74*$H74*$L74*EH$9)+(EG74/12*11*$E74*$G74*$H74*$L74*EH$10)</f>
        <v>0</v>
      </c>
      <c r="EI74" s="34">
        <f t="shared" si="142"/>
        <v>0</v>
      </c>
      <c r="EJ74" s="34">
        <f t="shared" si="85"/>
        <v>0</v>
      </c>
      <c r="EK74" s="34"/>
      <c r="EL74" s="34"/>
      <c r="EM74" s="34">
        <f t="shared" si="65"/>
        <v>0</v>
      </c>
      <c r="EN74" s="34">
        <f t="shared" si="65"/>
        <v>0</v>
      </c>
      <c r="EO74" s="34">
        <v>0</v>
      </c>
      <c r="EP74" s="34">
        <f>(EO74/12*1*$D74*$G74*$H74*$L74*EP$9)+(EO74/12*11*$E74*$G74*$H74*$L74*EP$10)</f>
        <v>0</v>
      </c>
      <c r="EQ74" s="34">
        <f t="shared" si="97"/>
        <v>0</v>
      </c>
      <c r="ER74" s="34">
        <f t="shared" si="98"/>
        <v>0</v>
      </c>
      <c r="ES74" s="34"/>
      <c r="ET74" s="34"/>
      <c r="EU74" s="34">
        <f t="shared" si="67"/>
        <v>0</v>
      </c>
      <c r="EV74" s="34">
        <f t="shared" si="67"/>
        <v>0</v>
      </c>
      <c r="EW74" s="34">
        <v>0</v>
      </c>
      <c r="EX74" s="34">
        <f>(EW74/12*1*$D74*$G74*$H74*$M74*EX$9)+(EW74/12*11*$E74*$G74*$H74*$M74*EX$10)</f>
        <v>0</v>
      </c>
      <c r="EY74" s="34">
        <f t="shared" si="99"/>
        <v>0</v>
      </c>
      <c r="EZ74" s="34">
        <f t="shared" si="82"/>
        <v>0</v>
      </c>
      <c r="FA74" s="34"/>
      <c r="FB74" s="34"/>
      <c r="FC74" s="34">
        <f t="shared" si="149"/>
        <v>0</v>
      </c>
      <c r="FD74" s="34">
        <f t="shared" si="149"/>
        <v>0</v>
      </c>
      <c r="FE74" s="34">
        <v>5</v>
      </c>
      <c r="FF74" s="34">
        <f t="shared" ref="FF74:FF77" si="564">(FE74/12*1*$D74*$G74*$H74*$M74*FF$9)+(FE74/12*11*$E74*$G74*$H74*$M74*FF$10)</f>
        <v>322669.14274000004</v>
      </c>
      <c r="FG74" s="34"/>
      <c r="FH74" s="34">
        <f t="shared" si="145"/>
        <v>0</v>
      </c>
      <c r="FI74" s="34"/>
      <c r="FJ74" s="34"/>
      <c r="FK74" s="34">
        <f t="shared" si="150"/>
        <v>0</v>
      </c>
      <c r="FL74" s="34">
        <f t="shared" si="150"/>
        <v>0</v>
      </c>
      <c r="FM74" s="34">
        <v>0</v>
      </c>
      <c r="FN74" s="34">
        <f t="shared" ref="FN74:FN77" si="565">(FM74/12*1*$D74*$G74*$H74*$M74*FN$9)+(FM74/12*11*$E74*$G74*$H74*$M74*FN$10)</f>
        <v>0</v>
      </c>
      <c r="FO74" s="34">
        <f t="shared" si="100"/>
        <v>0</v>
      </c>
      <c r="FP74" s="34">
        <f t="shared" si="87"/>
        <v>0</v>
      </c>
      <c r="FQ74" s="34"/>
      <c r="FR74" s="34"/>
      <c r="FS74" s="34"/>
      <c r="FT74" s="34"/>
      <c r="FU74" s="34">
        <v>0</v>
      </c>
      <c r="FV74" s="34">
        <f t="shared" ref="FV74:FV77" si="566">(FU74/12*1*$D74*$G74*$H74*$N74*FV$9)+(FU74/12*11*$E74*$G74*$H74*$N74*FV$10)</f>
        <v>0</v>
      </c>
      <c r="FW74" s="34"/>
      <c r="FX74" s="34"/>
      <c r="FY74" s="34"/>
      <c r="FZ74" s="34"/>
      <c r="GA74" s="34">
        <f t="shared" si="71"/>
        <v>0</v>
      </c>
      <c r="GB74" s="34">
        <f t="shared" si="71"/>
        <v>0</v>
      </c>
      <c r="GC74" s="34">
        <v>0</v>
      </c>
      <c r="GD74" s="34">
        <f>(GC74/12*1*$D74*$G74*$H74*$O74*GD$9)+(GC74/12*11*$E74*$G74*$H74*$P74*GD$10)</f>
        <v>0</v>
      </c>
      <c r="GE74" s="34">
        <f t="shared" si="103"/>
        <v>0</v>
      </c>
      <c r="GF74" s="34">
        <f t="shared" si="88"/>
        <v>0</v>
      </c>
      <c r="GG74" s="34"/>
      <c r="GH74" s="34"/>
      <c r="GI74" s="27">
        <f t="shared" si="73"/>
        <v>0</v>
      </c>
      <c r="GJ74" s="27">
        <f t="shared" si="73"/>
        <v>0</v>
      </c>
      <c r="GK74" s="37"/>
      <c r="GL74" s="38"/>
    </row>
    <row r="75" spans="1:194" ht="22.5" customHeight="1" x14ac:dyDescent="0.25">
      <c r="A75" s="41"/>
      <c r="B75" s="72">
        <v>52</v>
      </c>
      <c r="C75" s="28" t="s">
        <v>215</v>
      </c>
      <c r="D75" s="29">
        <f t="shared" si="442"/>
        <v>18150.400000000001</v>
      </c>
      <c r="E75" s="29">
        <f t="shared" si="442"/>
        <v>18790</v>
      </c>
      <c r="F75" s="30">
        <v>18508</v>
      </c>
      <c r="G75" s="39">
        <v>2.2599999999999998</v>
      </c>
      <c r="H75" s="31">
        <v>1</v>
      </c>
      <c r="I75" s="32"/>
      <c r="J75" s="32"/>
      <c r="K75" s="32"/>
      <c r="L75" s="29">
        <v>1.4</v>
      </c>
      <c r="M75" s="29">
        <v>1.68</v>
      </c>
      <c r="N75" s="29">
        <v>2.23</v>
      </c>
      <c r="O75" s="29">
        <v>2.39</v>
      </c>
      <c r="P75" s="33">
        <v>2.57</v>
      </c>
      <c r="Q75" s="34"/>
      <c r="R75" s="34">
        <f>(Q75/12*1*$D75*$G75*$H75*$L75*R$9)+(Q75/12*5*$E75*$G75*$H75*$L75*R$10)+(Q75/12*6*$F75*$G75*$H75*$L75*R$10)</f>
        <v>0</v>
      </c>
      <c r="S75" s="34"/>
      <c r="T75" s="34">
        <f>(S75/12*1*$D75*$G75*$H75*$L75*T$9)+(S75/12*5*$E75*$G75*$H75*$L75*T$10)+(S75/12*6*$F75*$G75*$H75*$L75*T$10)</f>
        <v>0</v>
      </c>
      <c r="U75" s="34"/>
      <c r="V75" s="34">
        <f t="shared" si="531"/>
        <v>0</v>
      </c>
      <c r="W75" s="34"/>
      <c r="X75" s="34">
        <f t="shared" si="532"/>
        <v>0</v>
      </c>
      <c r="Y75" s="34"/>
      <c r="Z75" s="34">
        <f t="shared" si="533"/>
        <v>0</v>
      </c>
      <c r="AA75" s="34"/>
      <c r="AB75" s="34">
        <f t="shared" si="534"/>
        <v>0</v>
      </c>
      <c r="AC75" s="34"/>
      <c r="AD75" s="34">
        <f t="shared" si="535"/>
        <v>0</v>
      </c>
      <c r="AE75" s="34"/>
      <c r="AF75" s="34">
        <f t="shared" si="536"/>
        <v>0</v>
      </c>
      <c r="AG75" s="34"/>
      <c r="AH75" s="34">
        <f t="shared" si="537"/>
        <v>0</v>
      </c>
      <c r="AI75" s="27">
        <v>16</v>
      </c>
      <c r="AJ75" s="34">
        <f t="shared" si="538"/>
        <v>1036351.6628266664</v>
      </c>
      <c r="AK75" s="34"/>
      <c r="AL75" s="34">
        <f>(AK75/12*1*$D75*$G75*$H75*$L75*AL$9)+(AK75/12*5*$E75*$G75*$H75*$L75*AL$10)+(AK75/12*6*$F75*$G75*$H75*$L75*AL$10)</f>
        <v>0</v>
      </c>
      <c r="AM75" s="34"/>
      <c r="AN75" s="34">
        <f>(AM75/12*1*$D75*$G75*$H75*$L75*AN$9)+(AM75/12*5*$E75*$G75*$H75*$L75*AN$10)+(AM75/12*6*$F75*$G75*$H75*$L75*AN$10)</f>
        <v>0</v>
      </c>
      <c r="AO75" s="34"/>
      <c r="AP75" s="34">
        <f t="shared" si="539"/>
        <v>0</v>
      </c>
      <c r="AQ75" s="34"/>
      <c r="AR75" s="34">
        <f>(AQ75/12*1*$D75*$G75*$H75*$M75*AR$9)+(AQ75/12*5*$E75*$G75*$H75*$M75*AR$10)+(AQ75/12*6*$F75*$G75*$H75*$M75*AR$10)</f>
        <v>0</v>
      </c>
      <c r="AS75" s="34"/>
      <c r="AT75" s="34">
        <f>(AS75/12*1*$D75*$G75*$H75*$M75*AT$9)+(AS75/12*5*$E75*$G75*$H75*$M75*AT$10)+(AS75/12*6*$F75*$G75*$H75*$M75*AT$10)</f>
        <v>0</v>
      </c>
      <c r="AU75" s="34"/>
      <c r="AV75" s="34">
        <f t="shared" si="540"/>
        <v>0</v>
      </c>
      <c r="AW75" s="34"/>
      <c r="AX75" s="34">
        <f t="shared" si="541"/>
        <v>0</v>
      </c>
      <c r="AY75" s="34"/>
      <c r="AZ75" s="34">
        <f t="shared" si="542"/>
        <v>0</v>
      </c>
      <c r="BA75" s="34"/>
      <c r="BB75" s="34">
        <f t="shared" si="543"/>
        <v>0</v>
      </c>
      <c r="BC75" s="34"/>
      <c r="BD75" s="34">
        <f t="shared" si="544"/>
        <v>0</v>
      </c>
      <c r="BE75" s="34"/>
      <c r="BF75" s="34">
        <f t="shared" si="545"/>
        <v>0</v>
      </c>
      <c r="BG75" s="34"/>
      <c r="BH75" s="34">
        <f t="shared" si="546"/>
        <v>0</v>
      </c>
      <c r="BI75" s="34"/>
      <c r="BJ75" s="34">
        <f t="shared" si="547"/>
        <v>0</v>
      </c>
      <c r="BK75" s="34"/>
      <c r="BL75" s="34">
        <f t="shared" si="548"/>
        <v>0</v>
      </c>
      <c r="BM75" s="34"/>
      <c r="BN75" s="34">
        <f t="shared" si="549"/>
        <v>0</v>
      </c>
      <c r="BO75" s="34"/>
      <c r="BP75" s="34">
        <f t="shared" si="550"/>
        <v>0</v>
      </c>
      <c r="BQ75" s="40"/>
      <c r="BR75" s="34">
        <f t="shared" si="551"/>
        <v>0</v>
      </c>
      <c r="BS75" s="34"/>
      <c r="BT75" s="34">
        <f t="shared" si="552"/>
        <v>0</v>
      </c>
      <c r="BU75" s="34"/>
      <c r="BV75" s="34">
        <f t="shared" ref="BV75:BV77" si="567">(BU75/12*1*$D75*$F75*$G75*$L75*BV$9)+(BU75/12*11*$E75*$F75*$G75*$L75*BV$10)</f>
        <v>0</v>
      </c>
      <c r="BW75" s="34"/>
      <c r="BX75" s="34">
        <f>(BW75/12*1*$D75*$G75*$H75*$L75*BX$9)+(BW75/12*5*$E75*$G75*$H75*$L75*BX$10)+(BW75/12*6*$F75*$G75*$H75*$L75*BX$10)</f>
        <v>0</v>
      </c>
      <c r="BY75" s="34"/>
      <c r="BZ75" s="34">
        <f>(BY75/12*1*$D75*$G75*$H75*$L75*BZ$9)+(BY75/12*5*$E75*$G75*$H75*$L75*BZ$10)+(BY75/12*6*$F75*$G75*$H75*$L75*BZ$10)</f>
        <v>0</v>
      </c>
      <c r="CA75" s="34"/>
      <c r="CB75" s="34">
        <f>(CA75/12*1*$D75*$G75*$H75*$L75*CB$9)+(CA75/12*5*$E75*$G75*$H75*$L75*CB$10)+(CA75/12*6*$F75*$G75*$H75*$L75*CB$10)</f>
        <v>0</v>
      </c>
      <c r="CC75" s="34"/>
      <c r="CD75" s="34">
        <f>(CC75/12*1*$D75*$G75*$H75*$L75*CD$9)+(CC75/12*5*$E75*$G75*$H75*$L75*CD$10)+(CC75/12*6*$F75*$G75*$H75*$L75*CD$10)</f>
        <v>0</v>
      </c>
      <c r="CE75" s="34"/>
      <c r="CF75" s="34">
        <f t="shared" si="553"/>
        <v>0</v>
      </c>
      <c r="CG75" s="34"/>
      <c r="CH75" s="34">
        <f t="shared" si="554"/>
        <v>0</v>
      </c>
      <c r="CI75" s="34"/>
      <c r="CJ75" s="34">
        <f t="shared" si="555"/>
        <v>0</v>
      </c>
      <c r="CK75" s="34"/>
      <c r="CL75" s="34">
        <f t="shared" si="556"/>
        <v>0</v>
      </c>
      <c r="CM75" s="34"/>
      <c r="CN75" s="34">
        <f>(CM75/12*1*$D75*$G75*$H75*$L75*CN$9)+(CM75/12*11*$E75*$G75*$H75*$L75*CN$10)</f>
        <v>0</v>
      </c>
      <c r="CO75" s="34"/>
      <c r="CP75" s="34">
        <f t="shared" si="310"/>
        <v>0</v>
      </c>
      <c r="CQ75" s="34"/>
      <c r="CR75" s="34"/>
      <c r="CS75" s="34">
        <f t="shared" si="54"/>
        <v>0</v>
      </c>
      <c r="CT75" s="34">
        <f t="shared" si="54"/>
        <v>0</v>
      </c>
      <c r="CU75" s="34"/>
      <c r="CV75" s="34">
        <f t="shared" si="557"/>
        <v>0</v>
      </c>
      <c r="CW75" s="34"/>
      <c r="CX75" s="34">
        <f t="shared" si="558"/>
        <v>0</v>
      </c>
      <c r="CY75" s="34"/>
      <c r="CZ75" s="34">
        <f t="shared" si="559"/>
        <v>0</v>
      </c>
      <c r="DA75" s="34"/>
      <c r="DB75" s="34">
        <f t="shared" si="560"/>
        <v>0</v>
      </c>
      <c r="DC75" s="34"/>
      <c r="DD75" s="34">
        <f t="shared" si="561"/>
        <v>0</v>
      </c>
      <c r="DE75" s="34"/>
      <c r="DF75" s="34">
        <f t="shared" si="562"/>
        <v>0</v>
      </c>
      <c r="DG75" s="34"/>
      <c r="DH75" s="34">
        <f>(DG75/12*1*$D75*$G75*$H75*$M75*DH$9)+(DG75/12*11*$E75*$G75*$H75*$M75*DH$10)</f>
        <v>0</v>
      </c>
      <c r="DI75" s="34">
        <f t="shared" si="311"/>
        <v>0</v>
      </c>
      <c r="DJ75" s="34">
        <f t="shared" si="138"/>
        <v>0</v>
      </c>
      <c r="DK75" s="34"/>
      <c r="DL75" s="27"/>
      <c r="DM75" s="34"/>
      <c r="DN75" s="27">
        <f t="shared" si="86"/>
        <v>0</v>
      </c>
      <c r="DO75" s="34"/>
      <c r="DP75" s="34">
        <f t="shared" si="563"/>
        <v>0</v>
      </c>
      <c r="DQ75" s="34"/>
      <c r="DR75" s="34">
        <f>(DQ75/12*1*$D75*$G75*$H75*$M75*DR$9)+(DQ75/12*11*$E75*$G75*$H75*$M75*DR$10)</f>
        <v>0</v>
      </c>
      <c r="DS75" s="34">
        <v>0</v>
      </c>
      <c r="DT75" s="34">
        <f t="shared" si="140"/>
        <v>0</v>
      </c>
      <c r="DU75" s="34"/>
      <c r="DV75" s="27"/>
      <c r="DW75" s="34">
        <f t="shared" si="13"/>
        <v>0</v>
      </c>
      <c r="DX75" s="34">
        <f t="shared" si="13"/>
        <v>0</v>
      </c>
      <c r="DY75" s="34"/>
      <c r="DZ75" s="34">
        <f>(DY75/12*1*$D75*$G75*$H75*$M75*DZ$9)+(DY75/12*11*$E75*$G75*$H75*$M75*DZ$10)</f>
        <v>0</v>
      </c>
      <c r="EA75" s="34">
        <f t="shared" si="141"/>
        <v>0</v>
      </c>
      <c r="EB75" s="34">
        <f t="shared" si="84"/>
        <v>0</v>
      </c>
      <c r="EC75" s="27"/>
      <c r="ED75" s="34"/>
      <c r="EE75" s="34">
        <f t="shared" si="63"/>
        <v>0</v>
      </c>
      <c r="EF75" s="34">
        <f t="shared" si="63"/>
        <v>0</v>
      </c>
      <c r="EG75" s="34"/>
      <c r="EH75" s="34">
        <f>(EG75/12*1*$D75*$G75*$H75*$L75*EH$9)+(EG75/12*11*$E75*$G75*$H75*$L75*EH$10)</f>
        <v>0</v>
      </c>
      <c r="EI75" s="34">
        <f t="shared" si="142"/>
        <v>0</v>
      </c>
      <c r="EJ75" s="34">
        <f t="shared" si="85"/>
        <v>0</v>
      </c>
      <c r="EK75" s="34"/>
      <c r="EL75" s="34"/>
      <c r="EM75" s="34">
        <f t="shared" si="65"/>
        <v>0</v>
      </c>
      <c r="EN75" s="34">
        <f t="shared" si="65"/>
        <v>0</v>
      </c>
      <c r="EO75" s="34"/>
      <c r="EP75" s="34">
        <f>(EO75/12*1*$D75*$G75*$H75*$L75*EP$9)+(EO75/12*11*$E75*$G75*$H75*$L75*EP$10)</f>
        <v>0</v>
      </c>
      <c r="EQ75" s="34">
        <f t="shared" si="97"/>
        <v>0</v>
      </c>
      <c r="ER75" s="34">
        <f t="shared" si="98"/>
        <v>0</v>
      </c>
      <c r="ES75" s="34"/>
      <c r="ET75" s="34"/>
      <c r="EU75" s="34">
        <f t="shared" si="67"/>
        <v>0</v>
      </c>
      <c r="EV75" s="34">
        <f t="shared" si="67"/>
        <v>0</v>
      </c>
      <c r="EW75" s="34"/>
      <c r="EX75" s="34">
        <f>(EW75/12*1*$D75*$G75*$H75*$M75*EX$9)+(EW75/12*11*$E75*$G75*$H75*$M75*EX$10)</f>
        <v>0</v>
      </c>
      <c r="EY75" s="34">
        <f t="shared" si="99"/>
        <v>0</v>
      </c>
      <c r="EZ75" s="34">
        <f t="shared" si="82"/>
        <v>0</v>
      </c>
      <c r="FA75" s="34"/>
      <c r="FB75" s="34"/>
      <c r="FC75" s="34">
        <f t="shared" si="149"/>
        <v>0</v>
      </c>
      <c r="FD75" s="34">
        <f t="shared" si="149"/>
        <v>0</v>
      </c>
      <c r="FE75" s="34"/>
      <c r="FF75" s="34">
        <f t="shared" si="564"/>
        <v>0</v>
      </c>
      <c r="FG75" s="34">
        <f t="shared" si="144"/>
        <v>0</v>
      </c>
      <c r="FH75" s="34">
        <f t="shared" si="145"/>
        <v>0</v>
      </c>
      <c r="FI75" s="34"/>
      <c r="FJ75" s="34"/>
      <c r="FK75" s="34">
        <f t="shared" si="150"/>
        <v>0</v>
      </c>
      <c r="FL75" s="34">
        <f t="shared" si="150"/>
        <v>0</v>
      </c>
      <c r="FM75" s="34"/>
      <c r="FN75" s="34">
        <f t="shared" si="565"/>
        <v>0</v>
      </c>
      <c r="FO75" s="34">
        <f t="shared" si="100"/>
        <v>0</v>
      </c>
      <c r="FP75" s="34">
        <f t="shared" si="87"/>
        <v>0</v>
      </c>
      <c r="FQ75" s="34"/>
      <c r="FR75" s="34"/>
      <c r="FS75" s="34"/>
      <c r="FT75" s="34"/>
      <c r="FU75" s="34"/>
      <c r="FV75" s="34">
        <f t="shared" si="566"/>
        <v>0</v>
      </c>
      <c r="FW75" s="34"/>
      <c r="FX75" s="34">
        <f t="shared" ref="FX75:FX77" si="568">(FW75/12*1*$D75*$G75*$H75*$N75*FX$9)+(FW75/12*5*$E75*$G75*$H75*$N75*FX$10)+(FW75/12*6*$F75*$G75*$H75*$N75*FX$10)</f>
        <v>0</v>
      </c>
      <c r="FY75" s="34"/>
      <c r="FZ75" s="34"/>
      <c r="GA75" s="34">
        <f t="shared" si="71"/>
        <v>0</v>
      </c>
      <c r="GB75" s="34">
        <f t="shared" si="71"/>
        <v>0</v>
      </c>
      <c r="GC75" s="34"/>
      <c r="GD75" s="34">
        <f>(GC75/12*1*$D75*$G75*$H75*$O75*GD$9)+(GC75/12*11*$E75*$G75*$H75*$P75*GD$10)</f>
        <v>0</v>
      </c>
      <c r="GE75" s="34">
        <f t="shared" si="103"/>
        <v>0</v>
      </c>
      <c r="GF75" s="34">
        <f t="shared" si="88"/>
        <v>0</v>
      </c>
      <c r="GG75" s="34"/>
      <c r="GH75" s="34"/>
      <c r="GI75" s="27">
        <f t="shared" si="73"/>
        <v>0</v>
      </c>
      <c r="GJ75" s="27">
        <f t="shared" si="73"/>
        <v>0</v>
      </c>
      <c r="GK75" s="37"/>
      <c r="GL75" s="38"/>
    </row>
    <row r="76" spans="1:194" ht="27.75" customHeight="1" x14ac:dyDescent="0.25">
      <c r="A76" s="41"/>
      <c r="B76" s="72">
        <v>53</v>
      </c>
      <c r="C76" s="28" t="s">
        <v>216</v>
      </c>
      <c r="D76" s="29">
        <f t="shared" si="442"/>
        <v>18150.400000000001</v>
      </c>
      <c r="E76" s="29">
        <f t="shared" si="442"/>
        <v>18790</v>
      </c>
      <c r="F76" s="30">
        <v>18508</v>
      </c>
      <c r="G76" s="39">
        <v>1.38</v>
      </c>
      <c r="H76" s="31">
        <v>1</v>
      </c>
      <c r="I76" s="32"/>
      <c r="J76" s="32"/>
      <c r="K76" s="32"/>
      <c r="L76" s="29">
        <v>1.4</v>
      </c>
      <c r="M76" s="29">
        <v>1.68</v>
      </c>
      <c r="N76" s="29">
        <v>2.23</v>
      </c>
      <c r="O76" s="29">
        <v>2.39</v>
      </c>
      <c r="P76" s="33">
        <v>2.57</v>
      </c>
      <c r="Q76" s="34"/>
      <c r="R76" s="34">
        <f>(Q76/12*1*$D76*$G76*$H76*$L76*R$9)+(Q76/12*5*$E76*$G76*$H76*$L76*R$10)+(Q76/12*6*$F76*$G76*$H76*$L76*R$10)</f>
        <v>0</v>
      </c>
      <c r="S76" s="34"/>
      <c r="T76" s="34">
        <f>(S76/12*1*$D76*$G76*$H76*$L76*T$9)+(S76/12*5*$E76*$G76*$H76*$L76*T$10)+(S76/12*6*$F76*$G76*$H76*$L76*T$10)</f>
        <v>0</v>
      </c>
      <c r="U76" s="34"/>
      <c r="V76" s="34">
        <f t="shared" si="531"/>
        <v>0</v>
      </c>
      <c r="W76" s="34"/>
      <c r="X76" s="34">
        <f t="shared" si="532"/>
        <v>0</v>
      </c>
      <c r="Y76" s="34"/>
      <c r="Z76" s="34">
        <f t="shared" si="533"/>
        <v>0</v>
      </c>
      <c r="AA76" s="34"/>
      <c r="AB76" s="34">
        <f t="shared" si="534"/>
        <v>0</v>
      </c>
      <c r="AC76" s="34"/>
      <c r="AD76" s="34">
        <f t="shared" si="535"/>
        <v>0</v>
      </c>
      <c r="AE76" s="34"/>
      <c r="AF76" s="34">
        <f t="shared" si="536"/>
        <v>0</v>
      </c>
      <c r="AG76" s="34">
        <v>3</v>
      </c>
      <c r="AH76" s="34">
        <f t="shared" si="537"/>
        <v>135164.17865999998</v>
      </c>
      <c r="AI76" s="27">
        <v>64</v>
      </c>
      <c r="AJ76" s="34">
        <f t="shared" si="538"/>
        <v>2531266.0083199996</v>
      </c>
      <c r="AK76" s="34"/>
      <c r="AL76" s="34">
        <f>(AK76/12*1*$D76*$G76*$H76*$L76*AL$9)+(AK76/12*5*$E76*$G76*$H76*$L76*AL$10)+(AK76/12*6*$F76*$G76*$H76*$L76*AL$10)</f>
        <v>0</v>
      </c>
      <c r="AM76" s="34"/>
      <c r="AN76" s="34">
        <f>(AM76/12*1*$D76*$G76*$H76*$L76*AN$9)+(AM76/12*5*$E76*$G76*$H76*$L76*AN$10)+(AM76/12*6*$F76*$G76*$H76*$L76*AN$10)</f>
        <v>0</v>
      </c>
      <c r="AO76" s="34"/>
      <c r="AP76" s="34">
        <f t="shared" si="539"/>
        <v>0</v>
      </c>
      <c r="AQ76" s="34">
        <v>2</v>
      </c>
      <c r="AR76" s="34">
        <f>(AQ76/12*1*$D76*$G76*$H76*$M76*AR$9)+(AQ76/12*5*$E76*$G76*$H76*$M76*AR$10)+(AQ76/12*6*$F76*$G76*$H76*$M76*AR$10)</f>
        <v>86505.074342399981</v>
      </c>
      <c r="AS76" s="34"/>
      <c r="AT76" s="34">
        <f>(AS76/12*1*$D76*$G76*$H76*$M76*AT$9)+(AS76/12*5*$E76*$G76*$H76*$M76*AT$10)+(AS76/12*6*$F76*$G76*$H76*$M76*AT$10)</f>
        <v>0</v>
      </c>
      <c r="AU76" s="34"/>
      <c r="AV76" s="34">
        <f t="shared" si="540"/>
        <v>0</v>
      </c>
      <c r="AW76" s="34"/>
      <c r="AX76" s="34">
        <f t="shared" si="541"/>
        <v>0</v>
      </c>
      <c r="AY76" s="34"/>
      <c r="AZ76" s="34">
        <f t="shared" si="542"/>
        <v>0</v>
      </c>
      <c r="BA76" s="34"/>
      <c r="BB76" s="34">
        <f t="shared" si="543"/>
        <v>0</v>
      </c>
      <c r="BC76" s="34"/>
      <c r="BD76" s="34">
        <f t="shared" si="544"/>
        <v>0</v>
      </c>
      <c r="BE76" s="34"/>
      <c r="BF76" s="34">
        <f t="shared" si="545"/>
        <v>0</v>
      </c>
      <c r="BG76" s="34"/>
      <c r="BH76" s="34">
        <f t="shared" si="546"/>
        <v>0</v>
      </c>
      <c r="BI76" s="34"/>
      <c r="BJ76" s="34">
        <f t="shared" si="547"/>
        <v>0</v>
      </c>
      <c r="BK76" s="34"/>
      <c r="BL76" s="34">
        <f t="shared" si="548"/>
        <v>0</v>
      </c>
      <c r="BM76" s="34"/>
      <c r="BN76" s="34">
        <f t="shared" si="549"/>
        <v>0</v>
      </c>
      <c r="BO76" s="34"/>
      <c r="BP76" s="34">
        <f t="shared" si="550"/>
        <v>0</v>
      </c>
      <c r="BQ76" s="40"/>
      <c r="BR76" s="34">
        <f t="shared" si="551"/>
        <v>0</v>
      </c>
      <c r="BS76" s="34"/>
      <c r="BT76" s="34">
        <f t="shared" si="552"/>
        <v>0</v>
      </c>
      <c r="BU76" s="34"/>
      <c r="BV76" s="34">
        <f t="shared" si="567"/>
        <v>0</v>
      </c>
      <c r="BW76" s="34"/>
      <c r="BX76" s="34">
        <f>(BW76/12*1*$D76*$G76*$H76*$L76*BX$9)+(BW76/12*5*$E76*$G76*$H76*$L76*BX$10)+(BW76/12*6*$F76*$G76*$H76*$L76*BX$10)</f>
        <v>0</v>
      </c>
      <c r="BY76" s="34"/>
      <c r="BZ76" s="34">
        <f>(BY76/12*1*$D76*$G76*$H76*$L76*BZ$9)+(BY76/12*5*$E76*$G76*$H76*$L76*BZ$10)+(BY76/12*6*$F76*$G76*$H76*$L76*BZ$10)</f>
        <v>0</v>
      </c>
      <c r="CA76" s="34"/>
      <c r="CB76" s="34">
        <f>(CA76/12*1*$D76*$G76*$H76*$L76*CB$9)+(CA76/12*5*$E76*$G76*$H76*$L76*CB$10)+(CA76/12*6*$F76*$G76*$H76*$L76*CB$10)</f>
        <v>0</v>
      </c>
      <c r="CC76" s="34"/>
      <c r="CD76" s="34">
        <f>(CC76/12*1*$D76*$G76*$H76*$L76*CD$9)+(CC76/12*5*$E76*$G76*$H76*$L76*CD$10)+(CC76/12*6*$F76*$G76*$H76*$L76*CD$10)</f>
        <v>0</v>
      </c>
      <c r="CE76" s="34"/>
      <c r="CF76" s="34">
        <f t="shared" si="553"/>
        <v>0</v>
      </c>
      <c r="CG76" s="34"/>
      <c r="CH76" s="34">
        <f t="shared" si="554"/>
        <v>0</v>
      </c>
      <c r="CI76" s="34"/>
      <c r="CJ76" s="34">
        <f t="shared" si="555"/>
        <v>0</v>
      </c>
      <c r="CK76" s="34"/>
      <c r="CL76" s="34">
        <f t="shared" si="556"/>
        <v>0</v>
      </c>
      <c r="CM76" s="34"/>
      <c r="CN76" s="34">
        <f>(CM76/12*1*$D76*$G76*$H76*$L76*CN$9)+(CM76/12*11*$E76*$G76*$H76*$L76*CN$10)</f>
        <v>0</v>
      </c>
      <c r="CO76" s="34"/>
      <c r="CP76" s="34">
        <f t="shared" si="310"/>
        <v>0</v>
      </c>
      <c r="CQ76" s="34"/>
      <c r="CR76" s="34"/>
      <c r="CS76" s="34">
        <f t="shared" si="54"/>
        <v>0</v>
      </c>
      <c r="CT76" s="34">
        <f t="shared" si="54"/>
        <v>0</v>
      </c>
      <c r="CU76" s="34"/>
      <c r="CV76" s="34">
        <f t="shared" si="557"/>
        <v>0</v>
      </c>
      <c r="CW76" s="34"/>
      <c r="CX76" s="34">
        <f t="shared" si="558"/>
        <v>0</v>
      </c>
      <c r="CY76" s="34"/>
      <c r="CZ76" s="34">
        <f t="shared" si="559"/>
        <v>0</v>
      </c>
      <c r="DA76" s="34"/>
      <c r="DB76" s="34">
        <f t="shared" si="560"/>
        <v>0</v>
      </c>
      <c r="DC76" s="34"/>
      <c r="DD76" s="34">
        <f t="shared" si="561"/>
        <v>0</v>
      </c>
      <c r="DE76" s="34"/>
      <c r="DF76" s="34">
        <f t="shared" si="562"/>
        <v>0</v>
      </c>
      <c r="DG76" s="34">
        <v>0</v>
      </c>
      <c r="DH76" s="34">
        <f>(DG76/12*1*$D76*$G76*$H76*$M76*DH$9)+(DG76/12*11*$E76*$G76*$H76*$M76*DH$10)</f>
        <v>0</v>
      </c>
      <c r="DI76" s="34">
        <f t="shared" si="311"/>
        <v>0</v>
      </c>
      <c r="DJ76" s="34">
        <f t="shared" si="138"/>
        <v>0</v>
      </c>
      <c r="DK76" s="34"/>
      <c r="DL76" s="27"/>
      <c r="DM76" s="34"/>
      <c r="DN76" s="27">
        <f t="shared" si="86"/>
        <v>0</v>
      </c>
      <c r="DO76" s="34"/>
      <c r="DP76" s="34">
        <f t="shared" si="563"/>
        <v>0</v>
      </c>
      <c r="DQ76" s="34"/>
      <c r="DR76" s="34">
        <f>(DQ76/12*1*$D76*$G76*$H76*$M76*DR$9)+(DQ76/12*11*$E76*$G76*$H76*$M76*DR$10)</f>
        <v>0</v>
      </c>
      <c r="DS76" s="34">
        <v>0</v>
      </c>
      <c r="DT76" s="34">
        <f t="shared" si="140"/>
        <v>0</v>
      </c>
      <c r="DU76" s="34"/>
      <c r="DV76" s="27"/>
      <c r="DW76" s="34">
        <f t="shared" si="13"/>
        <v>0</v>
      </c>
      <c r="DX76" s="34">
        <f t="shared" si="13"/>
        <v>0</v>
      </c>
      <c r="DY76" s="34"/>
      <c r="DZ76" s="34">
        <f>(DY76/12*1*$D76*$G76*$H76*$M76*DZ$9)+(DY76/12*11*$E76*$G76*$H76*$M76*DZ$10)</f>
        <v>0</v>
      </c>
      <c r="EA76" s="34">
        <f t="shared" si="141"/>
        <v>0</v>
      </c>
      <c r="EB76" s="34">
        <f t="shared" si="84"/>
        <v>0</v>
      </c>
      <c r="EC76" s="27"/>
      <c r="ED76" s="34"/>
      <c r="EE76" s="34">
        <f t="shared" si="63"/>
        <v>0</v>
      </c>
      <c r="EF76" s="34">
        <f t="shared" si="63"/>
        <v>0</v>
      </c>
      <c r="EG76" s="34"/>
      <c r="EH76" s="34">
        <f>(EG76/12*1*$D76*$G76*$H76*$L76*EH$9)+(EG76/12*11*$E76*$G76*$H76*$L76*EH$10)</f>
        <v>0</v>
      </c>
      <c r="EI76" s="34">
        <f t="shared" si="142"/>
        <v>0</v>
      </c>
      <c r="EJ76" s="34">
        <f t="shared" si="85"/>
        <v>0</v>
      </c>
      <c r="EK76" s="34"/>
      <c r="EL76" s="34"/>
      <c r="EM76" s="34">
        <f t="shared" si="65"/>
        <v>0</v>
      </c>
      <c r="EN76" s="34">
        <f t="shared" si="65"/>
        <v>0</v>
      </c>
      <c r="EO76" s="34"/>
      <c r="EP76" s="34">
        <f>(EO76/12*1*$D76*$G76*$H76*$L76*EP$9)+(EO76/12*11*$E76*$G76*$H76*$L76*EP$10)</f>
        <v>0</v>
      </c>
      <c r="EQ76" s="34">
        <f t="shared" si="97"/>
        <v>0</v>
      </c>
      <c r="ER76" s="34">
        <f t="shared" si="98"/>
        <v>0</v>
      </c>
      <c r="ES76" s="34"/>
      <c r="ET76" s="34"/>
      <c r="EU76" s="34">
        <f t="shared" si="67"/>
        <v>0</v>
      </c>
      <c r="EV76" s="34">
        <f t="shared" si="67"/>
        <v>0</v>
      </c>
      <c r="EW76" s="34"/>
      <c r="EX76" s="34">
        <f>(EW76/12*1*$D76*$G76*$H76*$M76*EX$9)+(EW76/12*11*$E76*$G76*$H76*$M76*EX$10)</f>
        <v>0</v>
      </c>
      <c r="EY76" s="34">
        <f t="shared" si="99"/>
        <v>0</v>
      </c>
      <c r="EZ76" s="34">
        <f t="shared" si="82"/>
        <v>0</v>
      </c>
      <c r="FA76" s="34"/>
      <c r="FB76" s="34"/>
      <c r="FC76" s="34">
        <f t="shared" si="149"/>
        <v>0</v>
      </c>
      <c r="FD76" s="34">
        <f t="shared" si="149"/>
        <v>0</v>
      </c>
      <c r="FE76" s="34">
        <v>0</v>
      </c>
      <c r="FF76" s="34">
        <f t="shared" si="564"/>
        <v>0</v>
      </c>
      <c r="FG76" s="34">
        <f t="shared" si="144"/>
        <v>0</v>
      </c>
      <c r="FH76" s="34">
        <f t="shared" si="145"/>
        <v>0</v>
      </c>
      <c r="FI76" s="34"/>
      <c r="FJ76" s="34"/>
      <c r="FK76" s="34">
        <f t="shared" si="150"/>
        <v>0</v>
      </c>
      <c r="FL76" s="34">
        <f t="shared" si="150"/>
        <v>0</v>
      </c>
      <c r="FM76" s="34"/>
      <c r="FN76" s="34">
        <f t="shared" si="565"/>
        <v>0</v>
      </c>
      <c r="FO76" s="34">
        <f t="shared" si="100"/>
        <v>0</v>
      </c>
      <c r="FP76" s="34">
        <f t="shared" si="87"/>
        <v>0</v>
      </c>
      <c r="FQ76" s="34"/>
      <c r="FR76" s="34"/>
      <c r="FS76" s="34"/>
      <c r="FT76" s="34"/>
      <c r="FU76" s="34"/>
      <c r="FV76" s="34">
        <f t="shared" si="566"/>
        <v>0</v>
      </c>
      <c r="FW76" s="34"/>
      <c r="FX76" s="34">
        <f t="shared" si="568"/>
        <v>0</v>
      </c>
      <c r="FY76" s="34"/>
      <c r="FZ76" s="34"/>
      <c r="GA76" s="34">
        <f t="shared" si="71"/>
        <v>0</v>
      </c>
      <c r="GB76" s="34">
        <f t="shared" si="71"/>
        <v>0</v>
      </c>
      <c r="GC76" s="34"/>
      <c r="GD76" s="34">
        <f>(GC76/12*1*$D76*$G76*$H76*$O76*GD$9)+(GC76/12*11*$E76*$G76*$H76*$P76*GD$10)</f>
        <v>0</v>
      </c>
      <c r="GE76" s="34">
        <f t="shared" si="103"/>
        <v>0</v>
      </c>
      <c r="GF76" s="34">
        <f t="shared" si="88"/>
        <v>0</v>
      </c>
      <c r="GG76" s="34"/>
      <c r="GH76" s="34"/>
      <c r="GI76" s="27">
        <f t="shared" si="73"/>
        <v>0</v>
      </c>
      <c r="GJ76" s="27">
        <f t="shared" si="73"/>
        <v>0</v>
      </c>
      <c r="GK76" s="37"/>
      <c r="GL76" s="38"/>
    </row>
    <row r="77" spans="1:194" ht="22.5" customHeight="1" x14ac:dyDescent="0.25">
      <c r="A77" s="41"/>
      <c r="B77" s="72">
        <v>54</v>
      </c>
      <c r="C77" s="28" t="s">
        <v>217</v>
      </c>
      <c r="D77" s="29">
        <f t="shared" si="442"/>
        <v>18150.400000000001</v>
      </c>
      <c r="E77" s="29">
        <f t="shared" si="442"/>
        <v>18790</v>
      </c>
      <c r="F77" s="30">
        <v>18508</v>
      </c>
      <c r="G77" s="39">
        <v>2.82</v>
      </c>
      <c r="H77" s="31">
        <v>1</v>
      </c>
      <c r="I77" s="32"/>
      <c r="J77" s="32"/>
      <c r="K77" s="32"/>
      <c r="L77" s="29">
        <v>1.4</v>
      </c>
      <c r="M77" s="29">
        <v>1.68</v>
      </c>
      <c r="N77" s="29">
        <v>2.23</v>
      </c>
      <c r="O77" s="29">
        <v>2.39</v>
      </c>
      <c r="P77" s="33">
        <v>2.57</v>
      </c>
      <c r="Q77" s="34"/>
      <c r="R77" s="34">
        <f>(Q77/12*1*$D77*$G77*$H77*$L77*R$9)+(Q77/12*5*$E77*$G77*$H77*$L77*R$10)+(Q77/12*6*$F77*$G77*$H77*$L77*R$10)</f>
        <v>0</v>
      </c>
      <c r="S77" s="34"/>
      <c r="T77" s="34">
        <f>(S77/12*1*$D77*$G77*$H77*$L77*T$9)+(S77/12*5*$E77*$G77*$H77*$L77*T$10)+(S77/12*6*$F77*$G77*$H77*$L77*T$10)</f>
        <v>0</v>
      </c>
      <c r="U77" s="34"/>
      <c r="V77" s="34">
        <f t="shared" si="531"/>
        <v>0</v>
      </c>
      <c r="W77" s="34"/>
      <c r="X77" s="34">
        <f t="shared" si="532"/>
        <v>0</v>
      </c>
      <c r="Y77" s="34"/>
      <c r="Z77" s="34">
        <f t="shared" si="533"/>
        <v>0</v>
      </c>
      <c r="AA77" s="34"/>
      <c r="AB77" s="34">
        <f t="shared" si="534"/>
        <v>0</v>
      </c>
      <c r="AC77" s="34"/>
      <c r="AD77" s="34">
        <f t="shared" si="535"/>
        <v>0</v>
      </c>
      <c r="AE77" s="34"/>
      <c r="AF77" s="34">
        <f t="shared" si="536"/>
        <v>0</v>
      </c>
      <c r="AG77" s="34"/>
      <c r="AH77" s="34">
        <f t="shared" si="537"/>
        <v>0</v>
      </c>
      <c r="AI77" s="27">
        <v>10</v>
      </c>
      <c r="AJ77" s="34">
        <f t="shared" si="538"/>
        <v>808216.72820000001</v>
      </c>
      <c r="AK77" s="34"/>
      <c r="AL77" s="34">
        <f>(AK77/12*1*$D77*$G77*$H77*$L77*AL$9)+(AK77/12*5*$E77*$G77*$H77*$L77*AL$10)+(AK77/12*6*$F77*$G77*$H77*$L77*AL$10)</f>
        <v>0</v>
      </c>
      <c r="AM77" s="34"/>
      <c r="AN77" s="34">
        <f>(AM77/12*1*$D77*$G77*$H77*$L77*AN$9)+(AM77/12*5*$E77*$G77*$H77*$L77*AN$10)+(AM77/12*6*$F77*$G77*$H77*$L77*AN$10)</f>
        <v>0</v>
      </c>
      <c r="AO77" s="34"/>
      <c r="AP77" s="34">
        <f t="shared" si="539"/>
        <v>0</v>
      </c>
      <c r="AQ77" s="34"/>
      <c r="AR77" s="34">
        <f>(AQ77/12*1*$D77*$G77*$H77*$M77*AR$9)+(AQ77/12*5*$E77*$G77*$H77*$M77*AR$10)+(AQ77/12*6*$F77*$G77*$H77*$M77*AR$10)</f>
        <v>0</v>
      </c>
      <c r="AS77" s="34"/>
      <c r="AT77" s="34">
        <f>(AS77/12*1*$D77*$G77*$H77*$M77*AT$9)+(AS77/12*5*$E77*$G77*$H77*$M77*AT$10)+(AS77/12*6*$F77*$G77*$H77*$M77*AT$10)</f>
        <v>0</v>
      </c>
      <c r="AU77" s="34"/>
      <c r="AV77" s="34">
        <f t="shared" si="540"/>
        <v>0</v>
      </c>
      <c r="AW77" s="34"/>
      <c r="AX77" s="34">
        <f t="shared" si="541"/>
        <v>0</v>
      </c>
      <c r="AY77" s="34"/>
      <c r="AZ77" s="34">
        <f t="shared" si="542"/>
        <v>0</v>
      </c>
      <c r="BA77" s="34"/>
      <c r="BB77" s="34">
        <f t="shared" si="543"/>
        <v>0</v>
      </c>
      <c r="BC77" s="34"/>
      <c r="BD77" s="34">
        <f t="shared" si="544"/>
        <v>0</v>
      </c>
      <c r="BE77" s="34"/>
      <c r="BF77" s="34">
        <f t="shared" si="545"/>
        <v>0</v>
      </c>
      <c r="BG77" s="34"/>
      <c r="BH77" s="34">
        <f t="shared" si="546"/>
        <v>0</v>
      </c>
      <c r="BI77" s="34"/>
      <c r="BJ77" s="34">
        <f t="shared" si="547"/>
        <v>0</v>
      </c>
      <c r="BK77" s="34"/>
      <c r="BL77" s="34">
        <f t="shared" si="548"/>
        <v>0</v>
      </c>
      <c r="BM77" s="34"/>
      <c r="BN77" s="34">
        <f t="shared" si="549"/>
        <v>0</v>
      </c>
      <c r="BO77" s="34"/>
      <c r="BP77" s="34">
        <f t="shared" si="550"/>
        <v>0</v>
      </c>
      <c r="BQ77" s="40"/>
      <c r="BR77" s="34">
        <f t="shared" si="551"/>
        <v>0</v>
      </c>
      <c r="BS77" s="34">
        <v>2</v>
      </c>
      <c r="BT77" s="34">
        <f t="shared" si="552"/>
        <v>184998.92140799999</v>
      </c>
      <c r="BU77" s="34"/>
      <c r="BV77" s="34">
        <f t="shared" si="567"/>
        <v>0</v>
      </c>
      <c r="BW77" s="34"/>
      <c r="BX77" s="34">
        <f>(BW77/12*1*$D77*$G77*$H77*$L77*BX$9)+(BW77/12*5*$E77*$G77*$H77*$L77*BX$10)+(BW77/12*6*$F77*$G77*$H77*$L77*BX$10)</f>
        <v>0</v>
      </c>
      <c r="BY77" s="34"/>
      <c r="BZ77" s="34">
        <f>(BY77/12*1*$D77*$G77*$H77*$L77*BZ$9)+(BY77/12*5*$E77*$G77*$H77*$L77*BZ$10)+(BY77/12*6*$F77*$G77*$H77*$L77*BZ$10)</f>
        <v>0</v>
      </c>
      <c r="CA77" s="34"/>
      <c r="CB77" s="34">
        <f>(CA77/12*1*$D77*$G77*$H77*$L77*CB$9)+(CA77/12*5*$E77*$G77*$H77*$L77*CB$10)+(CA77/12*6*$F77*$G77*$H77*$L77*CB$10)</f>
        <v>0</v>
      </c>
      <c r="CC77" s="34"/>
      <c r="CD77" s="34">
        <f>(CC77/12*1*$D77*$G77*$H77*$L77*CD$9)+(CC77/12*5*$E77*$G77*$H77*$L77*CD$10)+(CC77/12*6*$F77*$G77*$H77*$L77*CD$10)</f>
        <v>0</v>
      </c>
      <c r="CE77" s="34"/>
      <c r="CF77" s="34">
        <f t="shared" si="553"/>
        <v>0</v>
      </c>
      <c r="CG77" s="34"/>
      <c r="CH77" s="34">
        <f t="shared" si="554"/>
        <v>0</v>
      </c>
      <c r="CI77" s="34"/>
      <c r="CJ77" s="34">
        <f t="shared" si="555"/>
        <v>0</v>
      </c>
      <c r="CK77" s="34"/>
      <c r="CL77" s="34">
        <f t="shared" si="556"/>
        <v>0</v>
      </c>
      <c r="CM77" s="34"/>
      <c r="CN77" s="34">
        <f>(CM77/12*1*$D77*$G77*$H77*$L77*CN$9)+(CM77/12*11*$E77*$G77*$H77*$L77*CN$10)</f>
        <v>0</v>
      </c>
      <c r="CO77" s="34"/>
      <c r="CP77" s="34">
        <f t="shared" si="310"/>
        <v>0</v>
      </c>
      <c r="CQ77" s="34"/>
      <c r="CR77" s="34"/>
      <c r="CS77" s="34">
        <f t="shared" si="54"/>
        <v>0</v>
      </c>
      <c r="CT77" s="34">
        <f t="shared" si="54"/>
        <v>0</v>
      </c>
      <c r="CU77" s="34"/>
      <c r="CV77" s="34">
        <f t="shared" si="557"/>
        <v>0</v>
      </c>
      <c r="CW77" s="34"/>
      <c r="CX77" s="34">
        <f t="shared" si="558"/>
        <v>0</v>
      </c>
      <c r="CY77" s="34"/>
      <c r="CZ77" s="34">
        <f t="shared" si="559"/>
        <v>0</v>
      </c>
      <c r="DA77" s="34"/>
      <c r="DB77" s="34">
        <f t="shared" si="560"/>
        <v>0</v>
      </c>
      <c r="DC77" s="34"/>
      <c r="DD77" s="34">
        <f t="shared" si="561"/>
        <v>0</v>
      </c>
      <c r="DE77" s="34"/>
      <c r="DF77" s="34">
        <f t="shared" si="562"/>
        <v>0</v>
      </c>
      <c r="DG77" s="34"/>
      <c r="DH77" s="34">
        <f>(DG77/12*1*$D77*$G77*$H77*$M77*DH$9)+(DG77/12*11*$E77*$G77*$H77*$M77*DH$10)</f>
        <v>0</v>
      </c>
      <c r="DI77" s="34">
        <f t="shared" si="311"/>
        <v>0</v>
      </c>
      <c r="DJ77" s="34">
        <f t="shared" si="138"/>
        <v>0</v>
      </c>
      <c r="DK77" s="34"/>
      <c r="DL77" s="27"/>
      <c r="DM77" s="34"/>
      <c r="DN77" s="27">
        <f t="shared" si="86"/>
        <v>0</v>
      </c>
      <c r="DO77" s="34"/>
      <c r="DP77" s="34">
        <f t="shared" si="563"/>
        <v>0</v>
      </c>
      <c r="DQ77" s="34"/>
      <c r="DR77" s="34">
        <f>(DQ77/12*1*$D77*$G77*$H77*$M77*DR$9)+(DQ77/12*11*$E77*$G77*$H77*$M77*DR$10)</f>
        <v>0</v>
      </c>
      <c r="DS77" s="34">
        <v>0</v>
      </c>
      <c r="DT77" s="34">
        <f t="shared" si="140"/>
        <v>0</v>
      </c>
      <c r="DU77" s="34"/>
      <c r="DV77" s="27"/>
      <c r="DW77" s="34">
        <f t="shared" si="13"/>
        <v>0</v>
      </c>
      <c r="DX77" s="34">
        <f t="shared" si="13"/>
        <v>0</v>
      </c>
      <c r="DY77" s="34"/>
      <c r="DZ77" s="34">
        <f>(DY77/12*1*$D77*$G77*$H77*$M77*DZ$9)+(DY77/12*11*$E77*$G77*$H77*$M77*DZ$10)</f>
        <v>0</v>
      </c>
      <c r="EA77" s="34">
        <f t="shared" si="141"/>
        <v>0</v>
      </c>
      <c r="EB77" s="34">
        <f t="shared" si="84"/>
        <v>0</v>
      </c>
      <c r="EC77" s="27"/>
      <c r="ED77" s="34"/>
      <c r="EE77" s="34">
        <f t="shared" si="63"/>
        <v>0</v>
      </c>
      <c r="EF77" s="34">
        <f t="shared" si="63"/>
        <v>0</v>
      </c>
      <c r="EG77" s="34"/>
      <c r="EH77" s="34">
        <f>(EG77/12*1*$D77*$G77*$H77*$L77*EH$9)+(EG77/12*11*$E77*$G77*$H77*$L77*EH$10)</f>
        <v>0</v>
      </c>
      <c r="EI77" s="34">
        <f t="shared" si="142"/>
        <v>0</v>
      </c>
      <c r="EJ77" s="34">
        <f t="shared" si="85"/>
        <v>0</v>
      </c>
      <c r="EK77" s="34"/>
      <c r="EL77" s="34"/>
      <c r="EM77" s="34">
        <f t="shared" si="65"/>
        <v>0</v>
      </c>
      <c r="EN77" s="34">
        <f t="shared" si="65"/>
        <v>0</v>
      </c>
      <c r="EO77" s="34"/>
      <c r="EP77" s="34">
        <f>(EO77/12*1*$D77*$G77*$H77*$L77*EP$9)+(EO77/12*11*$E77*$G77*$H77*$L77*EP$10)</f>
        <v>0</v>
      </c>
      <c r="EQ77" s="34">
        <f t="shared" si="97"/>
        <v>0</v>
      </c>
      <c r="ER77" s="34">
        <f t="shared" si="98"/>
        <v>0</v>
      </c>
      <c r="ES77" s="34"/>
      <c r="ET77" s="34"/>
      <c r="EU77" s="34">
        <f t="shared" si="67"/>
        <v>0</v>
      </c>
      <c r="EV77" s="34">
        <f t="shared" si="67"/>
        <v>0</v>
      </c>
      <c r="EW77" s="34"/>
      <c r="EX77" s="34">
        <f>(EW77/12*1*$D77*$G77*$H77*$M77*EX$9)+(EW77/12*11*$E77*$G77*$H77*$M77*EX$10)</f>
        <v>0</v>
      </c>
      <c r="EY77" s="34">
        <f t="shared" si="99"/>
        <v>0</v>
      </c>
      <c r="EZ77" s="34">
        <f t="shared" si="82"/>
        <v>0</v>
      </c>
      <c r="FA77" s="34"/>
      <c r="FB77" s="34"/>
      <c r="FC77" s="34">
        <f t="shared" si="149"/>
        <v>0</v>
      </c>
      <c r="FD77" s="34">
        <f t="shared" si="149"/>
        <v>0</v>
      </c>
      <c r="FE77" s="34"/>
      <c r="FF77" s="34">
        <f t="shared" si="564"/>
        <v>0</v>
      </c>
      <c r="FG77" s="34">
        <f t="shared" si="144"/>
        <v>0</v>
      </c>
      <c r="FH77" s="34">
        <f t="shared" si="145"/>
        <v>0</v>
      </c>
      <c r="FI77" s="34"/>
      <c r="FJ77" s="34"/>
      <c r="FK77" s="34">
        <f t="shared" si="150"/>
        <v>0</v>
      </c>
      <c r="FL77" s="34">
        <f t="shared" si="150"/>
        <v>0</v>
      </c>
      <c r="FM77" s="34"/>
      <c r="FN77" s="34">
        <f t="shared" si="565"/>
        <v>0</v>
      </c>
      <c r="FO77" s="34">
        <f t="shared" si="100"/>
        <v>0</v>
      </c>
      <c r="FP77" s="34">
        <f t="shared" si="87"/>
        <v>0</v>
      </c>
      <c r="FQ77" s="34"/>
      <c r="FR77" s="34"/>
      <c r="FS77" s="34"/>
      <c r="FT77" s="34"/>
      <c r="FU77" s="34"/>
      <c r="FV77" s="34">
        <f t="shared" si="566"/>
        <v>0</v>
      </c>
      <c r="FW77" s="34"/>
      <c r="FX77" s="34">
        <f t="shared" si="568"/>
        <v>0</v>
      </c>
      <c r="FY77" s="34"/>
      <c r="FZ77" s="34"/>
      <c r="GA77" s="34">
        <f t="shared" si="71"/>
        <v>0</v>
      </c>
      <c r="GB77" s="34">
        <f t="shared" si="71"/>
        <v>0</v>
      </c>
      <c r="GC77" s="34"/>
      <c r="GD77" s="34">
        <f>(GC77/12*1*$D77*$G77*$H77*$O77*GD$9)+(GC77/12*11*$E77*$G77*$H77*$P77*GD$10)</f>
        <v>0</v>
      </c>
      <c r="GE77" s="34">
        <f t="shared" si="103"/>
        <v>0</v>
      </c>
      <c r="GF77" s="34">
        <f t="shared" si="88"/>
        <v>0</v>
      </c>
      <c r="GG77" s="34"/>
      <c r="GH77" s="34"/>
      <c r="GI77" s="27">
        <f t="shared" si="73"/>
        <v>0</v>
      </c>
      <c r="GJ77" s="27">
        <f t="shared" si="73"/>
        <v>0</v>
      </c>
      <c r="GK77" s="37"/>
      <c r="GL77" s="38"/>
    </row>
    <row r="78" spans="1:194" x14ac:dyDescent="0.25">
      <c r="A78" s="41">
        <v>12</v>
      </c>
      <c r="B78" s="78"/>
      <c r="C78" s="44" t="s">
        <v>218</v>
      </c>
      <c r="D78" s="29">
        <f t="shared" si="442"/>
        <v>18150.400000000001</v>
      </c>
      <c r="E78" s="29">
        <f t="shared" si="442"/>
        <v>18790</v>
      </c>
      <c r="F78" s="30">
        <v>18508</v>
      </c>
      <c r="G78" s="74">
        <v>0.65</v>
      </c>
      <c r="H78" s="31">
        <v>1</v>
      </c>
      <c r="I78" s="32"/>
      <c r="J78" s="32"/>
      <c r="K78" s="32"/>
      <c r="L78" s="29">
        <v>1.4</v>
      </c>
      <c r="M78" s="29">
        <v>1.68</v>
      </c>
      <c r="N78" s="29">
        <v>2.23</v>
      </c>
      <c r="O78" s="29">
        <v>2.39</v>
      </c>
      <c r="P78" s="33">
        <v>2.57</v>
      </c>
      <c r="Q78" s="27">
        <f>SUM(Q79:Q89)</f>
        <v>210</v>
      </c>
      <c r="R78" s="27">
        <f t="shared" ref="R78:CC78" si="569">SUM(R79:R89)</f>
        <v>3901225.6226999997</v>
      </c>
      <c r="S78" s="27">
        <f t="shared" si="569"/>
        <v>0</v>
      </c>
      <c r="T78" s="27">
        <f t="shared" si="569"/>
        <v>0</v>
      </c>
      <c r="U78" s="27">
        <f t="shared" si="569"/>
        <v>0</v>
      </c>
      <c r="V78" s="27">
        <f t="shared" si="569"/>
        <v>0</v>
      </c>
      <c r="W78" s="27">
        <f t="shared" si="569"/>
        <v>31</v>
      </c>
      <c r="X78" s="27">
        <f t="shared" si="569"/>
        <v>865325.17073333333</v>
      </c>
      <c r="Y78" s="27">
        <f t="shared" si="569"/>
        <v>0</v>
      </c>
      <c r="Z78" s="27">
        <f t="shared" si="569"/>
        <v>0</v>
      </c>
      <c r="AA78" s="27">
        <f t="shared" si="569"/>
        <v>86</v>
      </c>
      <c r="AB78" s="27">
        <f t="shared" si="569"/>
        <v>3112284.4158000001</v>
      </c>
      <c r="AC78" s="27">
        <f t="shared" si="569"/>
        <v>0</v>
      </c>
      <c r="AD78" s="27">
        <f t="shared" si="569"/>
        <v>0</v>
      </c>
      <c r="AE78" s="27">
        <f t="shared" si="569"/>
        <v>0</v>
      </c>
      <c r="AF78" s="27">
        <f t="shared" si="569"/>
        <v>0</v>
      </c>
      <c r="AG78" s="27">
        <f t="shared" si="569"/>
        <v>1</v>
      </c>
      <c r="AH78" s="27">
        <f t="shared" si="569"/>
        <v>31995.385286666664</v>
      </c>
      <c r="AI78" s="27">
        <f>SUM(AI79:AI89)</f>
        <v>3780</v>
      </c>
      <c r="AJ78" s="27">
        <f t="shared" ref="AJ78" si="570">SUM(AJ79:AJ89)</f>
        <v>68533052.729563326</v>
      </c>
      <c r="AK78" s="27">
        <f t="shared" si="569"/>
        <v>2</v>
      </c>
      <c r="AL78" s="27">
        <f t="shared" si="569"/>
        <v>66341.451941333333</v>
      </c>
      <c r="AM78" s="27">
        <f t="shared" si="569"/>
        <v>0</v>
      </c>
      <c r="AN78" s="27">
        <f t="shared" si="569"/>
        <v>0</v>
      </c>
      <c r="AO78" s="27">
        <f t="shared" si="569"/>
        <v>436</v>
      </c>
      <c r="AP78" s="27">
        <f t="shared" si="569"/>
        <v>4933819.0046133325</v>
      </c>
      <c r="AQ78" s="27">
        <f t="shared" si="569"/>
        <v>2680</v>
      </c>
      <c r="AR78" s="27">
        <f t="shared" si="569"/>
        <v>61167236.588819206</v>
      </c>
      <c r="AS78" s="27">
        <f t="shared" si="569"/>
        <v>5</v>
      </c>
      <c r="AT78" s="27">
        <f t="shared" si="569"/>
        <v>306528.85038720001</v>
      </c>
      <c r="AU78" s="27">
        <f t="shared" si="569"/>
        <v>13</v>
      </c>
      <c r="AV78" s="27">
        <f t="shared" si="569"/>
        <v>863797.04669440002</v>
      </c>
      <c r="AW78" s="27">
        <f t="shared" si="569"/>
        <v>0</v>
      </c>
      <c r="AX78" s="27">
        <f t="shared" si="569"/>
        <v>0</v>
      </c>
      <c r="AY78" s="27">
        <f t="shared" si="569"/>
        <v>0</v>
      </c>
      <c r="AZ78" s="27">
        <f t="shared" si="569"/>
        <v>0</v>
      </c>
      <c r="BA78" s="27">
        <f t="shared" si="569"/>
        <v>0</v>
      </c>
      <c r="BB78" s="27">
        <f t="shared" si="569"/>
        <v>0</v>
      </c>
      <c r="BC78" s="27">
        <f t="shared" si="569"/>
        <v>0</v>
      </c>
      <c r="BD78" s="27">
        <f t="shared" si="569"/>
        <v>0</v>
      </c>
      <c r="BE78" s="27">
        <f t="shared" si="569"/>
        <v>0</v>
      </c>
      <c r="BF78" s="27">
        <f t="shared" si="569"/>
        <v>0</v>
      </c>
      <c r="BG78" s="27">
        <f t="shared" si="569"/>
        <v>0</v>
      </c>
      <c r="BH78" s="27">
        <f t="shared" si="569"/>
        <v>0</v>
      </c>
      <c r="BI78" s="27">
        <v>0</v>
      </c>
      <c r="BJ78" s="27">
        <f t="shared" ref="BJ78" si="571">SUM(BJ79:BJ89)</f>
        <v>0</v>
      </c>
      <c r="BK78" s="27">
        <f t="shared" si="569"/>
        <v>0</v>
      </c>
      <c r="BL78" s="27">
        <f t="shared" si="569"/>
        <v>0</v>
      </c>
      <c r="BM78" s="27">
        <f>SUM(BM79:BM89)</f>
        <v>1935</v>
      </c>
      <c r="BN78" s="27">
        <f t="shared" ref="BN78" si="572">SUM(BN79:BN89)</f>
        <v>39878069.66359999</v>
      </c>
      <c r="BO78" s="27">
        <f t="shared" si="569"/>
        <v>18</v>
      </c>
      <c r="BP78" s="27">
        <f t="shared" si="569"/>
        <v>1281596.5057840003</v>
      </c>
      <c r="BQ78" s="27">
        <v>259</v>
      </c>
      <c r="BR78" s="27">
        <f t="shared" ref="BR78" si="573">SUM(BR79:BR89)</f>
        <v>4905138.544516</v>
      </c>
      <c r="BS78" s="27">
        <f t="shared" si="569"/>
        <v>24</v>
      </c>
      <c r="BT78" s="27">
        <f t="shared" si="569"/>
        <v>393614.72639999993</v>
      </c>
      <c r="BU78" s="27">
        <f t="shared" si="569"/>
        <v>1506</v>
      </c>
      <c r="BV78" s="27">
        <f t="shared" si="569"/>
        <v>28237296.080000002</v>
      </c>
      <c r="BW78" s="27">
        <f t="shared" si="569"/>
        <v>2</v>
      </c>
      <c r="BX78" s="27">
        <f t="shared" si="569"/>
        <v>50967.22225466666</v>
      </c>
      <c r="BY78" s="27">
        <f t="shared" si="569"/>
        <v>14</v>
      </c>
      <c r="BZ78" s="27">
        <f t="shared" si="569"/>
        <v>319849.41840133327</v>
      </c>
      <c r="CA78" s="27">
        <f t="shared" si="569"/>
        <v>0</v>
      </c>
      <c r="CB78" s="27">
        <f t="shared" si="569"/>
        <v>0</v>
      </c>
      <c r="CC78" s="27">
        <f t="shared" si="569"/>
        <v>2</v>
      </c>
      <c r="CD78" s="27">
        <f t="shared" ref="CD78:EO78" si="574">SUM(CD79:CD89)</f>
        <v>15646.12107333333</v>
      </c>
      <c r="CE78" s="27">
        <f t="shared" si="574"/>
        <v>0</v>
      </c>
      <c r="CF78" s="27">
        <f t="shared" si="574"/>
        <v>0</v>
      </c>
      <c r="CG78" s="27">
        <f t="shared" si="574"/>
        <v>0</v>
      </c>
      <c r="CH78" s="27">
        <f t="shared" si="574"/>
        <v>0</v>
      </c>
      <c r="CI78" s="27">
        <f t="shared" si="574"/>
        <v>0</v>
      </c>
      <c r="CJ78" s="27">
        <f t="shared" si="574"/>
        <v>0</v>
      </c>
      <c r="CK78" s="27">
        <f t="shared" si="574"/>
        <v>26</v>
      </c>
      <c r="CL78" s="27">
        <f t="shared" si="574"/>
        <v>321662.1832666666</v>
      </c>
      <c r="CM78" s="27">
        <f t="shared" si="574"/>
        <v>305</v>
      </c>
      <c r="CN78" s="27">
        <f t="shared" si="574"/>
        <v>4764645.4075640002</v>
      </c>
      <c r="CO78" s="27">
        <f t="shared" si="574"/>
        <v>183</v>
      </c>
      <c r="CP78" s="27">
        <f t="shared" si="574"/>
        <v>2208196.6899999995</v>
      </c>
      <c r="CQ78" s="27">
        <f>CM78-CO78+14</f>
        <v>136</v>
      </c>
      <c r="CR78" s="27">
        <f>($CQ78/9*3* $E78*$G78*$H78*$L78*CR$10)+($CQ78/9*6* $F78*$G78*$H78*$L78*CR$10)</f>
        <v>2196283.0780799994</v>
      </c>
      <c r="CS78" s="34">
        <f t="shared" si="54"/>
        <v>319</v>
      </c>
      <c r="CT78" s="34">
        <f t="shared" si="54"/>
        <v>4404479.7680799989</v>
      </c>
      <c r="CU78" s="27">
        <f t="shared" si="574"/>
        <v>767</v>
      </c>
      <c r="CV78" s="27">
        <f t="shared" ref="CV78" si="575">SUM(CV79:CV89)</f>
        <v>14531965.455537602</v>
      </c>
      <c r="CW78" s="27">
        <f t="shared" ref="CW78:CY78" si="576">SUM(CW79:CW89)</f>
        <v>463</v>
      </c>
      <c r="CX78" s="27">
        <f t="shared" si="576"/>
        <v>7993863.2152511999</v>
      </c>
      <c r="CY78" s="27">
        <f t="shared" si="576"/>
        <v>302</v>
      </c>
      <c r="CZ78" s="27">
        <f t="shared" si="574"/>
        <v>4812865.9132679999</v>
      </c>
      <c r="DA78" s="27">
        <f t="shared" si="574"/>
        <v>122</v>
      </c>
      <c r="DB78" s="27">
        <f t="shared" si="574"/>
        <v>2130663.0796863995</v>
      </c>
      <c r="DC78" s="27">
        <f t="shared" si="574"/>
        <v>420</v>
      </c>
      <c r="DD78" s="27">
        <f t="shared" si="574"/>
        <v>8333887.8721391996</v>
      </c>
      <c r="DE78" s="27">
        <f t="shared" si="574"/>
        <v>51</v>
      </c>
      <c r="DF78" s="27">
        <f t="shared" si="574"/>
        <v>963521.66173200007</v>
      </c>
      <c r="DG78" s="27">
        <f t="shared" si="574"/>
        <v>420</v>
      </c>
      <c r="DH78" s="27">
        <f t="shared" si="574"/>
        <v>7739010.3542303992</v>
      </c>
      <c r="DI78" s="27">
        <f t="shared" si="574"/>
        <v>127</v>
      </c>
      <c r="DJ78" s="27">
        <f t="shared" si="574"/>
        <v>1998731.0099999995</v>
      </c>
      <c r="DK78" s="27">
        <f>DG78-DI78+6</f>
        <v>299</v>
      </c>
      <c r="DL78" s="27">
        <f>(DK78/9*3*$E78*$G78*$H78*$M78*DL$10)+(DK78/9*6*$F78*$G78*$H78*$M78*DL$10)</f>
        <v>6401681.7140639992</v>
      </c>
      <c r="DM78" s="27">
        <f t="shared" ref="DM78" si="577">DI78+DK78</f>
        <v>426</v>
      </c>
      <c r="DN78" s="27">
        <f t="shared" si="86"/>
        <v>8400412.7240639981</v>
      </c>
      <c r="DO78" s="27">
        <f t="shared" si="574"/>
        <v>0</v>
      </c>
      <c r="DP78" s="27">
        <f t="shared" ref="DP78" si="578">SUM(DP79:DP89)</f>
        <v>0</v>
      </c>
      <c r="DQ78" s="27">
        <f t="shared" si="574"/>
        <v>364</v>
      </c>
      <c r="DR78" s="27">
        <f t="shared" si="574"/>
        <v>7372502.2557311999</v>
      </c>
      <c r="DS78" s="27">
        <f t="shared" si="574"/>
        <v>95</v>
      </c>
      <c r="DT78" s="27">
        <f t="shared" si="574"/>
        <v>1802778.25</v>
      </c>
      <c r="DU78" s="27">
        <f>DQ78-DS78</f>
        <v>269</v>
      </c>
      <c r="DV78" s="27">
        <f>(DU78/9*3*$E78*$G78*$H78*$M78*DV$10)+(DU78/9*6*$F78*$G78*$H78*$M78*DV$10)</f>
        <v>5759372.511984</v>
      </c>
      <c r="DW78" s="34">
        <f t="shared" si="13"/>
        <v>364</v>
      </c>
      <c r="DX78" s="34">
        <f t="shared" si="13"/>
        <v>7562150.761984</v>
      </c>
      <c r="DY78" s="27">
        <f t="shared" si="574"/>
        <v>713</v>
      </c>
      <c r="DZ78" s="27">
        <f t="shared" si="574"/>
        <v>12346371.7496728</v>
      </c>
      <c r="EA78" s="27">
        <f t="shared" si="574"/>
        <v>197</v>
      </c>
      <c r="EB78" s="27">
        <f t="shared" si="574"/>
        <v>3387713.9000000004</v>
      </c>
      <c r="EC78" s="27">
        <v>533</v>
      </c>
      <c r="ED78" s="27">
        <f>(EC78/9*3*$E78*$G78*$H78*$M78*ED$10)+(EC78/9*6*$F78*$G78*$H78*$M78*ED$10)</f>
        <v>11411693.490287999</v>
      </c>
      <c r="EE78" s="34">
        <f t="shared" si="63"/>
        <v>730</v>
      </c>
      <c r="EF78" s="34">
        <f t="shared" si="63"/>
        <v>14799407.390287999</v>
      </c>
      <c r="EG78" s="27">
        <f t="shared" si="574"/>
        <v>664</v>
      </c>
      <c r="EH78" s="27">
        <f t="shared" si="574"/>
        <v>11317691.821398668</v>
      </c>
      <c r="EI78" s="27">
        <f t="shared" si="574"/>
        <v>179</v>
      </c>
      <c r="EJ78" s="27">
        <f t="shared" si="574"/>
        <v>2756996.4699999997</v>
      </c>
      <c r="EK78" s="27">
        <f>EG78-EI78</f>
        <v>485</v>
      </c>
      <c r="EL78" s="27">
        <f>(EK78/9*3* $E78*$G78*$H78*$L78*EL$10)+(EK78/9*6* $F78*$G78*$H78*$L78*EL$10)</f>
        <v>8653332.3058000002</v>
      </c>
      <c r="EM78" s="27">
        <f>EI78+EK78</f>
        <v>664</v>
      </c>
      <c r="EN78" s="34">
        <f t="shared" si="65"/>
        <v>11410328.775800001</v>
      </c>
      <c r="EO78" s="27">
        <f t="shared" si="574"/>
        <v>0</v>
      </c>
      <c r="EP78" s="27">
        <f t="shared" ref="EP78:GD78" si="579">SUM(EP79:EP89)</f>
        <v>0</v>
      </c>
      <c r="EQ78" s="27">
        <f t="shared" si="579"/>
        <v>2</v>
      </c>
      <c r="ER78" s="27">
        <f t="shared" si="579"/>
        <v>93438.38</v>
      </c>
      <c r="ES78" s="27"/>
      <c r="ET78" s="27">
        <f>(ES78/9*3* $E78*$G78*$H78*$L78*ET$10)+(ES78/9*6* $F78*$G78*$H78*$L78*ET$10)</f>
        <v>0</v>
      </c>
      <c r="EU78" s="27">
        <f t="shared" si="67"/>
        <v>2</v>
      </c>
      <c r="EV78" s="34">
        <f t="shared" si="67"/>
        <v>93438.38</v>
      </c>
      <c r="EW78" s="27">
        <f t="shared" si="579"/>
        <v>20</v>
      </c>
      <c r="EX78" s="27">
        <f t="shared" si="579"/>
        <v>747196.44815199997</v>
      </c>
      <c r="EY78" s="27">
        <f t="shared" si="579"/>
        <v>29</v>
      </c>
      <c r="EZ78" s="27">
        <f t="shared" si="579"/>
        <v>1220261.3800000001</v>
      </c>
      <c r="FA78" s="27"/>
      <c r="FB78" s="27">
        <f>(FA78/9*3*$E78*$G78*$H78*$M78*FB$10)+(FA78/9*6*$F78*$G78*$H78*$M78*FB$10)</f>
        <v>0</v>
      </c>
      <c r="FC78" s="34">
        <f t="shared" si="149"/>
        <v>29</v>
      </c>
      <c r="FD78" s="34">
        <f t="shared" si="149"/>
        <v>1220261.3800000001</v>
      </c>
      <c r="FE78" s="27">
        <f t="shared" si="579"/>
        <v>266</v>
      </c>
      <c r="FF78" s="27">
        <f t="shared" si="579"/>
        <v>5951215.6458999999</v>
      </c>
      <c r="FG78" s="27">
        <f t="shared" si="579"/>
        <v>97</v>
      </c>
      <c r="FH78" s="27">
        <f t="shared" si="579"/>
        <v>2166196.0299999998</v>
      </c>
      <c r="FI78" s="27">
        <v>187</v>
      </c>
      <c r="FJ78" s="27">
        <f>(FI78/9*3*$E78*$G78*$H78*$M78*FJ$10)+(FI78/9*6*$F78*$G78*$H78*$M78*FJ$10)</f>
        <v>5143308.2020320017</v>
      </c>
      <c r="FK78" s="34">
        <f t="shared" si="150"/>
        <v>284</v>
      </c>
      <c r="FL78" s="34">
        <f t="shared" si="150"/>
        <v>7309504.232032001</v>
      </c>
      <c r="FM78" s="27">
        <f t="shared" si="579"/>
        <v>87</v>
      </c>
      <c r="FN78" s="27">
        <f t="shared" si="579"/>
        <v>1901824.7486</v>
      </c>
      <c r="FO78" s="27">
        <f t="shared" si="579"/>
        <v>23</v>
      </c>
      <c r="FP78" s="27">
        <f t="shared" si="579"/>
        <v>472089.93999999994</v>
      </c>
      <c r="FQ78" s="27">
        <v>50</v>
      </c>
      <c r="FR78" s="27">
        <f>(FQ78/9*3*$E78*$G78*$H78*$M78*FR$10)+(FQ78/9*6*$F78*$G78*$H78*$M78*FR$10)</f>
        <v>1375216.0967999999</v>
      </c>
      <c r="FS78" s="34">
        <f t="shared" ref="FS78" si="580">FO78+FQ78</f>
        <v>73</v>
      </c>
      <c r="FT78" s="34">
        <f>FP78+FR78</f>
        <v>1847306.0367999999</v>
      </c>
      <c r="FU78" s="27">
        <f t="shared" ref="FU78:FV78" si="581">SUM(FU79:FU89)</f>
        <v>36</v>
      </c>
      <c r="FV78" s="27">
        <f t="shared" si="581"/>
        <v>1027195.5117000001</v>
      </c>
      <c r="FW78" s="27">
        <f t="shared" si="579"/>
        <v>42</v>
      </c>
      <c r="FX78" s="27">
        <f t="shared" si="579"/>
        <v>1182099.5499999998</v>
      </c>
      <c r="FY78" s="27">
        <v>9</v>
      </c>
      <c r="FZ78" s="27">
        <f>SUM($FY78*$F78*$G78*$H78*$N78*$FZ$10)</f>
        <v>326918.03835600003</v>
      </c>
      <c r="GA78" s="27">
        <f>FW78+FY78</f>
        <v>51</v>
      </c>
      <c r="GB78" s="27">
        <f>FX78+FZ78</f>
        <v>1509017.5883559999</v>
      </c>
      <c r="GC78" s="27">
        <f t="shared" si="579"/>
        <v>210</v>
      </c>
      <c r="GD78" s="27">
        <f t="shared" si="579"/>
        <v>7284891.4680439988</v>
      </c>
      <c r="GE78" s="27">
        <f t="shared" ref="GE78:GF78" si="582">SUM(GE79:GE89)</f>
        <v>109</v>
      </c>
      <c r="GF78" s="27">
        <f t="shared" si="582"/>
        <v>3259376.7600000007</v>
      </c>
      <c r="GG78" s="27">
        <v>111</v>
      </c>
      <c r="GH78" s="27">
        <f>SUM($GG78/9*3*$GH$10*$E78*$G78*$H78*$P78)+($GG78/9*6*$GH$10*$F78*$G78*$H78*$P78)</f>
        <v>4670332.0944539998</v>
      </c>
      <c r="GI78" s="27">
        <f t="shared" si="73"/>
        <v>220</v>
      </c>
      <c r="GJ78" s="27">
        <f t="shared" si="73"/>
        <v>7929708.8544540005</v>
      </c>
      <c r="GK78" s="27">
        <f>SUM(Q78,S78,U78,W78,Y78,AA78,AC78,AE78,AG78,AI78,AK78,AM78,AO78,AQ78,AS78,AU78,AW78,AY78,BA78,BC78,BE78,BG78,BI78,BK78,BM78,BO78,BQ78,BS78,BU78,BW78,BY78,CA78,CC78,CE78,CG78,CI78,CK78,CS78,CU78,CW78,CY78,DA78,DC78,DE78,DM78,DO78,DW78,EE78,EM78,EU78,FC78,FK78,FS78,GA78,GI78)</f>
        <v>16317</v>
      </c>
      <c r="GL78" s="27">
        <f>SUM(R78,T78,V78,X78,Z78,AB78,AD78,AF78,AH78,AJ78,AL78,AN78,AP78,AR78,AT78,AV78,AX78,AZ78,BB78,BD78,BF78,BH78,BJ78,BL78,BN78,BP78,BR78,BT78,BV78,BX78,BZ78,CB78,CD78,CF78,CH78,CJ78,CL78,CT78,CV78,CX78,CZ78,DB78,DD78,DF78,DN78,DP78,DX78,EF78,EN78,EV78,FD78,FL78,FT78,GB78,GJ78)</f>
        <v>324438229.82130718</v>
      </c>
    </row>
    <row r="79" spans="1:194" x14ac:dyDescent="0.25">
      <c r="A79" s="41"/>
      <c r="B79" s="72">
        <v>55</v>
      </c>
      <c r="C79" s="28" t="s">
        <v>219</v>
      </c>
      <c r="D79" s="29">
        <f t="shared" si="442"/>
        <v>18150.400000000001</v>
      </c>
      <c r="E79" s="29">
        <f t="shared" si="442"/>
        <v>18790</v>
      </c>
      <c r="F79" s="30">
        <v>18508</v>
      </c>
      <c r="G79" s="39">
        <v>0.57999999999999996</v>
      </c>
      <c r="H79" s="31">
        <v>1</v>
      </c>
      <c r="I79" s="32"/>
      <c r="J79" s="32"/>
      <c r="K79" s="32"/>
      <c r="L79" s="29">
        <v>1.4</v>
      </c>
      <c r="M79" s="29">
        <v>1.68</v>
      </c>
      <c r="N79" s="29">
        <v>2.23</v>
      </c>
      <c r="O79" s="29">
        <v>2.39</v>
      </c>
      <c r="P79" s="33">
        <v>2.57</v>
      </c>
      <c r="Q79" s="34">
        <v>0</v>
      </c>
      <c r="R79" s="34">
        <f t="shared" ref="R79:R89" si="583">(Q79/12*1*$D79*$G79*$H79*$L79*R$9)+(Q79/12*5*$E79*$G79*$H79*$L79*R$10)+(Q79/12*6*$F79*$G79*$H79*$L79*R$10)</f>
        <v>0</v>
      </c>
      <c r="S79" s="34">
        <v>0</v>
      </c>
      <c r="T79" s="34">
        <f t="shared" ref="T79:T89" si="584">(S79/12*1*$D79*$G79*$H79*$L79*T$9)+(S79/12*5*$E79*$G79*$H79*$L79*T$10)+(S79/12*6*$F79*$G79*$H79*$L79*T$10)</f>
        <v>0</v>
      </c>
      <c r="U79" s="34">
        <v>0</v>
      </c>
      <c r="V79" s="34">
        <f t="shared" ref="V79:V89" si="585">(U79/12*1*$D79*$G79*$H79*$L79*V$9)+(U79/12*5*$E79*$G79*$H79*$L79*V$10)+(U79/12*6*$F79*$G79*$H79*$L79*V$10)</f>
        <v>0</v>
      </c>
      <c r="W79" s="34"/>
      <c r="X79" s="34">
        <f t="shared" ref="X79:X89" si="586">(W79/12*1*$D79*$G79*$H79*$L79*X$9)+(W79/12*5*$E79*$G79*$H79*$L79*X$10)+(W79/12*6*$F79*$G79*$H79*$L79*X$10)</f>
        <v>0</v>
      </c>
      <c r="Y79" s="34">
        <v>0</v>
      </c>
      <c r="Z79" s="34">
        <f t="shared" ref="Z79:Z89" si="587">(Y79/12*1*$D79*$G79*$H79*$L79*Z$9)+(Y79/12*5*$E79*$G79*$H79*$L79*Z$10)+(Y79/12*6*$F79*$G79*$H79*$L79*Z$10)</f>
        <v>0</v>
      </c>
      <c r="AA79" s="34">
        <v>0</v>
      </c>
      <c r="AB79" s="34">
        <f t="shared" ref="AB79:AB89" si="588">(AA79/12*1*$D79*$G79*$H79*$L79*AB$9)+(AA79/12*5*$E79*$G79*$H79*$L79*AB$10)+(AA79/12*6*$F79*$G79*$H79*$L79*AB$10)</f>
        <v>0</v>
      </c>
      <c r="AC79" s="34">
        <v>0</v>
      </c>
      <c r="AD79" s="34">
        <f t="shared" ref="AD79:AD89" si="589">(AC79/12*1*$D79*$G79*$H79*$L79*AD$9)+(AC79/12*5*$E79*$G79*$H79*$L79*AD$10)+(AC79/12*6*$F79*$G79*$H79*$L79*AD$10)</f>
        <v>0</v>
      </c>
      <c r="AE79" s="34">
        <v>0</v>
      </c>
      <c r="AF79" s="34">
        <f t="shared" ref="AF79:AF89" si="590">(AE79/12*1*$D79*$G79*$H79*$L79*AF$9)+(AE79/12*5*$E79*$G79*$H79*$L79*AF$10)+(AE79/12*6*$F79*$G79*$H79*$L79*AF$10)</f>
        <v>0</v>
      </c>
      <c r="AG79" s="34">
        <v>0</v>
      </c>
      <c r="AH79" s="34">
        <f t="shared" ref="AH79:AH89" si="591">(AG79/12*1*$D79*$G79*$H79*$L79*AH$9)+(AG79/12*5*$E79*$G79*$H79*$L79*AH$10)+(AG79/12*6*$F79*$G79*$H79*$L79*AH$10)</f>
        <v>0</v>
      </c>
      <c r="AI79" s="34"/>
      <c r="AJ79" s="34">
        <f t="shared" ref="AJ79:AJ89" si="592">(AI79/12*1*$D79*$G79*$H79*$L79*AJ$9)+(AI79/12*3*$E79*$G79*$H79*$L79*AJ$10)+(AI79/12*2*$E79*$G79*$H79*$L79*AJ$11)+(AI79/12*6*$F79*$G79*$H79*$L79*AJ$11)</f>
        <v>0</v>
      </c>
      <c r="AK79" s="34">
        <v>0</v>
      </c>
      <c r="AL79" s="34">
        <f t="shared" ref="AL79:AL89" si="593">(AK79/12*1*$D79*$G79*$H79*$L79*AL$9)+(AK79/12*5*$E79*$G79*$H79*$L79*AL$10)+(AK79/12*6*$F79*$G79*$H79*$L79*AL$10)</f>
        <v>0</v>
      </c>
      <c r="AM79" s="34"/>
      <c r="AN79" s="34">
        <f t="shared" ref="AN79:AN89" si="594">(AM79/12*1*$D79*$G79*$H79*$L79*AN$9)+(AM79/12*5*$E79*$G79*$H79*$L79*AN$10)+(AM79/12*6*$F79*$G79*$H79*$L79*AN$10)</f>
        <v>0</v>
      </c>
      <c r="AO79" s="34">
        <v>0</v>
      </c>
      <c r="AP79" s="34">
        <f t="shared" ref="AP79:AP89" si="595">(AO79/12*1*$D79*$G79*$H79*$L79*AP$9)+(AO79/12*5*$E79*$G79*$H79*$L79*AP$10)+(AO79/12*6*$F79*$G79*$H79*$L79*AP$10)</f>
        <v>0</v>
      </c>
      <c r="AQ79" s="34">
        <v>322</v>
      </c>
      <c r="AR79" s="34">
        <f t="shared" ref="AR79:AR89" si="596">(AQ79/12*1*$D79*$G79*$H79*$M79*AR$9)+(AQ79/12*5*$E79*$G79*$H79*$M79*AR$10)+(AQ79/12*6*$F79*$G79*$H79*$M79*AR$10)</f>
        <v>5853510.0305023994</v>
      </c>
      <c r="AS79" s="34">
        <v>0</v>
      </c>
      <c r="AT79" s="34">
        <f t="shared" ref="AT79:AT89" si="597">(AS79/12*1*$D79*$G79*$H79*$M79*AT$9)+(AS79/12*5*$E79*$G79*$H79*$M79*AT$10)+(AS79/12*6*$F79*$G79*$H79*$M79*AT$10)</f>
        <v>0</v>
      </c>
      <c r="AU79" s="34">
        <v>0</v>
      </c>
      <c r="AV79" s="34">
        <f t="shared" ref="AV79:AV89" si="598">(AU79/12*1*$D79*$G79*$H79*$M79*AV$9)+(AU79/12*5*$E79*$G79*$H79*$M79*AV$10)+(AU79/12*6*$F79*$G79*$H79*$M79*AV$10)</f>
        <v>0</v>
      </c>
      <c r="AW79" s="34">
        <v>0</v>
      </c>
      <c r="AX79" s="34">
        <f t="shared" ref="AX79:AX89" si="599">(AW79/12*1*$D79*$G79*$H79*$M79*AX$9)+(AW79/12*5*$E79*$G79*$H79*$M79*AX$10)+(AW79/12*6*$F79*$G79*$H79*$M79*AX$10)</f>
        <v>0</v>
      </c>
      <c r="AY79" s="34"/>
      <c r="AZ79" s="34">
        <f t="shared" ref="AZ79:AZ89" si="600">(AY79/12*1*$D79*$G79*$H79*$L79*AZ$9)+(AY79/12*5*$E79*$G79*$H79*$L79*AZ$10)+(AY79/12*6*$F79*$G79*$H79*$L79*AZ$10)</f>
        <v>0</v>
      </c>
      <c r="BA79" s="34"/>
      <c r="BB79" s="34">
        <f t="shared" ref="BB79:BB89" si="601">(BA79/12*1*$D79*$G79*$H79*$L79*BB$9)+(BA79/12*5*$E79*$G79*$H79*$L79*BB$10)+(BA79/12*6*$F79*$G79*$H79*$L79*BB$10)</f>
        <v>0</v>
      </c>
      <c r="BC79" s="34">
        <v>0</v>
      </c>
      <c r="BD79" s="34">
        <f t="shared" ref="BD79:BD89" si="602">(BC79/12*1*$D79*$G79*$H79*$M79*BD$9)+(BC79/12*5*$E79*$G79*$H79*$M79*BD$10)+(BC79/12*6*$F79*$G79*$H79*$M79*BD$10)</f>
        <v>0</v>
      </c>
      <c r="BE79" s="34">
        <v>0</v>
      </c>
      <c r="BF79" s="34">
        <f t="shared" ref="BF79:BF89" si="603">(BE79/12*1*$D79*$G79*$H79*$L79*BF$9)+(BE79/12*5*$E79*$G79*$H79*$L79*BF$10)+(BE79/12*6*$F79*$G79*$H79*$L79*BF$10)</f>
        <v>0</v>
      </c>
      <c r="BG79" s="34">
        <v>0</v>
      </c>
      <c r="BH79" s="34">
        <f t="shared" ref="BH79:BH89" si="604">(BG79/12*1*$D79*$G79*$H79*$L79*BH$9)+(BG79/12*5*$E79*$G79*$H79*$L79*BH$10)+(BG79/12*6*$F79*$G79*$H79*$L79*BH$10)</f>
        <v>0</v>
      </c>
      <c r="BI79" s="34">
        <v>0</v>
      </c>
      <c r="BJ79" s="34">
        <f t="shared" ref="BJ79:BJ89" si="605">(BI79/12*1*$D79*$G79*$H79*$L79*BJ$9)+(BI79/12*5*$E79*$G79*$H79*$L79*BJ$10)+(BI79/12*6*$F79*$G79*$H79*$L79*BJ$10)</f>
        <v>0</v>
      </c>
      <c r="BK79" s="34">
        <v>0</v>
      </c>
      <c r="BL79" s="34">
        <f t="shared" ref="BL79:BL89" si="606">(BK79/12*1*$D79*$G79*$H79*$M79*BL$9)+(BK79/12*5*$E79*$G79*$H79*$M79*BL$10)+(BK79/12*6*$F79*$G79*$H79*$M79*BL$10)</f>
        <v>0</v>
      </c>
      <c r="BM79" s="34">
        <v>854</v>
      </c>
      <c r="BN79" s="34">
        <f t="shared" ref="BN79:BN89" si="607">(BM79/12*1*$D79*$G79*$H79*$L79*BN$9)+(BM79/12*5*$E79*$G79*$H79*$L79*BN$10)+(BM79/12*6*$F79*$G79*$H79*$L79*BN$10)</f>
        <v>13592351.683026666</v>
      </c>
      <c r="BO79" s="34">
        <v>0</v>
      </c>
      <c r="BP79" s="34">
        <f t="shared" ref="BP79:BP89" si="608">(BO79/12*1*$D79*$G79*$H79*$L79*BP$9)+(BO79/12*3*$E79*$G79*$H79*$L79*BP$10)+(BO79/12*2*$E79*$G79*$H79*$L79*BP$11)+(BO79/12*6*$F79*$G79*$H79*$L79*BP$11)</f>
        <v>0</v>
      </c>
      <c r="BQ79" s="40">
        <v>0</v>
      </c>
      <c r="BR79" s="34">
        <f t="shared" ref="BR79:BR89" si="609">(BQ79/12*1*$D79*$G79*$H79*$M79*BR$9)+(BQ79/12*5*$E79*$G79*$H79*$M79*BR$10)+(BQ79/12*6*$F79*$G79*$H79*$M79*BR$10)</f>
        <v>0</v>
      </c>
      <c r="BS79" s="34"/>
      <c r="BT79" s="34">
        <f t="shared" ref="BT79:BT89" si="610">(BS79/12*1*$D79*$G79*$H79*$M79*BT$9)+(BS79/12*4*$E79*$G79*$H79*$M79*BT$10)+(BS79/12*1*$E79*$G79*$H79*$M79*BT$12)+(BS79/12*6*$F79*$G79*$H79*$M79*BT$12)</f>
        <v>0</v>
      </c>
      <c r="BU79" s="34">
        <v>126</v>
      </c>
      <c r="BV79" s="34">
        <v>2370004.54</v>
      </c>
      <c r="BW79" s="34">
        <v>0</v>
      </c>
      <c r="BX79" s="34">
        <f t="shared" ref="BX79:BX89" si="611">(BW79/12*1*$D79*$G79*$H79*$L79*BX$9)+(BW79/12*5*$E79*$G79*$H79*$L79*BX$10)+(BW79/12*6*$F79*$G79*$H79*$L79*BX$10)</f>
        <v>0</v>
      </c>
      <c r="BY79" s="34">
        <v>0</v>
      </c>
      <c r="BZ79" s="34">
        <f t="shared" ref="BZ79:BZ89" si="612">(BY79/12*1*$D79*$G79*$H79*$L79*BZ$9)+(BY79/12*5*$E79*$G79*$H79*$L79*BZ$10)+(BY79/12*6*$F79*$G79*$H79*$L79*BZ$10)</f>
        <v>0</v>
      </c>
      <c r="CA79" s="34">
        <v>0</v>
      </c>
      <c r="CB79" s="34">
        <f t="shared" ref="CB79:CB89" si="613">(CA79/12*1*$D79*$G79*$H79*$L79*CB$9)+(CA79/12*5*$E79*$G79*$H79*$L79*CB$10)+(CA79/12*6*$F79*$G79*$H79*$L79*CB$10)</f>
        <v>0</v>
      </c>
      <c r="CC79" s="34">
        <v>0</v>
      </c>
      <c r="CD79" s="34">
        <f t="shared" ref="CD79:CD89" si="614">(CC79/12*1*$D79*$G79*$H79*$L79*CD$9)+(CC79/12*5*$E79*$G79*$H79*$L79*CD$10)+(CC79/12*6*$F79*$G79*$H79*$L79*CD$10)</f>
        <v>0</v>
      </c>
      <c r="CE79" s="34">
        <v>0</v>
      </c>
      <c r="CF79" s="34">
        <f t="shared" ref="CF79:CF89" si="615">(CE79/12*1*$D79*$G79*$H79*$M79*CF$9)+(CE79/12*5*$E79*$G79*$H79*$M79*CF$10)+(CE79/12*6*$F79*$G79*$H79*$M79*CF$10)</f>
        <v>0</v>
      </c>
      <c r="CG79" s="34"/>
      <c r="CH79" s="34">
        <f t="shared" ref="CH79:CH89" si="616">(CG79/12*1*$D79*$G79*$H79*$L79*CH$9)+(CG79/12*5*$E79*$G79*$H79*$L79*CH$10)+(CG79/12*6*$F79*$G79*$H79*$L79*CH$10)</f>
        <v>0</v>
      </c>
      <c r="CI79" s="34"/>
      <c r="CJ79" s="34">
        <f t="shared" ref="CJ79:CJ89" si="617">(CI79/12*1*$D79*$G79*$H79*$M79*CJ$9)+(CI79/12*5*$E79*$G79*$H79*$M79*CJ$10)+(CI79/12*6*$F79*$G79*$H79*$M79*CJ$10)</f>
        <v>0</v>
      </c>
      <c r="CK79" s="34">
        <v>0</v>
      </c>
      <c r="CL79" s="34">
        <f t="shared" ref="CL79:CL89" si="618">(CK79/12*1*$D79*$G79*$H79*$L79*CL$9)+(CK79/12*5*$E79*$G79*$H79*$L79*CL$10)+(CK79/12*6*$F79*$G79*$H79*$L79*CL$10)</f>
        <v>0</v>
      </c>
      <c r="CM79" s="34">
        <v>28</v>
      </c>
      <c r="CN79" s="34">
        <f t="shared" ref="CN79:CN89" si="619">(CM79/12*1*$D79*$G79*$H79*$L79*CN$9)+(CM79/12*11*$E79*$G79*$H79*$L79*CN$10)</f>
        <v>408671.39230399998</v>
      </c>
      <c r="CO79" s="34">
        <v>3</v>
      </c>
      <c r="CP79" s="34">
        <v>29827.16</v>
      </c>
      <c r="CQ79" s="34"/>
      <c r="CR79" s="34"/>
      <c r="CS79" s="34">
        <f t="shared" si="54"/>
        <v>3</v>
      </c>
      <c r="CT79" s="34">
        <f t="shared" si="54"/>
        <v>29827.16</v>
      </c>
      <c r="CU79" s="34">
        <v>66</v>
      </c>
      <c r="CV79" s="34">
        <f t="shared" ref="CV79:CV89" si="620">(CU79/12*1*$D79*$G79*$H79*$M79*CV$9)+(CU79/12*5*$E79*$G79*$H79*$M79*CV$10)+(CU79/12*6*$F79*$G79*$H79*$M79*CV$10)</f>
        <v>1141469.2773791999</v>
      </c>
      <c r="CW79" s="34">
        <v>52</v>
      </c>
      <c r="CX79" s="34">
        <f t="shared" ref="CX79:CX89" si="621">(CW79/12*1*$D79*$G79*$H79*$M79*CX$9)+(CW79/12*5*$E79*$G79*$H79*$M79*CX$10)+(CW79/12*6*$F79*$G79*$H79*$M79*CX$10)</f>
        <v>899339.43066239986</v>
      </c>
      <c r="CY79" s="34">
        <v>28</v>
      </c>
      <c r="CZ79" s="34">
        <f t="shared" ref="CZ79:CZ89" si="622">(CY79/12*1*$D79*$G79*$H79*$L79*CZ$9)+(CY79/12*5*$E79*$G79*$H79*$L79*CZ$10)+(CY79/12*6*$F79*$G79*$H79*$L79*CZ$10)</f>
        <v>405441.13721066661</v>
      </c>
      <c r="DA79" s="34">
        <v>0</v>
      </c>
      <c r="DB79" s="34">
        <f t="shared" ref="DB79:DB89" si="623">(DA79/12*1*$D79*$G79*$H79*$M79*DB$9)+(DA79/12*5*$E79*$G79*$H79*$M79*DB$10)+(DA79/12*6*$F79*$G79*$H79*$M79*DB$10)</f>
        <v>0</v>
      </c>
      <c r="DC79" s="34">
        <v>92</v>
      </c>
      <c r="DD79" s="34">
        <f t="shared" ref="DD79:DD89" si="624">(DC79/12*1*$D79*$G79*$H79*$M79*DD$9)+(DC79/12*5*$E79*$G79*$H79*$M79*DD$10)+(DC79/12*6*$F79*$G79*$H79*$M79*DD$10)</f>
        <v>1751738.1897791997</v>
      </c>
      <c r="DE79" s="34">
        <v>0</v>
      </c>
      <c r="DF79" s="34">
        <f t="shared" ref="DF79:DF89" si="625">(DE79/12*1*$D79*$G79*$H79*$M79*DF$9)+(DE79/12*5*$E79*$G79*$H79*$M79*DF$10)+(DE79/12*6*$F79*$G79*$H79*$M79*DF$10)</f>
        <v>0</v>
      </c>
      <c r="DG79" s="34">
        <v>24</v>
      </c>
      <c r="DH79" s="34">
        <f t="shared" ref="DH79:DH89" si="626">(DG79/12*1*$D79*$G79*$H79*$M79*DH$9)+(DG79/12*11*$E79*$G79*$H79*$M79*DH$10)</f>
        <v>460450.60750079993</v>
      </c>
      <c r="DI79" s="34">
        <v>4</v>
      </c>
      <c r="DJ79" s="34">
        <v>75844.02</v>
      </c>
      <c r="DK79" s="34"/>
      <c r="DL79" s="27"/>
      <c r="DM79" s="34"/>
      <c r="DN79" s="27">
        <f t="shared" si="86"/>
        <v>75844.02</v>
      </c>
      <c r="DO79" s="34">
        <v>0</v>
      </c>
      <c r="DP79" s="34">
        <f t="shared" ref="DP79:DP89" si="627">(DO79/12*1*$D79*$G79*$H79*$L79*DP$9)+(DO79/12*5*$E79*$G79*$H79*$L79*DP$10)+(DO79/12*6*$F79*$G79*$H79*$L79*DP$10)</f>
        <v>0</v>
      </c>
      <c r="DQ79" s="34">
        <v>26</v>
      </c>
      <c r="DR79" s="34">
        <f t="shared" ref="DR79:DR89" si="628">(DQ79/12*1*$D79*$G79*$H79*$M79*DR$9)+(DQ79/12*11*$E79*$G79*$H79*$M79*DR$10)</f>
        <v>498821.49145919993</v>
      </c>
      <c r="DS79" s="34">
        <v>5</v>
      </c>
      <c r="DT79" s="34">
        <v>92807.459999999992</v>
      </c>
      <c r="DU79" s="34"/>
      <c r="DV79" s="27"/>
      <c r="DW79" s="34">
        <f t="shared" ref="DW79:DX142" si="629">DS79+DU79</f>
        <v>5</v>
      </c>
      <c r="DX79" s="34">
        <f t="shared" si="629"/>
        <v>92807.459999999992</v>
      </c>
      <c r="DY79" s="34">
        <v>90</v>
      </c>
      <c r="DZ79" s="34">
        <f t="shared" ref="DZ79:DZ89" si="630">(DY79/12*1*$D79*$G79*$H79*$M79*DZ$9)+(DY79/12*11*$E79*$G79*$H79*$M79*DZ$10)</f>
        <v>1719394.4063519998</v>
      </c>
      <c r="EA79" s="34">
        <v>17</v>
      </c>
      <c r="EB79" s="34">
        <v>284377.58999999997</v>
      </c>
      <c r="EC79" s="27"/>
      <c r="ED79" s="34"/>
      <c r="EE79" s="34">
        <f t="shared" si="63"/>
        <v>17</v>
      </c>
      <c r="EF79" s="34">
        <f t="shared" si="63"/>
        <v>284377.58999999997</v>
      </c>
      <c r="EG79" s="34">
        <v>70</v>
      </c>
      <c r="EH79" s="34">
        <f t="shared" ref="EH79:EH89" si="631">(EG79/12*1*$D79*$G79*$H79*$L79*EH$9)+(EG79/12*11*$E79*$G79*$H79*$L79*EH$10)</f>
        <v>1119580.644093333</v>
      </c>
      <c r="EI79" s="34">
        <v>11</v>
      </c>
      <c r="EJ79" s="34">
        <v>173749.71</v>
      </c>
      <c r="EK79" s="34"/>
      <c r="EL79" s="34"/>
      <c r="EM79" s="34">
        <f t="shared" si="65"/>
        <v>11</v>
      </c>
      <c r="EN79" s="34">
        <f t="shared" si="65"/>
        <v>173749.71</v>
      </c>
      <c r="EO79" s="34"/>
      <c r="EP79" s="34">
        <f t="shared" ref="EP79:EP89" si="632">(EO79/12*1*$D79*$G79*$H79*$L79*EP$9)+(EO79/12*11*$E79*$G79*$H79*$L79*EP$10)</f>
        <v>0</v>
      </c>
      <c r="EQ79" s="34">
        <f t="shared" si="97"/>
        <v>0</v>
      </c>
      <c r="ER79" s="34">
        <f t="shared" si="98"/>
        <v>0</v>
      </c>
      <c r="ES79" s="34"/>
      <c r="ET79" s="34"/>
      <c r="EU79" s="34">
        <f t="shared" si="67"/>
        <v>0</v>
      </c>
      <c r="EV79" s="34">
        <f t="shared" si="67"/>
        <v>0</v>
      </c>
      <c r="EW79" s="34">
        <v>0</v>
      </c>
      <c r="EX79" s="34">
        <f t="shared" ref="EX79:EX89" si="633">(EW79/12*1*$D79*$G79*$H79*$M79*EX$9)+(EW79/12*11*$E79*$G79*$H79*$M79*EX$10)</f>
        <v>0</v>
      </c>
      <c r="EY79" s="34">
        <v>0</v>
      </c>
      <c r="EZ79" s="34">
        <f t="shared" si="82"/>
        <v>0</v>
      </c>
      <c r="FA79" s="34"/>
      <c r="FB79" s="34"/>
      <c r="FC79" s="34">
        <f t="shared" si="149"/>
        <v>0</v>
      </c>
      <c r="FD79" s="34">
        <f t="shared" si="149"/>
        <v>0</v>
      </c>
      <c r="FE79" s="34">
        <v>6</v>
      </c>
      <c r="FF79" s="34">
        <f t="shared" ref="FF79:FF89" si="634">(FE79/12*1*$D79*$G79*$H79*$M79*FF$9)+(FE79/12*11*$E79*$G79*$H79*$M79*FF$10)</f>
        <v>148726.96910399999</v>
      </c>
      <c r="FG79" s="34">
        <v>0</v>
      </c>
      <c r="FH79" s="34">
        <f t="shared" si="145"/>
        <v>0</v>
      </c>
      <c r="FI79" s="34"/>
      <c r="FJ79" s="34"/>
      <c r="FK79" s="34">
        <f t="shared" si="150"/>
        <v>0</v>
      </c>
      <c r="FL79" s="34">
        <f t="shared" si="150"/>
        <v>0</v>
      </c>
      <c r="FM79" s="34">
        <v>0</v>
      </c>
      <c r="FN79" s="34">
        <f t="shared" ref="FN79:FN89" si="635">(FM79/12*1*$D79*$G79*$H79*$M79*FN$9)+(FM79/12*11*$E79*$G79*$H79*$M79*FN$10)</f>
        <v>0</v>
      </c>
      <c r="FO79" s="34">
        <v>0</v>
      </c>
      <c r="FP79" s="34">
        <f t="shared" si="87"/>
        <v>0</v>
      </c>
      <c r="FQ79" s="34"/>
      <c r="FR79" s="34"/>
      <c r="FS79" s="34"/>
      <c r="FT79" s="34"/>
      <c r="FU79" s="34">
        <v>0</v>
      </c>
      <c r="FV79" s="34">
        <f t="shared" ref="FV79:FV89" si="636">(FU79/12*1*$D79*$G79*$H79*$N79*FV$9)+(FU79/12*11*$E79*$G79*$H79*$N79*FV$10)</f>
        <v>0</v>
      </c>
      <c r="FW79" s="34">
        <v>0</v>
      </c>
      <c r="FX79" s="34">
        <f t="shared" ref="FX79:FX89" si="637">(FW79/12*1*$D79*$G79*$H79*$N79*FX$9)+(FW79/12*5*$E79*$G79*$H79*$N79*FX$10)+(FW79/12*6*$F79*$G79*$H79*$N79*FX$10)</f>
        <v>0</v>
      </c>
      <c r="FY79" s="34"/>
      <c r="FZ79" s="34"/>
      <c r="GA79" s="34">
        <f t="shared" si="71"/>
        <v>0</v>
      </c>
      <c r="GB79" s="34">
        <f t="shared" si="71"/>
        <v>0</v>
      </c>
      <c r="GC79" s="34">
        <v>2</v>
      </c>
      <c r="GD79" s="34">
        <f t="shared" ref="GD79:GD89" si="638">(GC79/12*1*$D79*$G79*$H79*$O79*GD$9)+(GC79/12*11*$E79*$G79*$H79*$P79*GD$10)</f>
        <v>75396.806771333315</v>
      </c>
      <c r="GE79" s="34">
        <v>2</v>
      </c>
      <c r="GF79" s="34">
        <v>56885.009999999995</v>
      </c>
      <c r="GG79" s="34"/>
      <c r="GH79" s="34"/>
      <c r="GI79" s="27">
        <f t="shared" si="73"/>
        <v>2</v>
      </c>
      <c r="GJ79" s="27">
        <f t="shared" si="73"/>
        <v>56885.009999999995</v>
      </c>
      <c r="GK79" s="37"/>
      <c r="GL79" s="38"/>
    </row>
    <row r="80" spans="1:194" x14ac:dyDescent="0.25">
      <c r="A80" s="41"/>
      <c r="B80" s="72">
        <v>56</v>
      </c>
      <c r="C80" s="28" t="s">
        <v>220</v>
      </c>
      <c r="D80" s="29">
        <f t="shared" si="442"/>
        <v>18150.400000000001</v>
      </c>
      <c r="E80" s="29">
        <f t="shared" si="442"/>
        <v>18790</v>
      </c>
      <c r="F80" s="30">
        <v>18508</v>
      </c>
      <c r="G80" s="39">
        <v>0.62</v>
      </c>
      <c r="H80" s="31">
        <v>1</v>
      </c>
      <c r="I80" s="32"/>
      <c r="J80" s="32"/>
      <c r="K80" s="32"/>
      <c r="L80" s="29">
        <v>1.4</v>
      </c>
      <c r="M80" s="29">
        <v>1.68</v>
      </c>
      <c r="N80" s="29">
        <v>2.23</v>
      </c>
      <c r="O80" s="29">
        <v>2.39</v>
      </c>
      <c r="P80" s="33">
        <v>2.57</v>
      </c>
      <c r="Q80" s="34"/>
      <c r="R80" s="34">
        <f t="shared" si="583"/>
        <v>0</v>
      </c>
      <c r="S80" s="34"/>
      <c r="T80" s="34">
        <f t="shared" si="584"/>
        <v>0</v>
      </c>
      <c r="U80" s="34"/>
      <c r="V80" s="34">
        <f t="shared" si="585"/>
        <v>0</v>
      </c>
      <c r="W80" s="34"/>
      <c r="X80" s="34">
        <f t="shared" si="586"/>
        <v>0</v>
      </c>
      <c r="Y80" s="34"/>
      <c r="Z80" s="34">
        <f t="shared" si="587"/>
        <v>0</v>
      </c>
      <c r="AA80" s="34"/>
      <c r="AB80" s="34">
        <f t="shared" si="588"/>
        <v>0</v>
      </c>
      <c r="AC80" s="34"/>
      <c r="AD80" s="34">
        <f t="shared" si="589"/>
        <v>0</v>
      </c>
      <c r="AE80" s="34"/>
      <c r="AF80" s="34">
        <f t="shared" si="590"/>
        <v>0</v>
      </c>
      <c r="AG80" s="34"/>
      <c r="AH80" s="34">
        <f t="shared" si="591"/>
        <v>0</v>
      </c>
      <c r="AI80" s="27">
        <v>1519</v>
      </c>
      <c r="AJ80" s="34">
        <f t="shared" si="592"/>
        <v>26991572.705113329</v>
      </c>
      <c r="AK80" s="34"/>
      <c r="AL80" s="34">
        <f t="shared" si="593"/>
        <v>0</v>
      </c>
      <c r="AM80" s="34"/>
      <c r="AN80" s="34">
        <f t="shared" si="594"/>
        <v>0</v>
      </c>
      <c r="AO80" s="34"/>
      <c r="AP80" s="34">
        <f t="shared" si="595"/>
        <v>0</v>
      </c>
      <c r="AQ80" s="34">
        <f>366+100</f>
        <v>466</v>
      </c>
      <c r="AR80" s="34">
        <f t="shared" si="596"/>
        <v>9055451.4779007994</v>
      </c>
      <c r="AS80" s="34"/>
      <c r="AT80" s="34">
        <f t="shared" si="597"/>
        <v>0</v>
      </c>
      <c r="AU80" s="34"/>
      <c r="AV80" s="34">
        <f t="shared" si="598"/>
        <v>0</v>
      </c>
      <c r="AW80" s="34"/>
      <c r="AX80" s="34">
        <f t="shared" si="599"/>
        <v>0</v>
      </c>
      <c r="AY80" s="34"/>
      <c r="AZ80" s="34">
        <f t="shared" si="600"/>
        <v>0</v>
      </c>
      <c r="BA80" s="34"/>
      <c r="BB80" s="34">
        <f t="shared" si="601"/>
        <v>0</v>
      </c>
      <c r="BC80" s="34"/>
      <c r="BD80" s="34">
        <f t="shared" si="602"/>
        <v>0</v>
      </c>
      <c r="BE80" s="34"/>
      <c r="BF80" s="34">
        <f t="shared" si="603"/>
        <v>0</v>
      </c>
      <c r="BG80" s="34"/>
      <c r="BH80" s="34">
        <f t="shared" si="604"/>
        <v>0</v>
      </c>
      <c r="BI80" s="34"/>
      <c r="BJ80" s="34">
        <f t="shared" si="605"/>
        <v>0</v>
      </c>
      <c r="BK80" s="34"/>
      <c r="BL80" s="34">
        <f t="shared" si="606"/>
        <v>0</v>
      </c>
      <c r="BM80" s="34">
        <v>76</v>
      </c>
      <c r="BN80" s="34">
        <f t="shared" si="607"/>
        <v>1293046.1344266667</v>
      </c>
      <c r="BO80" s="34"/>
      <c r="BP80" s="34">
        <f t="shared" si="608"/>
        <v>0</v>
      </c>
      <c r="BQ80" s="40"/>
      <c r="BR80" s="34">
        <f t="shared" si="609"/>
        <v>0</v>
      </c>
      <c r="BS80" s="34"/>
      <c r="BT80" s="34">
        <f t="shared" si="610"/>
        <v>0</v>
      </c>
      <c r="BU80" s="34">
        <v>518</v>
      </c>
      <c r="BV80" s="34">
        <v>10533443.779999999</v>
      </c>
      <c r="BW80" s="34"/>
      <c r="BX80" s="34">
        <f t="shared" si="611"/>
        <v>0</v>
      </c>
      <c r="BY80" s="34"/>
      <c r="BZ80" s="34">
        <f t="shared" si="612"/>
        <v>0</v>
      </c>
      <c r="CA80" s="34"/>
      <c r="CB80" s="34">
        <f t="shared" si="613"/>
        <v>0</v>
      </c>
      <c r="CC80" s="34"/>
      <c r="CD80" s="34">
        <f t="shared" si="614"/>
        <v>0</v>
      </c>
      <c r="CE80" s="34"/>
      <c r="CF80" s="34">
        <f t="shared" si="615"/>
        <v>0</v>
      </c>
      <c r="CG80" s="34"/>
      <c r="CH80" s="34">
        <f t="shared" si="616"/>
        <v>0</v>
      </c>
      <c r="CI80" s="34"/>
      <c r="CJ80" s="34">
        <f t="shared" si="617"/>
        <v>0</v>
      </c>
      <c r="CK80" s="34"/>
      <c r="CL80" s="34">
        <f t="shared" si="618"/>
        <v>0</v>
      </c>
      <c r="CM80" s="34">
        <v>92</v>
      </c>
      <c r="CN80" s="34">
        <f t="shared" si="619"/>
        <v>1435382.771984</v>
      </c>
      <c r="CO80" s="34">
        <v>19</v>
      </c>
      <c r="CP80" s="34">
        <v>266296.59999999998</v>
      </c>
      <c r="CQ80" s="34"/>
      <c r="CR80" s="34"/>
      <c r="CS80" s="34">
        <f t="shared" ref="CS80:CT143" si="639">CO80+CQ80</f>
        <v>19</v>
      </c>
      <c r="CT80" s="34">
        <f t="shared" si="639"/>
        <v>266296.59999999998</v>
      </c>
      <c r="CU80" s="34">
        <v>202</v>
      </c>
      <c r="CV80" s="34">
        <f t="shared" si="620"/>
        <v>3734524.8771935995</v>
      </c>
      <c r="CW80" s="34">
        <v>86</v>
      </c>
      <c r="CX80" s="34">
        <f t="shared" si="621"/>
        <v>1589946.2348447999</v>
      </c>
      <c r="CY80" s="34">
        <v>88</v>
      </c>
      <c r="CZ80" s="34">
        <f t="shared" si="622"/>
        <v>1362122.4412693332</v>
      </c>
      <c r="DA80" s="34">
        <v>1</v>
      </c>
      <c r="DB80" s="34">
        <f t="shared" si="623"/>
        <v>18574.396926399997</v>
      </c>
      <c r="DC80" s="34">
        <v>139</v>
      </c>
      <c r="DD80" s="34">
        <f t="shared" si="624"/>
        <v>2829175.3597296001</v>
      </c>
      <c r="DE80" s="34"/>
      <c r="DF80" s="34">
        <f t="shared" si="625"/>
        <v>0</v>
      </c>
      <c r="DG80" s="34">
        <v>50</v>
      </c>
      <c r="DH80" s="34">
        <f t="shared" si="626"/>
        <v>1025428.7954400001</v>
      </c>
      <c r="DI80" s="34">
        <v>6</v>
      </c>
      <c r="DJ80" s="34">
        <v>121371.61</v>
      </c>
      <c r="DK80" s="34"/>
      <c r="DL80" s="27"/>
      <c r="DM80" s="34"/>
      <c r="DN80" s="27">
        <f t="shared" si="86"/>
        <v>121371.61</v>
      </c>
      <c r="DO80" s="34"/>
      <c r="DP80" s="34">
        <f t="shared" si="627"/>
        <v>0</v>
      </c>
      <c r="DQ80" s="34">
        <v>48</v>
      </c>
      <c r="DR80" s="34">
        <f t="shared" si="628"/>
        <v>984411.64362240012</v>
      </c>
      <c r="DS80" s="34">
        <v>17</v>
      </c>
      <c r="DT80" s="34">
        <v>344927.05000000005</v>
      </c>
      <c r="DU80" s="34"/>
      <c r="DV80" s="27"/>
      <c r="DW80" s="34">
        <f t="shared" si="629"/>
        <v>17</v>
      </c>
      <c r="DX80" s="34">
        <f t="shared" si="629"/>
        <v>344927.05000000005</v>
      </c>
      <c r="DY80" s="34">
        <v>88</v>
      </c>
      <c r="DZ80" s="34">
        <f t="shared" si="630"/>
        <v>1797129.4791295996</v>
      </c>
      <c r="EA80" s="34">
        <v>30</v>
      </c>
      <c r="EB80" s="34">
        <v>604813.19000000018</v>
      </c>
      <c r="EC80" s="27"/>
      <c r="ED80" s="34"/>
      <c r="EE80" s="34">
        <f t="shared" ref="EE80:EF143" si="640">EA80+EC80</f>
        <v>30</v>
      </c>
      <c r="EF80" s="34">
        <f t="shared" si="640"/>
        <v>604813.19000000018</v>
      </c>
      <c r="EG80" s="34">
        <v>162</v>
      </c>
      <c r="EH80" s="34">
        <f t="shared" si="631"/>
        <v>2769721.1796239996</v>
      </c>
      <c r="EI80" s="34">
        <v>74</v>
      </c>
      <c r="EJ80" s="34">
        <v>1179480.7499999995</v>
      </c>
      <c r="EK80" s="34"/>
      <c r="EL80" s="34"/>
      <c r="EM80" s="34">
        <f t="shared" ref="EM80:EN143" si="641">EI80+EK80</f>
        <v>74</v>
      </c>
      <c r="EN80" s="34">
        <f t="shared" si="641"/>
        <v>1179480.7499999995</v>
      </c>
      <c r="EO80" s="34"/>
      <c r="EP80" s="34">
        <f t="shared" si="632"/>
        <v>0</v>
      </c>
      <c r="EQ80" s="34">
        <f t="shared" si="97"/>
        <v>0</v>
      </c>
      <c r="ER80" s="34">
        <f t="shared" si="98"/>
        <v>0</v>
      </c>
      <c r="ES80" s="34"/>
      <c r="ET80" s="34"/>
      <c r="EU80" s="34">
        <f t="shared" ref="EU80:EV143" si="642">EQ80+ES80</f>
        <v>0</v>
      </c>
      <c r="EV80" s="34">
        <f t="shared" si="642"/>
        <v>0</v>
      </c>
      <c r="EW80" s="34"/>
      <c r="EX80" s="34">
        <f t="shared" si="633"/>
        <v>0</v>
      </c>
      <c r="EY80" s="34">
        <v>0</v>
      </c>
      <c r="EZ80" s="34">
        <f t="shared" si="82"/>
        <v>0</v>
      </c>
      <c r="FA80" s="34"/>
      <c r="FB80" s="34"/>
      <c r="FC80" s="34">
        <f t="shared" si="149"/>
        <v>0</v>
      </c>
      <c r="FD80" s="34">
        <f t="shared" si="149"/>
        <v>0</v>
      </c>
      <c r="FE80" s="34">
        <v>10</v>
      </c>
      <c r="FF80" s="34">
        <f t="shared" si="634"/>
        <v>264973.33576000005</v>
      </c>
      <c r="FG80" s="34">
        <v>0</v>
      </c>
      <c r="FH80" s="34">
        <f t="shared" si="145"/>
        <v>0</v>
      </c>
      <c r="FI80" s="34"/>
      <c r="FJ80" s="34"/>
      <c r="FK80" s="34">
        <f t="shared" si="150"/>
        <v>0</v>
      </c>
      <c r="FL80" s="34">
        <f t="shared" si="150"/>
        <v>0</v>
      </c>
      <c r="FM80" s="34"/>
      <c r="FN80" s="34">
        <f t="shared" si="635"/>
        <v>0</v>
      </c>
      <c r="FO80" s="34">
        <v>0</v>
      </c>
      <c r="FP80" s="34">
        <f t="shared" si="87"/>
        <v>0</v>
      </c>
      <c r="FQ80" s="34"/>
      <c r="FR80" s="34"/>
      <c r="FS80" s="34"/>
      <c r="FT80" s="34"/>
      <c r="FU80" s="34"/>
      <c r="FV80" s="34">
        <f t="shared" si="636"/>
        <v>0</v>
      </c>
      <c r="FW80" s="34"/>
      <c r="FX80" s="34">
        <f t="shared" si="637"/>
        <v>0</v>
      </c>
      <c r="FY80" s="34"/>
      <c r="FZ80" s="34"/>
      <c r="GA80" s="34">
        <f t="shared" ref="GA80:GB143" si="643">FW80+FY80</f>
        <v>0</v>
      </c>
      <c r="GB80" s="34">
        <f t="shared" si="643"/>
        <v>0</v>
      </c>
      <c r="GC80" s="34"/>
      <c r="GD80" s="34">
        <f t="shared" si="638"/>
        <v>0</v>
      </c>
      <c r="GE80" s="34">
        <v>2</v>
      </c>
      <c r="GF80" s="34">
        <v>81077.48</v>
      </c>
      <c r="GG80" s="34"/>
      <c r="GH80" s="34"/>
      <c r="GI80" s="27">
        <f t="shared" ref="GI80:GJ143" si="644">GE80+GG80</f>
        <v>2</v>
      </c>
      <c r="GJ80" s="27">
        <f t="shared" si="644"/>
        <v>81077.48</v>
      </c>
      <c r="GK80" s="37"/>
      <c r="GL80" s="38"/>
    </row>
    <row r="81" spans="1:194" x14ac:dyDescent="0.25">
      <c r="A81" s="41"/>
      <c r="B81" s="72">
        <v>57</v>
      </c>
      <c r="C81" s="28" t="s">
        <v>221</v>
      </c>
      <c r="D81" s="29">
        <f t="shared" ref="D81:E96" si="645">D80</f>
        <v>18150.400000000001</v>
      </c>
      <c r="E81" s="29">
        <f t="shared" si="645"/>
        <v>18790</v>
      </c>
      <c r="F81" s="30">
        <v>18508</v>
      </c>
      <c r="G81" s="39">
        <v>1.4</v>
      </c>
      <c r="H81" s="31">
        <v>1</v>
      </c>
      <c r="I81" s="32"/>
      <c r="J81" s="32"/>
      <c r="K81" s="32"/>
      <c r="L81" s="29">
        <v>1.4</v>
      </c>
      <c r="M81" s="29">
        <v>1.68</v>
      </c>
      <c r="N81" s="29">
        <v>2.23</v>
      </c>
      <c r="O81" s="29">
        <v>2.39</v>
      </c>
      <c r="P81" s="33">
        <v>2.57</v>
      </c>
      <c r="Q81" s="34"/>
      <c r="R81" s="34">
        <f t="shared" si="583"/>
        <v>0</v>
      </c>
      <c r="S81" s="34">
        <v>0</v>
      </c>
      <c r="T81" s="34">
        <f t="shared" si="584"/>
        <v>0</v>
      </c>
      <c r="U81" s="34">
        <v>0</v>
      </c>
      <c r="V81" s="34">
        <f t="shared" si="585"/>
        <v>0</v>
      </c>
      <c r="W81" s="34"/>
      <c r="X81" s="34">
        <f t="shared" si="586"/>
        <v>0</v>
      </c>
      <c r="Y81" s="34">
        <v>0</v>
      </c>
      <c r="Z81" s="34">
        <f t="shared" si="587"/>
        <v>0</v>
      </c>
      <c r="AA81" s="34"/>
      <c r="AB81" s="34">
        <f t="shared" si="588"/>
        <v>0</v>
      </c>
      <c r="AC81" s="34">
        <v>0</v>
      </c>
      <c r="AD81" s="34">
        <f t="shared" si="589"/>
        <v>0</v>
      </c>
      <c r="AE81" s="34">
        <v>0</v>
      </c>
      <c r="AF81" s="34">
        <f t="shared" si="590"/>
        <v>0</v>
      </c>
      <c r="AG81" s="34">
        <v>0</v>
      </c>
      <c r="AH81" s="34">
        <f t="shared" si="591"/>
        <v>0</v>
      </c>
      <c r="AI81" s="27">
        <v>7</v>
      </c>
      <c r="AJ81" s="34">
        <f t="shared" si="592"/>
        <v>280869.6431333333</v>
      </c>
      <c r="AK81" s="34">
        <v>0</v>
      </c>
      <c r="AL81" s="34">
        <f t="shared" si="593"/>
        <v>0</v>
      </c>
      <c r="AM81" s="34"/>
      <c r="AN81" s="34">
        <f t="shared" si="594"/>
        <v>0</v>
      </c>
      <c r="AO81" s="34">
        <v>0</v>
      </c>
      <c r="AP81" s="34">
        <f t="shared" si="595"/>
        <v>0</v>
      </c>
      <c r="AQ81" s="34">
        <v>6</v>
      </c>
      <c r="AR81" s="34">
        <f t="shared" si="596"/>
        <v>263276.31321599998</v>
      </c>
      <c r="AS81" s="34">
        <v>0</v>
      </c>
      <c r="AT81" s="34">
        <f t="shared" si="597"/>
        <v>0</v>
      </c>
      <c r="AU81" s="34">
        <v>0</v>
      </c>
      <c r="AV81" s="34">
        <f t="shared" si="598"/>
        <v>0</v>
      </c>
      <c r="AW81" s="34">
        <v>0</v>
      </c>
      <c r="AX81" s="34">
        <f t="shared" si="599"/>
        <v>0</v>
      </c>
      <c r="AY81" s="34"/>
      <c r="AZ81" s="34">
        <f t="shared" si="600"/>
        <v>0</v>
      </c>
      <c r="BA81" s="34"/>
      <c r="BB81" s="34">
        <f t="shared" si="601"/>
        <v>0</v>
      </c>
      <c r="BC81" s="34"/>
      <c r="BD81" s="34">
        <f t="shared" si="602"/>
        <v>0</v>
      </c>
      <c r="BE81" s="34">
        <v>0</v>
      </c>
      <c r="BF81" s="34">
        <f t="shared" si="603"/>
        <v>0</v>
      </c>
      <c r="BG81" s="34">
        <v>0</v>
      </c>
      <c r="BH81" s="34">
        <f t="shared" si="604"/>
        <v>0</v>
      </c>
      <c r="BI81" s="34">
        <v>0</v>
      </c>
      <c r="BJ81" s="34">
        <f t="shared" si="605"/>
        <v>0</v>
      </c>
      <c r="BK81" s="34">
        <v>0</v>
      </c>
      <c r="BL81" s="34">
        <f t="shared" si="606"/>
        <v>0</v>
      </c>
      <c r="BM81" s="34">
        <v>20</v>
      </c>
      <c r="BN81" s="34">
        <f t="shared" si="607"/>
        <v>768363.5773333332</v>
      </c>
      <c r="BO81" s="34">
        <v>0</v>
      </c>
      <c r="BP81" s="34">
        <f t="shared" si="608"/>
        <v>0</v>
      </c>
      <c r="BQ81" s="40"/>
      <c r="BR81" s="34">
        <f t="shared" si="609"/>
        <v>0</v>
      </c>
      <c r="BS81" s="34"/>
      <c r="BT81" s="34">
        <f t="shared" si="610"/>
        <v>0</v>
      </c>
      <c r="BU81" s="34">
        <v>4</v>
      </c>
      <c r="BV81" s="34">
        <v>194453.96</v>
      </c>
      <c r="BW81" s="34">
        <v>0</v>
      </c>
      <c r="BX81" s="34">
        <f t="shared" si="611"/>
        <v>0</v>
      </c>
      <c r="BY81" s="34"/>
      <c r="BZ81" s="34">
        <f t="shared" si="612"/>
        <v>0</v>
      </c>
      <c r="CA81" s="34">
        <v>0</v>
      </c>
      <c r="CB81" s="34">
        <f t="shared" si="613"/>
        <v>0</v>
      </c>
      <c r="CC81" s="34"/>
      <c r="CD81" s="34">
        <f t="shared" si="614"/>
        <v>0</v>
      </c>
      <c r="CE81" s="34">
        <v>0</v>
      </c>
      <c r="CF81" s="34">
        <f t="shared" si="615"/>
        <v>0</v>
      </c>
      <c r="CG81" s="34"/>
      <c r="CH81" s="34">
        <f t="shared" si="616"/>
        <v>0</v>
      </c>
      <c r="CI81" s="34"/>
      <c r="CJ81" s="34">
        <f t="shared" si="617"/>
        <v>0</v>
      </c>
      <c r="CK81" s="34">
        <v>0</v>
      </c>
      <c r="CL81" s="34">
        <f t="shared" si="618"/>
        <v>0</v>
      </c>
      <c r="CM81" s="34">
        <v>4</v>
      </c>
      <c r="CN81" s="34">
        <f t="shared" si="619"/>
        <v>140921.16975999996</v>
      </c>
      <c r="CO81" s="34">
        <v>0</v>
      </c>
      <c r="CP81" s="34">
        <v>0</v>
      </c>
      <c r="CQ81" s="34"/>
      <c r="CR81" s="34"/>
      <c r="CS81" s="34">
        <f t="shared" si="639"/>
        <v>0</v>
      </c>
      <c r="CT81" s="34">
        <f t="shared" si="639"/>
        <v>0</v>
      </c>
      <c r="CU81" s="34"/>
      <c r="CV81" s="34">
        <f t="shared" si="620"/>
        <v>0</v>
      </c>
      <c r="CW81" s="34"/>
      <c r="CX81" s="34">
        <f t="shared" si="621"/>
        <v>0</v>
      </c>
      <c r="CY81" s="34"/>
      <c r="CZ81" s="34">
        <f t="shared" si="622"/>
        <v>0</v>
      </c>
      <c r="DA81" s="34"/>
      <c r="DB81" s="34">
        <f t="shared" si="623"/>
        <v>0</v>
      </c>
      <c r="DC81" s="34">
        <v>1</v>
      </c>
      <c r="DD81" s="34">
        <f t="shared" si="624"/>
        <v>45960.14740799999</v>
      </c>
      <c r="DE81" s="34"/>
      <c r="DF81" s="34">
        <f t="shared" si="625"/>
        <v>0</v>
      </c>
      <c r="DG81" s="34"/>
      <c r="DH81" s="34">
        <f t="shared" si="626"/>
        <v>0</v>
      </c>
      <c r="DI81" s="34">
        <v>0</v>
      </c>
      <c r="DJ81" s="34">
        <f t="shared" ref="DJ81:DJ89" si="646">(DI81/3*1*$D81*$G81*$H81*$M81*DJ$9)+(DI81/3*2*$E81*$G81*$H81*$M81*DJ$10)</f>
        <v>0</v>
      </c>
      <c r="DK81" s="34"/>
      <c r="DL81" s="27"/>
      <c r="DM81" s="34"/>
      <c r="DN81" s="27">
        <f t="shared" si="86"/>
        <v>0</v>
      </c>
      <c r="DO81" s="34">
        <v>0</v>
      </c>
      <c r="DP81" s="34">
        <f t="shared" si="627"/>
        <v>0</v>
      </c>
      <c r="DQ81" s="34">
        <v>2</v>
      </c>
      <c r="DR81" s="34">
        <f t="shared" si="628"/>
        <v>92619.375071999995</v>
      </c>
      <c r="DS81" s="34">
        <v>0</v>
      </c>
      <c r="DT81" s="34">
        <v>0</v>
      </c>
      <c r="DU81" s="34"/>
      <c r="DV81" s="27"/>
      <c r="DW81" s="34">
        <f t="shared" si="629"/>
        <v>0</v>
      </c>
      <c r="DX81" s="34">
        <f t="shared" si="629"/>
        <v>0</v>
      </c>
      <c r="DY81" s="34">
        <v>4</v>
      </c>
      <c r="DZ81" s="34">
        <f t="shared" si="630"/>
        <v>184456.10489599998</v>
      </c>
      <c r="EA81" s="34">
        <v>1</v>
      </c>
      <c r="EB81" s="34">
        <v>40982.15</v>
      </c>
      <c r="EC81" s="27"/>
      <c r="ED81" s="34"/>
      <c r="EE81" s="34">
        <f t="shared" si="640"/>
        <v>1</v>
      </c>
      <c r="EF81" s="34">
        <f t="shared" si="640"/>
        <v>40982.15</v>
      </c>
      <c r="EG81" s="34">
        <v>4</v>
      </c>
      <c r="EH81" s="34">
        <f t="shared" si="631"/>
        <v>154424.91642666663</v>
      </c>
      <c r="EI81" s="34">
        <v>2</v>
      </c>
      <c r="EJ81" s="34">
        <v>72572.56</v>
      </c>
      <c r="EK81" s="34"/>
      <c r="EL81" s="34"/>
      <c r="EM81" s="34">
        <f t="shared" si="641"/>
        <v>2</v>
      </c>
      <c r="EN81" s="34">
        <f t="shared" si="641"/>
        <v>72572.56</v>
      </c>
      <c r="EO81" s="34"/>
      <c r="EP81" s="34">
        <f t="shared" si="632"/>
        <v>0</v>
      </c>
      <c r="EQ81" s="34">
        <f t="shared" si="97"/>
        <v>0</v>
      </c>
      <c r="ER81" s="34">
        <f t="shared" si="98"/>
        <v>0</v>
      </c>
      <c r="ES81" s="34"/>
      <c r="ET81" s="34"/>
      <c r="EU81" s="34">
        <f t="shared" si="642"/>
        <v>0</v>
      </c>
      <c r="EV81" s="34">
        <f t="shared" si="642"/>
        <v>0</v>
      </c>
      <c r="EW81" s="34"/>
      <c r="EX81" s="34">
        <f t="shared" si="633"/>
        <v>0</v>
      </c>
      <c r="EY81" s="34">
        <v>0</v>
      </c>
      <c r="EZ81" s="34">
        <f t="shared" si="82"/>
        <v>0</v>
      </c>
      <c r="FA81" s="34"/>
      <c r="FB81" s="34"/>
      <c r="FC81" s="34">
        <f t="shared" si="149"/>
        <v>0</v>
      </c>
      <c r="FD81" s="34">
        <f t="shared" si="149"/>
        <v>0</v>
      </c>
      <c r="FE81" s="34">
        <v>1</v>
      </c>
      <c r="FF81" s="34">
        <f t="shared" si="634"/>
        <v>59832.688719999991</v>
      </c>
      <c r="FG81" s="34">
        <v>0</v>
      </c>
      <c r="FH81" s="34">
        <f t="shared" si="145"/>
        <v>0</v>
      </c>
      <c r="FI81" s="34"/>
      <c r="FJ81" s="34"/>
      <c r="FK81" s="34">
        <f t="shared" si="150"/>
        <v>0</v>
      </c>
      <c r="FL81" s="34">
        <f t="shared" si="150"/>
        <v>0</v>
      </c>
      <c r="FM81" s="34"/>
      <c r="FN81" s="34">
        <f t="shared" si="635"/>
        <v>0</v>
      </c>
      <c r="FO81" s="34">
        <v>0</v>
      </c>
      <c r="FP81" s="34">
        <f t="shared" si="87"/>
        <v>0</v>
      </c>
      <c r="FQ81" s="34"/>
      <c r="FR81" s="34"/>
      <c r="FS81" s="34"/>
      <c r="FT81" s="34"/>
      <c r="FU81" s="34">
        <v>0</v>
      </c>
      <c r="FV81" s="34">
        <f t="shared" si="636"/>
        <v>0</v>
      </c>
      <c r="FW81" s="34">
        <v>0</v>
      </c>
      <c r="FX81" s="34">
        <f t="shared" si="637"/>
        <v>0</v>
      </c>
      <c r="FY81" s="34"/>
      <c r="FZ81" s="34"/>
      <c r="GA81" s="34">
        <f t="shared" si="643"/>
        <v>0</v>
      </c>
      <c r="GB81" s="34">
        <f t="shared" si="643"/>
        <v>0</v>
      </c>
      <c r="GC81" s="34"/>
      <c r="GD81" s="34">
        <f t="shared" si="638"/>
        <v>0</v>
      </c>
      <c r="GE81" s="34">
        <v>0</v>
      </c>
      <c r="GF81" s="34">
        <f t="shared" ref="GF81:GF143" si="647">(GE81/3*1*$D81*$G81*$H81*$O81*GF$9)+(GE81/3*2*$E81*$G81*$H81*$P81*GF$10)</f>
        <v>0</v>
      </c>
      <c r="GG81" s="34"/>
      <c r="GH81" s="34"/>
      <c r="GI81" s="27">
        <f t="shared" si="644"/>
        <v>0</v>
      </c>
      <c r="GJ81" s="27">
        <f t="shared" si="644"/>
        <v>0</v>
      </c>
      <c r="GK81" s="37"/>
      <c r="GL81" s="38"/>
    </row>
    <row r="82" spans="1:194" x14ac:dyDescent="0.25">
      <c r="A82" s="41"/>
      <c r="B82" s="72">
        <v>58</v>
      </c>
      <c r="C82" s="28" t="s">
        <v>222</v>
      </c>
      <c r="D82" s="29">
        <f t="shared" si="645"/>
        <v>18150.400000000001</v>
      </c>
      <c r="E82" s="29">
        <f t="shared" si="645"/>
        <v>18790</v>
      </c>
      <c r="F82" s="30">
        <v>18508</v>
      </c>
      <c r="G82" s="39">
        <v>1.27</v>
      </c>
      <c r="H82" s="31">
        <v>1</v>
      </c>
      <c r="I82" s="32"/>
      <c r="J82" s="32"/>
      <c r="K82" s="32"/>
      <c r="L82" s="29">
        <v>1.4</v>
      </c>
      <c r="M82" s="29">
        <v>1.68</v>
      </c>
      <c r="N82" s="29">
        <v>2.23</v>
      </c>
      <c r="O82" s="29">
        <v>2.39</v>
      </c>
      <c r="P82" s="33">
        <v>2.57</v>
      </c>
      <c r="Q82" s="34">
        <v>34</v>
      </c>
      <c r="R82" s="34">
        <f t="shared" si="583"/>
        <v>1143617.93882</v>
      </c>
      <c r="S82" s="34"/>
      <c r="T82" s="34">
        <f t="shared" si="584"/>
        <v>0</v>
      </c>
      <c r="U82" s="34"/>
      <c r="V82" s="34">
        <f t="shared" si="585"/>
        <v>0</v>
      </c>
      <c r="W82" s="34"/>
      <c r="X82" s="34">
        <f t="shared" si="586"/>
        <v>0</v>
      </c>
      <c r="Y82" s="34"/>
      <c r="Z82" s="34">
        <f t="shared" si="587"/>
        <v>0</v>
      </c>
      <c r="AA82" s="34">
        <v>74</v>
      </c>
      <c r="AB82" s="34">
        <f t="shared" si="588"/>
        <v>2511527.4720666669</v>
      </c>
      <c r="AC82" s="34"/>
      <c r="AD82" s="34">
        <f t="shared" si="589"/>
        <v>0</v>
      </c>
      <c r="AE82" s="34"/>
      <c r="AF82" s="34">
        <f t="shared" si="590"/>
        <v>0</v>
      </c>
      <c r="AG82" s="34"/>
      <c r="AH82" s="34">
        <f t="shared" si="591"/>
        <v>0</v>
      </c>
      <c r="AI82" s="27">
        <v>11</v>
      </c>
      <c r="AJ82" s="34">
        <f t="shared" si="592"/>
        <v>400382.54230333329</v>
      </c>
      <c r="AK82" s="34">
        <v>2</v>
      </c>
      <c r="AL82" s="34">
        <f t="shared" si="593"/>
        <v>66341.451941333333</v>
      </c>
      <c r="AM82" s="34"/>
      <c r="AN82" s="34">
        <f t="shared" si="594"/>
        <v>0</v>
      </c>
      <c r="AO82" s="34"/>
      <c r="AP82" s="34">
        <f t="shared" si="595"/>
        <v>0</v>
      </c>
      <c r="AQ82" s="34">
        <v>48</v>
      </c>
      <c r="AR82" s="34">
        <f t="shared" si="596"/>
        <v>1910633.8159103999</v>
      </c>
      <c r="AS82" s="34"/>
      <c r="AT82" s="34">
        <f t="shared" si="597"/>
        <v>0</v>
      </c>
      <c r="AU82" s="34"/>
      <c r="AV82" s="34">
        <f t="shared" si="598"/>
        <v>0</v>
      </c>
      <c r="AW82" s="34"/>
      <c r="AX82" s="34">
        <f t="shared" si="599"/>
        <v>0</v>
      </c>
      <c r="AY82" s="34"/>
      <c r="AZ82" s="34">
        <f t="shared" si="600"/>
        <v>0</v>
      </c>
      <c r="BA82" s="34"/>
      <c r="BB82" s="34">
        <f t="shared" si="601"/>
        <v>0</v>
      </c>
      <c r="BC82" s="34"/>
      <c r="BD82" s="34">
        <f t="shared" si="602"/>
        <v>0</v>
      </c>
      <c r="BE82" s="34"/>
      <c r="BF82" s="34">
        <f t="shared" si="603"/>
        <v>0</v>
      </c>
      <c r="BG82" s="34"/>
      <c r="BH82" s="34">
        <f t="shared" si="604"/>
        <v>0</v>
      </c>
      <c r="BI82" s="34"/>
      <c r="BJ82" s="34">
        <f t="shared" si="605"/>
        <v>0</v>
      </c>
      <c r="BK82" s="34"/>
      <c r="BL82" s="34">
        <f t="shared" si="606"/>
        <v>0</v>
      </c>
      <c r="BM82" s="34">
        <v>34</v>
      </c>
      <c r="BN82" s="34">
        <f t="shared" si="607"/>
        <v>1184926.4024733333</v>
      </c>
      <c r="BO82" s="34">
        <v>2</v>
      </c>
      <c r="BP82" s="34">
        <f t="shared" si="608"/>
        <v>69378.838974666665</v>
      </c>
      <c r="BQ82" s="40">
        <v>26</v>
      </c>
      <c r="BR82" s="34">
        <f t="shared" si="609"/>
        <v>1082309.8880047998</v>
      </c>
      <c r="BS82" s="34"/>
      <c r="BT82" s="34">
        <f t="shared" si="610"/>
        <v>0</v>
      </c>
      <c r="BU82" s="34">
        <v>24</v>
      </c>
      <c r="BV82" s="34">
        <v>1074985.27</v>
      </c>
      <c r="BW82" s="34">
        <v>2</v>
      </c>
      <c r="BX82" s="34">
        <f t="shared" si="611"/>
        <v>50967.22225466666</v>
      </c>
      <c r="BY82" s="34">
        <v>12</v>
      </c>
      <c r="BZ82" s="34">
        <f t="shared" si="612"/>
        <v>305803.33352799993</v>
      </c>
      <c r="CA82" s="34"/>
      <c r="CB82" s="34">
        <f t="shared" si="613"/>
        <v>0</v>
      </c>
      <c r="CC82" s="34"/>
      <c r="CD82" s="34">
        <f t="shared" si="614"/>
        <v>0</v>
      </c>
      <c r="CE82" s="34"/>
      <c r="CF82" s="34">
        <f t="shared" si="615"/>
        <v>0</v>
      </c>
      <c r="CG82" s="34"/>
      <c r="CH82" s="34">
        <f t="shared" si="616"/>
        <v>0</v>
      </c>
      <c r="CI82" s="34"/>
      <c r="CJ82" s="34">
        <f t="shared" si="617"/>
        <v>0</v>
      </c>
      <c r="CK82" s="34"/>
      <c r="CL82" s="34">
        <f t="shared" si="618"/>
        <v>0</v>
      </c>
      <c r="CM82" s="34">
        <v>6</v>
      </c>
      <c r="CN82" s="34">
        <f t="shared" si="619"/>
        <v>191753.44885199997</v>
      </c>
      <c r="CO82" s="34">
        <v>1</v>
      </c>
      <c r="CP82" s="34">
        <v>32916.839999999997</v>
      </c>
      <c r="CQ82" s="34"/>
      <c r="CR82" s="34"/>
      <c r="CS82" s="34">
        <f t="shared" si="639"/>
        <v>1</v>
      </c>
      <c r="CT82" s="34">
        <f t="shared" si="639"/>
        <v>32916.839999999997</v>
      </c>
      <c r="CU82" s="34">
        <v>34</v>
      </c>
      <c r="CV82" s="34">
        <f t="shared" si="620"/>
        <v>1287582.1159152</v>
      </c>
      <c r="CW82" s="34">
        <v>10</v>
      </c>
      <c r="CX82" s="34">
        <f t="shared" si="621"/>
        <v>378700.62232800003</v>
      </c>
      <c r="CY82" s="34">
        <v>22</v>
      </c>
      <c r="CZ82" s="34">
        <f t="shared" si="622"/>
        <v>697538.50823066663</v>
      </c>
      <c r="DA82" s="34">
        <v>12</v>
      </c>
      <c r="DB82" s="34">
        <f t="shared" si="623"/>
        <v>456570.65993279999</v>
      </c>
      <c r="DC82" s="34">
        <v>6</v>
      </c>
      <c r="DD82" s="34">
        <f t="shared" si="624"/>
        <v>250154.51660639999</v>
      </c>
      <c r="DE82" s="34">
        <v>5</v>
      </c>
      <c r="DF82" s="34">
        <f t="shared" si="625"/>
        <v>208462.09717200004</v>
      </c>
      <c r="DG82" s="34">
        <v>10</v>
      </c>
      <c r="DH82" s="34">
        <f t="shared" si="626"/>
        <v>420095.02264800004</v>
      </c>
      <c r="DI82" s="34">
        <v>0</v>
      </c>
      <c r="DJ82" s="34">
        <f t="shared" si="646"/>
        <v>0</v>
      </c>
      <c r="DK82" s="34"/>
      <c r="DL82" s="27"/>
      <c r="DM82" s="34"/>
      <c r="DN82" s="27">
        <f t="shared" si="86"/>
        <v>0</v>
      </c>
      <c r="DO82" s="34"/>
      <c r="DP82" s="34">
        <f t="shared" si="627"/>
        <v>0</v>
      </c>
      <c r="DQ82" s="34">
        <v>46</v>
      </c>
      <c r="DR82" s="34">
        <f t="shared" si="628"/>
        <v>1932437.1041808</v>
      </c>
      <c r="DS82" s="34">
        <v>11</v>
      </c>
      <c r="DT82" s="34">
        <v>453012.86</v>
      </c>
      <c r="DU82" s="34"/>
      <c r="DV82" s="27"/>
      <c r="DW82" s="34">
        <f t="shared" si="629"/>
        <v>11</v>
      </c>
      <c r="DX82" s="34">
        <f t="shared" si="629"/>
        <v>453012.86</v>
      </c>
      <c r="DY82" s="34">
        <v>2</v>
      </c>
      <c r="DZ82" s="34">
        <f t="shared" si="630"/>
        <v>83664.019006400005</v>
      </c>
      <c r="EA82" s="34">
        <v>0</v>
      </c>
      <c r="EB82" s="34">
        <v>0</v>
      </c>
      <c r="EC82" s="27"/>
      <c r="ED82" s="34"/>
      <c r="EE82" s="34">
        <f t="shared" si="640"/>
        <v>0</v>
      </c>
      <c r="EF82" s="34">
        <f t="shared" si="640"/>
        <v>0</v>
      </c>
      <c r="EG82" s="34">
        <v>10</v>
      </c>
      <c r="EH82" s="34">
        <f t="shared" si="631"/>
        <v>350213.64975333336</v>
      </c>
      <c r="EI82" s="34">
        <v>3</v>
      </c>
      <c r="EJ82" s="34">
        <v>105638.07</v>
      </c>
      <c r="EK82" s="34"/>
      <c r="EL82" s="34"/>
      <c r="EM82" s="34">
        <f t="shared" si="641"/>
        <v>3</v>
      </c>
      <c r="EN82" s="34">
        <f t="shared" si="641"/>
        <v>105638.07</v>
      </c>
      <c r="EO82" s="34"/>
      <c r="EP82" s="34">
        <f t="shared" si="632"/>
        <v>0</v>
      </c>
      <c r="EQ82" s="34">
        <f t="shared" si="97"/>
        <v>0</v>
      </c>
      <c r="ER82" s="34">
        <f t="shared" si="98"/>
        <v>0</v>
      </c>
      <c r="ES82" s="34"/>
      <c r="ET82" s="34"/>
      <c r="EU82" s="34">
        <f t="shared" si="642"/>
        <v>0</v>
      </c>
      <c r="EV82" s="34">
        <f t="shared" si="642"/>
        <v>0</v>
      </c>
      <c r="EW82" s="34"/>
      <c r="EX82" s="34">
        <f t="shared" si="633"/>
        <v>0</v>
      </c>
      <c r="EY82" s="34">
        <v>0</v>
      </c>
      <c r="EZ82" s="34">
        <f t="shared" ref="EZ82:EZ145" si="648">(EY82/3*1*$D82*$G82*$H82*$M82*EZ$9)+(EY82/3*2*$E82*$G82*$H82*$M82*EZ$10)</f>
        <v>0</v>
      </c>
      <c r="FA82" s="34"/>
      <c r="FB82" s="34"/>
      <c r="FC82" s="34">
        <f t="shared" si="149"/>
        <v>0</v>
      </c>
      <c r="FD82" s="34">
        <f t="shared" si="149"/>
        <v>0</v>
      </c>
      <c r="FE82" s="34">
        <v>1</v>
      </c>
      <c r="FF82" s="34">
        <f t="shared" si="634"/>
        <v>54276.796195999996</v>
      </c>
      <c r="FG82" s="34">
        <v>0</v>
      </c>
      <c r="FH82" s="34">
        <f t="shared" si="145"/>
        <v>0</v>
      </c>
      <c r="FI82" s="34"/>
      <c r="FJ82" s="34"/>
      <c r="FK82" s="34">
        <f t="shared" si="150"/>
        <v>0</v>
      </c>
      <c r="FL82" s="34">
        <f t="shared" si="150"/>
        <v>0</v>
      </c>
      <c r="FM82" s="34">
        <v>2</v>
      </c>
      <c r="FN82" s="34">
        <f t="shared" si="635"/>
        <v>108553.59239199999</v>
      </c>
      <c r="FO82" s="34">
        <v>0</v>
      </c>
      <c r="FP82" s="34">
        <f t="shared" si="87"/>
        <v>0</v>
      </c>
      <c r="FQ82" s="34"/>
      <c r="FR82" s="34"/>
      <c r="FS82" s="34"/>
      <c r="FT82" s="34"/>
      <c r="FU82" s="34"/>
      <c r="FV82" s="34">
        <f t="shared" si="636"/>
        <v>0</v>
      </c>
      <c r="FW82" s="34"/>
      <c r="FX82" s="34">
        <f t="shared" si="637"/>
        <v>0</v>
      </c>
      <c r="FY82" s="34"/>
      <c r="FZ82" s="34"/>
      <c r="GA82" s="34">
        <f t="shared" si="643"/>
        <v>0</v>
      </c>
      <c r="GB82" s="34">
        <f t="shared" si="643"/>
        <v>0</v>
      </c>
      <c r="GC82" s="34">
        <v>10</v>
      </c>
      <c r="GD82" s="34">
        <f t="shared" si="638"/>
        <v>825465.03965166665</v>
      </c>
      <c r="GE82" s="34">
        <v>0</v>
      </c>
      <c r="GF82" s="34">
        <f t="shared" si="647"/>
        <v>0</v>
      </c>
      <c r="GG82" s="34"/>
      <c r="GH82" s="34"/>
      <c r="GI82" s="27">
        <f t="shared" si="644"/>
        <v>0</v>
      </c>
      <c r="GJ82" s="27">
        <f t="shared" si="644"/>
        <v>0</v>
      </c>
      <c r="GK82" s="37"/>
      <c r="GL82" s="38"/>
    </row>
    <row r="83" spans="1:194" x14ac:dyDescent="0.25">
      <c r="A83" s="41"/>
      <c r="B83" s="72">
        <v>59</v>
      </c>
      <c r="C83" s="28" t="s">
        <v>223</v>
      </c>
      <c r="D83" s="29">
        <f t="shared" si="645"/>
        <v>18150.400000000001</v>
      </c>
      <c r="E83" s="29">
        <f t="shared" si="645"/>
        <v>18790</v>
      </c>
      <c r="F83" s="30">
        <v>18508</v>
      </c>
      <c r="G83" s="39">
        <v>3.12</v>
      </c>
      <c r="H83" s="31">
        <v>1</v>
      </c>
      <c r="I83" s="32"/>
      <c r="J83" s="32"/>
      <c r="K83" s="32"/>
      <c r="L83" s="29">
        <v>1.4</v>
      </c>
      <c r="M83" s="29">
        <v>1.68</v>
      </c>
      <c r="N83" s="29">
        <v>2.23</v>
      </c>
      <c r="O83" s="29">
        <v>2.39</v>
      </c>
      <c r="P83" s="33">
        <v>2.57</v>
      </c>
      <c r="Q83" s="34">
        <v>4</v>
      </c>
      <c r="R83" s="34">
        <f t="shared" si="583"/>
        <v>330531.53951999999</v>
      </c>
      <c r="S83" s="34"/>
      <c r="T83" s="34">
        <f t="shared" si="584"/>
        <v>0</v>
      </c>
      <c r="U83" s="34"/>
      <c r="V83" s="34">
        <f t="shared" si="585"/>
        <v>0</v>
      </c>
      <c r="W83" s="34"/>
      <c r="X83" s="34">
        <f t="shared" si="586"/>
        <v>0</v>
      </c>
      <c r="Y83" s="34"/>
      <c r="Z83" s="34">
        <f t="shared" si="587"/>
        <v>0</v>
      </c>
      <c r="AA83" s="34">
        <v>6</v>
      </c>
      <c r="AB83" s="34">
        <f t="shared" si="588"/>
        <v>500274.4656</v>
      </c>
      <c r="AC83" s="34"/>
      <c r="AD83" s="34">
        <f t="shared" si="589"/>
        <v>0</v>
      </c>
      <c r="AE83" s="34"/>
      <c r="AF83" s="34">
        <f t="shared" si="590"/>
        <v>0</v>
      </c>
      <c r="AG83" s="34"/>
      <c r="AH83" s="34">
        <f t="shared" si="591"/>
        <v>0</v>
      </c>
      <c r="AI83" s="27"/>
      <c r="AJ83" s="34">
        <f t="shared" si="592"/>
        <v>0</v>
      </c>
      <c r="AK83" s="34"/>
      <c r="AL83" s="34">
        <f t="shared" si="593"/>
        <v>0</v>
      </c>
      <c r="AM83" s="34"/>
      <c r="AN83" s="34">
        <f t="shared" si="594"/>
        <v>0</v>
      </c>
      <c r="AO83" s="34"/>
      <c r="AP83" s="34">
        <f t="shared" si="595"/>
        <v>0</v>
      </c>
      <c r="AQ83" s="34"/>
      <c r="AR83" s="34">
        <f t="shared" si="596"/>
        <v>0</v>
      </c>
      <c r="AS83" s="34">
        <v>2</v>
      </c>
      <c r="AT83" s="34">
        <f t="shared" si="597"/>
        <v>195576.68981760001</v>
      </c>
      <c r="AU83" s="34">
        <v>6</v>
      </c>
      <c r="AV83" s="34">
        <f t="shared" si="598"/>
        <v>586730.06945280009</v>
      </c>
      <c r="AW83" s="34"/>
      <c r="AX83" s="34">
        <f t="shared" si="599"/>
        <v>0</v>
      </c>
      <c r="AY83" s="34"/>
      <c r="AZ83" s="34">
        <f t="shared" si="600"/>
        <v>0</v>
      </c>
      <c r="BA83" s="34"/>
      <c r="BB83" s="34">
        <f t="shared" si="601"/>
        <v>0</v>
      </c>
      <c r="BC83" s="34"/>
      <c r="BD83" s="34">
        <f t="shared" si="602"/>
        <v>0</v>
      </c>
      <c r="BE83" s="34"/>
      <c r="BF83" s="34">
        <f t="shared" si="603"/>
        <v>0</v>
      </c>
      <c r="BG83" s="34"/>
      <c r="BH83" s="34">
        <f t="shared" si="604"/>
        <v>0</v>
      </c>
      <c r="BI83" s="34"/>
      <c r="BJ83" s="34">
        <f t="shared" si="605"/>
        <v>0</v>
      </c>
      <c r="BK83" s="34"/>
      <c r="BL83" s="34">
        <f t="shared" si="606"/>
        <v>0</v>
      </c>
      <c r="BM83" s="34">
        <v>20</v>
      </c>
      <c r="BN83" s="34">
        <f t="shared" si="607"/>
        <v>1712353.1152000001</v>
      </c>
      <c r="BO83" s="34">
        <v>14</v>
      </c>
      <c r="BP83" s="34">
        <f t="shared" si="608"/>
        <v>1193097.5143360002</v>
      </c>
      <c r="BQ83" s="40">
        <v>4</v>
      </c>
      <c r="BR83" s="34">
        <f t="shared" si="609"/>
        <v>409062.0049152</v>
      </c>
      <c r="BS83" s="34"/>
      <c r="BT83" s="34">
        <f t="shared" si="610"/>
        <v>0</v>
      </c>
      <c r="BU83" s="34">
        <v>1</v>
      </c>
      <c r="BV83" s="34">
        <v>108338.63</v>
      </c>
      <c r="BW83" s="34"/>
      <c r="BX83" s="34">
        <f t="shared" si="611"/>
        <v>0</v>
      </c>
      <c r="BY83" s="34"/>
      <c r="BZ83" s="34">
        <f t="shared" si="612"/>
        <v>0</v>
      </c>
      <c r="CA83" s="34"/>
      <c r="CB83" s="34">
        <f t="shared" si="613"/>
        <v>0</v>
      </c>
      <c r="CC83" s="34"/>
      <c r="CD83" s="34">
        <f t="shared" si="614"/>
        <v>0</v>
      </c>
      <c r="CE83" s="34"/>
      <c r="CF83" s="34">
        <f t="shared" si="615"/>
        <v>0</v>
      </c>
      <c r="CG83" s="34"/>
      <c r="CH83" s="34">
        <f t="shared" si="616"/>
        <v>0</v>
      </c>
      <c r="CI83" s="34"/>
      <c r="CJ83" s="34">
        <f t="shared" si="617"/>
        <v>0</v>
      </c>
      <c r="CK83" s="34"/>
      <c r="CL83" s="34">
        <f t="shared" si="618"/>
        <v>0</v>
      </c>
      <c r="CM83" s="34"/>
      <c r="CN83" s="34">
        <f t="shared" si="619"/>
        <v>0</v>
      </c>
      <c r="CO83" s="34">
        <v>0</v>
      </c>
      <c r="CP83" s="34">
        <v>0</v>
      </c>
      <c r="CQ83" s="34"/>
      <c r="CR83" s="34"/>
      <c r="CS83" s="34">
        <f t="shared" si="639"/>
        <v>0</v>
      </c>
      <c r="CT83" s="34">
        <f t="shared" si="639"/>
        <v>0</v>
      </c>
      <c r="CU83" s="34">
        <v>1</v>
      </c>
      <c r="CV83" s="34">
        <f t="shared" si="620"/>
        <v>93035.113516799989</v>
      </c>
      <c r="CW83" s="34"/>
      <c r="CX83" s="34">
        <f t="shared" si="621"/>
        <v>0</v>
      </c>
      <c r="CY83" s="34"/>
      <c r="CZ83" s="34">
        <f t="shared" si="622"/>
        <v>0</v>
      </c>
      <c r="DA83" s="34"/>
      <c r="DB83" s="34">
        <f t="shared" si="623"/>
        <v>0</v>
      </c>
      <c r="DC83" s="34"/>
      <c r="DD83" s="34">
        <f t="shared" si="624"/>
        <v>0</v>
      </c>
      <c r="DE83" s="34"/>
      <c r="DF83" s="34">
        <f t="shared" si="625"/>
        <v>0</v>
      </c>
      <c r="DG83" s="34">
        <v>0</v>
      </c>
      <c r="DH83" s="34">
        <f t="shared" si="626"/>
        <v>0</v>
      </c>
      <c r="DI83" s="34">
        <v>0</v>
      </c>
      <c r="DJ83" s="34">
        <f t="shared" si="646"/>
        <v>0</v>
      </c>
      <c r="DK83" s="34"/>
      <c r="DL83" s="27"/>
      <c r="DM83" s="34"/>
      <c r="DN83" s="27">
        <f t="shared" si="86"/>
        <v>0</v>
      </c>
      <c r="DO83" s="34"/>
      <c r="DP83" s="34">
        <f t="shared" si="627"/>
        <v>0</v>
      </c>
      <c r="DQ83" s="34"/>
      <c r="DR83" s="34">
        <f t="shared" si="628"/>
        <v>0</v>
      </c>
      <c r="DS83" s="34">
        <v>0</v>
      </c>
      <c r="DT83" s="34">
        <v>0</v>
      </c>
      <c r="DU83" s="34"/>
      <c r="DV83" s="27"/>
      <c r="DW83" s="34">
        <f t="shared" si="629"/>
        <v>0</v>
      </c>
      <c r="DX83" s="34">
        <f t="shared" si="629"/>
        <v>0</v>
      </c>
      <c r="DY83" s="34"/>
      <c r="DZ83" s="34">
        <f t="shared" si="630"/>
        <v>0</v>
      </c>
      <c r="EA83" s="34">
        <v>0</v>
      </c>
      <c r="EB83" s="34">
        <v>0</v>
      </c>
      <c r="EC83" s="27"/>
      <c r="ED83" s="34"/>
      <c r="EE83" s="34">
        <f t="shared" si="640"/>
        <v>0</v>
      </c>
      <c r="EF83" s="34">
        <f t="shared" si="640"/>
        <v>0</v>
      </c>
      <c r="EG83" s="34">
        <v>0</v>
      </c>
      <c r="EH83" s="34">
        <f t="shared" si="631"/>
        <v>0</v>
      </c>
      <c r="EI83" s="34">
        <v>0</v>
      </c>
      <c r="EJ83" s="34">
        <f t="shared" ref="EJ83:EJ144" si="649">(EI83/3*1*$D83*$G83*$H83*$L83*EJ$9)+(EI83/3*2*$E83*$G83*$H83*$L83*EJ$10)</f>
        <v>0</v>
      </c>
      <c r="EK83" s="34"/>
      <c r="EL83" s="34"/>
      <c r="EM83" s="34">
        <f t="shared" si="641"/>
        <v>0</v>
      </c>
      <c r="EN83" s="34">
        <f t="shared" si="641"/>
        <v>0</v>
      </c>
      <c r="EO83" s="34"/>
      <c r="EP83" s="34">
        <f t="shared" si="632"/>
        <v>0</v>
      </c>
      <c r="EQ83" s="34">
        <v>1</v>
      </c>
      <c r="ER83" s="34">
        <v>86506.75</v>
      </c>
      <c r="ES83" s="34"/>
      <c r="ET83" s="34"/>
      <c r="EU83" s="34">
        <f t="shared" si="642"/>
        <v>1</v>
      </c>
      <c r="EV83" s="34">
        <f t="shared" si="642"/>
        <v>86506.75</v>
      </c>
      <c r="EW83" s="34"/>
      <c r="EX83" s="34">
        <f t="shared" si="633"/>
        <v>0</v>
      </c>
      <c r="EY83" s="34">
        <v>0</v>
      </c>
      <c r="EZ83" s="34">
        <f t="shared" si="648"/>
        <v>0</v>
      </c>
      <c r="FA83" s="34"/>
      <c r="FB83" s="34"/>
      <c r="FC83" s="34">
        <f t="shared" si="149"/>
        <v>0</v>
      </c>
      <c r="FD83" s="34">
        <f t="shared" si="149"/>
        <v>0</v>
      </c>
      <c r="FE83" s="34">
        <v>0</v>
      </c>
      <c r="FF83" s="34">
        <f t="shared" si="634"/>
        <v>0</v>
      </c>
      <c r="FG83" s="34">
        <v>0</v>
      </c>
      <c r="FH83" s="34">
        <f t="shared" si="145"/>
        <v>0</v>
      </c>
      <c r="FI83" s="34"/>
      <c r="FJ83" s="34"/>
      <c r="FK83" s="34">
        <f t="shared" si="150"/>
        <v>0</v>
      </c>
      <c r="FL83" s="34">
        <f t="shared" si="150"/>
        <v>0</v>
      </c>
      <c r="FM83" s="34"/>
      <c r="FN83" s="34">
        <f t="shared" si="635"/>
        <v>0</v>
      </c>
      <c r="FO83" s="34">
        <v>0</v>
      </c>
      <c r="FP83" s="34">
        <f t="shared" si="87"/>
        <v>0</v>
      </c>
      <c r="FQ83" s="34"/>
      <c r="FR83" s="34"/>
      <c r="FS83" s="34"/>
      <c r="FT83" s="34"/>
      <c r="FU83" s="34"/>
      <c r="FV83" s="34">
        <f t="shared" si="636"/>
        <v>0</v>
      </c>
      <c r="FW83" s="34"/>
      <c r="FX83" s="34">
        <f t="shared" si="637"/>
        <v>0</v>
      </c>
      <c r="FY83" s="34"/>
      <c r="FZ83" s="34"/>
      <c r="GA83" s="34">
        <f t="shared" si="643"/>
        <v>0</v>
      </c>
      <c r="GB83" s="34">
        <f t="shared" si="643"/>
        <v>0</v>
      </c>
      <c r="GC83" s="34"/>
      <c r="GD83" s="34">
        <f t="shared" si="638"/>
        <v>0</v>
      </c>
      <c r="GE83" s="34">
        <v>0</v>
      </c>
      <c r="GF83" s="34">
        <f t="shared" si="647"/>
        <v>0</v>
      </c>
      <c r="GG83" s="34"/>
      <c r="GH83" s="34"/>
      <c r="GI83" s="27">
        <f t="shared" si="644"/>
        <v>0</v>
      </c>
      <c r="GJ83" s="27">
        <f t="shared" si="644"/>
        <v>0</v>
      </c>
      <c r="GK83" s="37"/>
      <c r="GL83" s="38"/>
    </row>
    <row r="84" spans="1:194" x14ac:dyDescent="0.25">
      <c r="A84" s="41"/>
      <c r="B84" s="72">
        <v>60</v>
      </c>
      <c r="C84" s="28" t="s">
        <v>224</v>
      </c>
      <c r="D84" s="29">
        <f t="shared" si="645"/>
        <v>18150.400000000001</v>
      </c>
      <c r="E84" s="29">
        <f t="shared" si="645"/>
        <v>18790</v>
      </c>
      <c r="F84" s="30">
        <v>18508</v>
      </c>
      <c r="G84" s="39">
        <v>4.51</v>
      </c>
      <c r="H84" s="31">
        <v>1</v>
      </c>
      <c r="I84" s="32"/>
      <c r="J84" s="32"/>
      <c r="K84" s="32"/>
      <c r="L84" s="29">
        <v>1.4</v>
      </c>
      <c r="M84" s="29">
        <v>1.68</v>
      </c>
      <c r="N84" s="29">
        <v>2.23</v>
      </c>
      <c r="O84" s="29">
        <v>2.39</v>
      </c>
      <c r="P84" s="33">
        <v>2.57</v>
      </c>
      <c r="Q84" s="34"/>
      <c r="R84" s="34">
        <f t="shared" si="583"/>
        <v>0</v>
      </c>
      <c r="S84" s="34"/>
      <c r="T84" s="34">
        <f t="shared" si="584"/>
        <v>0</v>
      </c>
      <c r="U84" s="34"/>
      <c r="V84" s="34">
        <f t="shared" si="585"/>
        <v>0</v>
      </c>
      <c r="W84" s="34"/>
      <c r="X84" s="34">
        <f t="shared" si="586"/>
        <v>0</v>
      </c>
      <c r="Y84" s="34"/>
      <c r="Z84" s="34">
        <f t="shared" si="587"/>
        <v>0</v>
      </c>
      <c r="AA84" s="34"/>
      <c r="AB84" s="34">
        <f t="shared" si="588"/>
        <v>0</v>
      </c>
      <c r="AC84" s="34"/>
      <c r="AD84" s="34">
        <f t="shared" si="589"/>
        <v>0</v>
      </c>
      <c r="AE84" s="34"/>
      <c r="AF84" s="34">
        <f t="shared" si="590"/>
        <v>0</v>
      </c>
      <c r="AG84" s="34"/>
      <c r="AH84" s="34">
        <f t="shared" si="591"/>
        <v>0</v>
      </c>
      <c r="AI84" s="27">
        <v>2</v>
      </c>
      <c r="AJ84" s="34">
        <f t="shared" si="592"/>
        <v>258514.71235333331</v>
      </c>
      <c r="AK84" s="34"/>
      <c r="AL84" s="34">
        <f t="shared" si="593"/>
        <v>0</v>
      </c>
      <c r="AM84" s="34"/>
      <c r="AN84" s="34">
        <f t="shared" si="594"/>
        <v>0</v>
      </c>
      <c r="AO84" s="34"/>
      <c r="AP84" s="34">
        <f t="shared" si="595"/>
        <v>0</v>
      </c>
      <c r="AQ84" s="34">
        <v>2</v>
      </c>
      <c r="AR84" s="34">
        <f t="shared" si="596"/>
        <v>282708.6125248</v>
      </c>
      <c r="AS84" s="34"/>
      <c r="AT84" s="34">
        <f t="shared" si="597"/>
        <v>0</v>
      </c>
      <c r="AU84" s="34"/>
      <c r="AV84" s="34">
        <f t="shared" si="598"/>
        <v>0</v>
      </c>
      <c r="AW84" s="34"/>
      <c r="AX84" s="34">
        <f t="shared" si="599"/>
        <v>0</v>
      </c>
      <c r="AY84" s="34"/>
      <c r="AZ84" s="34">
        <f t="shared" si="600"/>
        <v>0</v>
      </c>
      <c r="BA84" s="34"/>
      <c r="BB84" s="34">
        <f t="shared" si="601"/>
        <v>0</v>
      </c>
      <c r="BC84" s="34"/>
      <c r="BD84" s="34">
        <f t="shared" si="602"/>
        <v>0</v>
      </c>
      <c r="BE84" s="34"/>
      <c r="BF84" s="34">
        <f t="shared" si="603"/>
        <v>0</v>
      </c>
      <c r="BG84" s="34"/>
      <c r="BH84" s="34">
        <f t="shared" si="604"/>
        <v>0</v>
      </c>
      <c r="BI84" s="34"/>
      <c r="BJ84" s="34">
        <f t="shared" si="605"/>
        <v>0</v>
      </c>
      <c r="BK84" s="34"/>
      <c r="BL84" s="34">
        <f t="shared" si="606"/>
        <v>0</v>
      </c>
      <c r="BM84" s="34"/>
      <c r="BN84" s="34">
        <f t="shared" si="607"/>
        <v>0</v>
      </c>
      <c r="BO84" s="34"/>
      <c r="BP84" s="34">
        <f t="shared" si="608"/>
        <v>0</v>
      </c>
      <c r="BQ84" s="40"/>
      <c r="BR84" s="34">
        <f t="shared" si="609"/>
        <v>0</v>
      </c>
      <c r="BS84" s="34"/>
      <c r="BT84" s="34">
        <f t="shared" si="610"/>
        <v>0</v>
      </c>
      <c r="BU84" s="34"/>
      <c r="BV84" s="34">
        <f t="shared" ref="BV84:BV89" si="650">(BU84/12*1*$D84*$F84*$G84*$L84*BV$9)+(BU84/12*11*$E84*$F84*$G84*$L84*BV$10)</f>
        <v>0</v>
      </c>
      <c r="BW84" s="34"/>
      <c r="BX84" s="34">
        <f t="shared" si="611"/>
        <v>0</v>
      </c>
      <c r="BY84" s="34"/>
      <c r="BZ84" s="34">
        <f t="shared" si="612"/>
        <v>0</v>
      </c>
      <c r="CA84" s="34"/>
      <c r="CB84" s="34">
        <f t="shared" si="613"/>
        <v>0</v>
      </c>
      <c r="CC84" s="34"/>
      <c r="CD84" s="34">
        <f t="shared" si="614"/>
        <v>0</v>
      </c>
      <c r="CE84" s="34"/>
      <c r="CF84" s="34">
        <f t="shared" si="615"/>
        <v>0</v>
      </c>
      <c r="CG84" s="34"/>
      <c r="CH84" s="34">
        <f t="shared" si="616"/>
        <v>0</v>
      </c>
      <c r="CI84" s="34"/>
      <c r="CJ84" s="34">
        <f t="shared" si="617"/>
        <v>0</v>
      </c>
      <c r="CK84" s="34"/>
      <c r="CL84" s="34">
        <f t="shared" si="618"/>
        <v>0</v>
      </c>
      <c r="CM84" s="34"/>
      <c r="CN84" s="34">
        <f t="shared" si="619"/>
        <v>0</v>
      </c>
      <c r="CO84" s="34">
        <v>0</v>
      </c>
      <c r="CP84" s="34">
        <v>0</v>
      </c>
      <c r="CQ84" s="34"/>
      <c r="CR84" s="34"/>
      <c r="CS84" s="34">
        <f t="shared" si="639"/>
        <v>0</v>
      </c>
      <c r="CT84" s="34">
        <f t="shared" si="639"/>
        <v>0</v>
      </c>
      <c r="CU84" s="34"/>
      <c r="CV84" s="34">
        <f t="shared" si="620"/>
        <v>0</v>
      </c>
      <c r="CW84" s="34">
        <v>2</v>
      </c>
      <c r="CX84" s="34">
        <f t="shared" si="621"/>
        <v>268966.89869279996</v>
      </c>
      <c r="CY84" s="34"/>
      <c r="CZ84" s="34">
        <f t="shared" si="622"/>
        <v>0</v>
      </c>
      <c r="DA84" s="34"/>
      <c r="DB84" s="34">
        <f t="shared" si="623"/>
        <v>0</v>
      </c>
      <c r="DC84" s="34"/>
      <c r="DD84" s="34">
        <f t="shared" si="624"/>
        <v>0</v>
      </c>
      <c r="DE84" s="34"/>
      <c r="DF84" s="34">
        <f t="shared" si="625"/>
        <v>0</v>
      </c>
      <c r="DG84" s="34">
        <v>0</v>
      </c>
      <c r="DH84" s="34">
        <f t="shared" si="626"/>
        <v>0</v>
      </c>
      <c r="DI84" s="34">
        <v>0</v>
      </c>
      <c r="DJ84" s="34">
        <f t="shared" si="646"/>
        <v>0</v>
      </c>
      <c r="DK84" s="34"/>
      <c r="DL84" s="27"/>
      <c r="DM84" s="34"/>
      <c r="DN84" s="27">
        <f t="shared" si="86"/>
        <v>0</v>
      </c>
      <c r="DO84" s="34"/>
      <c r="DP84" s="34">
        <f t="shared" si="627"/>
        <v>0</v>
      </c>
      <c r="DQ84" s="34"/>
      <c r="DR84" s="34">
        <f t="shared" si="628"/>
        <v>0</v>
      </c>
      <c r="DS84" s="34">
        <v>0</v>
      </c>
      <c r="DT84" s="34">
        <f t="shared" ref="DT84:DT104" si="651">(DS84/3*1*$D84*$G84*$H84*$M84*DT$9)+(DS84/3*2*$E84*$G84*$H84*$M84*DT$10)</f>
        <v>0</v>
      </c>
      <c r="DU84" s="34"/>
      <c r="DV84" s="27"/>
      <c r="DW84" s="34">
        <f t="shared" si="629"/>
        <v>0</v>
      </c>
      <c r="DX84" s="34">
        <f t="shared" si="629"/>
        <v>0</v>
      </c>
      <c r="DY84" s="34"/>
      <c r="DZ84" s="34">
        <f t="shared" si="630"/>
        <v>0</v>
      </c>
      <c r="EA84" s="34">
        <v>0</v>
      </c>
      <c r="EB84" s="34">
        <v>0</v>
      </c>
      <c r="EC84" s="27"/>
      <c r="ED84" s="34"/>
      <c r="EE84" s="34">
        <f t="shared" si="640"/>
        <v>0</v>
      </c>
      <c r="EF84" s="34">
        <f t="shared" si="640"/>
        <v>0</v>
      </c>
      <c r="EG84" s="34">
        <v>0</v>
      </c>
      <c r="EH84" s="34">
        <f t="shared" si="631"/>
        <v>0</v>
      </c>
      <c r="EI84" s="34">
        <v>0</v>
      </c>
      <c r="EJ84" s="34">
        <f t="shared" si="649"/>
        <v>0</v>
      </c>
      <c r="EK84" s="34"/>
      <c r="EL84" s="34"/>
      <c r="EM84" s="34">
        <f t="shared" si="641"/>
        <v>0</v>
      </c>
      <c r="EN84" s="34">
        <f t="shared" si="641"/>
        <v>0</v>
      </c>
      <c r="EO84" s="34"/>
      <c r="EP84" s="34">
        <f t="shared" si="632"/>
        <v>0</v>
      </c>
      <c r="EQ84" s="34">
        <v>0</v>
      </c>
      <c r="ER84" s="34">
        <f t="shared" si="98"/>
        <v>0</v>
      </c>
      <c r="ES84" s="34"/>
      <c r="ET84" s="34"/>
      <c r="EU84" s="34">
        <f t="shared" si="642"/>
        <v>0</v>
      </c>
      <c r="EV84" s="34">
        <f t="shared" si="642"/>
        <v>0</v>
      </c>
      <c r="EW84" s="34"/>
      <c r="EX84" s="34">
        <f t="shared" si="633"/>
        <v>0</v>
      </c>
      <c r="EY84" s="34">
        <v>0</v>
      </c>
      <c r="EZ84" s="34">
        <f t="shared" si="648"/>
        <v>0</v>
      </c>
      <c r="FA84" s="34"/>
      <c r="FB84" s="34"/>
      <c r="FC84" s="34">
        <f t="shared" si="149"/>
        <v>0</v>
      </c>
      <c r="FD84" s="34">
        <f t="shared" si="149"/>
        <v>0</v>
      </c>
      <c r="FE84" s="34">
        <v>0</v>
      </c>
      <c r="FF84" s="34">
        <f t="shared" si="634"/>
        <v>0</v>
      </c>
      <c r="FG84" s="34">
        <v>0</v>
      </c>
      <c r="FH84" s="34">
        <f t="shared" si="145"/>
        <v>0</v>
      </c>
      <c r="FI84" s="34"/>
      <c r="FJ84" s="34"/>
      <c r="FK84" s="34">
        <f t="shared" si="150"/>
        <v>0</v>
      </c>
      <c r="FL84" s="34">
        <f t="shared" si="150"/>
        <v>0</v>
      </c>
      <c r="FM84" s="34"/>
      <c r="FN84" s="34">
        <f t="shared" si="635"/>
        <v>0</v>
      </c>
      <c r="FO84" s="34">
        <v>0</v>
      </c>
      <c r="FP84" s="34">
        <f t="shared" si="87"/>
        <v>0</v>
      </c>
      <c r="FQ84" s="34"/>
      <c r="FR84" s="34"/>
      <c r="FS84" s="34"/>
      <c r="FT84" s="34"/>
      <c r="FU84" s="34"/>
      <c r="FV84" s="34">
        <f t="shared" si="636"/>
        <v>0</v>
      </c>
      <c r="FW84" s="34"/>
      <c r="FX84" s="34">
        <f t="shared" si="637"/>
        <v>0</v>
      </c>
      <c r="FY84" s="34"/>
      <c r="FZ84" s="34"/>
      <c r="GA84" s="34">
        <f t="shared" si="643"/>
        <v>0</v>
      </c>
      <c r="GB84" s="34">
        <f t="shared" si="643"/>
        <v>0</v>
      </c>
      <c r="GC84" s="34"/>
      <c r="GD84" s="34">
        <f t="shared" si="638"/>
        <v>0</v>
      </c>
      <c r="GE84" s="34">
        <v>0</v>
      </c>
      <c r="GF84" s="34">
        <f t="shared" si="647"/>
        <v>0</v>
      </c>
      <c r="GG84" s="34"/>
      <c r="GH84" s="34"/>
      <c r="GI84" s="27">
        <f t="shared" si="644"/>
        <v>0</v>
      </c>
      <c r="GJ84" s="27">
        <f t="shared" si="644"/>
        <v>0</v>
      </c>
      <c r="GK84" s="37"/>
      <c r="GL84" s="38"/>
    </row>
    <row r="85" spans="1:194" ht="40.5" customHeight="1" x14ac:dyDescent="0.25">
      <c r="A85" s="41"/>
      <c r="B85" s="72">
        <v>61</v>
      </c>
      <c r="C85" s="28" t="s">
        <v>225</v>
      </c>
      <c r="D85" s="29">
        <f t="shared" si="645"/>
        <v>18150.400000000001</v>
      </c>
      <c r="E85" s="29">
        <f t="shared" si="645"/>
        <v>18790</v>
      </c>
      <c r="F85" s="30">
        <v>18508</v>
      </c>
      <c r="G85" s="39">
        <v>1.18</v>
      </c>
      <c r="H85" s="31">
        <v>1</v>
      </c>
      <c r="I85" s="32"/>
      <c r="J85" s="32"/>
      <c r="K85" s="32"/>
      <c r="L85" s="29">
        <v>1.4</v>
      </c>
      <c r="M85" s="29">
        <v>1.68</v>
      </c>
      <c r="N85" s="29">
        <v>2.23</v>
      </c>
      <c r="O85" s="29">
        <v>2.39</v>
      </c>
      <c r="P85" s="33">
        <v>2.57</v>
      </c>
      <c r="Q85" s="34">
        <v>18</v>
      </c>
      <c r="R85" s="34">
        <f t="shared" si="583"/>
        <v>562539.25475999992</v>
      </c>
      <c r="S85" s="34"/>
      <c r="T85" s="34">
        <f t="shared" si="584"/>
        <v>0</v>
      </c>
      <c r="U85" s="34">
        <v>0</v>
      </c>
      <c r="V85" s="34">
        <f t="shared" si="585"/>
        <v>0</v>
      </c>
      <c r="W85" s="34">
        <f>20-10</f>
        <v>10</v>
      </c>
      <c r="X85" s="34">
        <f t="shared" si="586"/>
        <v>315343.94733333332</v>
      </c>
      <c r="Y85" s="34">
        <v>0</v>
      </c>
      <c r="Z85" s="34">
        <f t="shared" si="587"/>
        <v>0</v>
      </c>
      <c r="AA85" s="34">
        <v>2</v>
      </c>
      <c r="AB85" s="34">
        <f t="shared" si="588"/>
        <v>63068.789466666654</v>
      </c>
      <c r="AC85" s="34">
        <v>0</v>
      </c>
      <c r="AD85" s="34">
        <f t="shared" si="589"/>
        <v>0</v>
      </c>
      <c r="AE85" s="34">
        <v>0</v>
      </c>
      <c r="AF85" s="34">
        <f t="shared" si="590"/>
        <v>0</v>
      </c>
      <c r="AG85" s="34"/>
      <c r="AH85" s="34">
        <f t="shared" si="591"/>
        <v>0</v>
      </c>
      <c r="AI85" s="34">
        <v>0</v>
      </c>
      <c r="AJ85" s="34">
        <f t="shared" si="592"/>
        <v>0</v>
      </c>
      <c r="AK85" s="34">
        <v>0</v>
      </c>
      <c r="AL85" s="34">
        <f t="shared" si="593"/>
        <v>0</v>
      </c>
      <c r="AM85" s="34"/>
      <c r="AN85" s="34">
        <f t="shared" si="594"/>
        <v>0</v>
      </c>
      <c r="AO85" s="34">
        <v>0</v>
      </c>
      <c r="AP85" s="34">
        <f t="shared" si="595"/>
        <v>0</v>
      </c>
      <c r="AQ85" s="34">
        <v>141</v>
      </c>
      <c r="AR85" s="34">
        <f t="shared" si="596"/>
        <v>5214751.5467712004</v>
      </c>
      <c r="AS85" s="34">
        <f>4-1</f>
        <v>3</v>
      </c>
      <c r="AT85" s="34">
        <f t="shared" si="597"/>
        <v>110952.1605696</v>
      </c>
      <c r="AU85" s="34">
        <v>3</v>
      </c>
      <c r="AV85" s="34">
        <f t="shared" si="598"/>
        <v>110952.1605696</v>
      </c>
      <c r="AW85" s="34">
        <v>0</v>
      </c>
      <c r="AX85" s="34">
        <f t="shared" si="599"/>
        <v>0</v>
      </c>
      <c r="AY85" s="34"/>
      <c r="AZ85" s="34">
        <f t="shared" si="600"/>
        <v>0</v>
      </c>
      <c r="BA85" s="34"/>
      <c r="BB85" s="34">
        <f t="shared" si="601"/>
        <v>0</v>
      </c>
      <c r="BC85" s="34"/>
      <c r="BD85" s="34">
        <f t="shared" si="602"/>
        <v>0</v>
      </c>
      <c r="BE85" s="34">
        <v>0</v>
      </c>
      <c r="BF85" s="34">
        <f t="shared" si="603"/>
        <v>0</v>
      </c>
      <c r="BG85" s="34">
        <v>0</v>
      </c>
      <c r="BH85" s="34">
        <f t="shared" si="604"/>
        <v>0</v>
      </c>
      <c r="BI85" s="34">
        <v>0</v>
      </c>
      <c r="BJ85" s="34">
        <f t="shared" si="605"/>
        <v>0</v>
      </c>
      <c r="BK85" s="34">
        <v>0</v>
      </c>
      <c r="BL85" s="34">
        <f t="shared" si="606"/>
        <v>0</v>
      </c>
      <c r="BM85" s="34">
        <f>543-100</f>
        <v>443</v>
      </c>
      <c r="BN85" s="34">
        <f t="shared" si="607"/>
        <v>14344799.157686666</v>
      </c>
      <c r="BO85" s="34"/>
      <c r="BP85" s="34">
        <f t="shared" si="608"/>
        <v>0</v>
      </c>
      <c r="BQ85" s="40"/>
      <c r="BR85" s="34">
        <f t="shared" si="609"/>
        <v>0</v>
      </c>
      <c r="BS85" s="34"/>
      <c r="BT85" s="34">
        <f t="shared" si="610"/>
        <v>0</v>
      </c>
      <c r="BU85" s="34">
        <v>17</v>
      </c>
      <c r="BV85" s="34">
        <v>687091.75</v>
      </c>
      <c r="BW85" s="34">
        <v>0</v>
      </c>
      <c r="BX85" s="34">
        <f t="shared" si="611"/>
        <v>0</v>
      </c>
      <c r="BY85" s="34"/>
      <c r="BZ85" s="34">
        <f t="shared" si="612"/>
        <v>0</v>
      </c>
      <c r="CA85" s="34"/>
      <c r="CB85" s="34">
        <f t="shared" si="613"/>
        <v>0</v>
      </c>
      <c r="CC85" s="34"/>
      <c r="CD85" s="34">
        <f t="shared" si="614"/>
        <v>0</v>
      </c>
      <c r="CE85" s="34">
        <v>0</v>
      </c>
      <c r="CF85" s="34">
        <f t="shared" si="615"/>
        <v>0</v>
      </c>
      <c r="CG85" s="34"/>
      <c r="CH85" s="34">
        <f t="shared" si="616"/>
        <v>0</v>
      </c>
      <c r="CI85" s="34"/>
      <c r="CJ85" s="34">
        <f t="shared" si="617"/>
        <v>0</v>
      </c>
      <c r="CK85" s="34">
        <v>0</v>
      </c>
      <c r="CL85" s="34">
        <f t="shared" si="618"/>
        <v>0</v>
      </c>
      <c r="CM85" s="34">
        <v>14</v>
      </c>
      <c r="CN85" s="34">
        <f t="shared" si="619"/>
        <v>415717.45079199999</v>
      </c>
      <c r="CO85" s="34">
        <v>1</v>
      </c>
      <c r="CP85" s="34">
        <v>29613.19</v>
      </c>
      <c r="CQ85" s="34"/>
      <c r="CR85" s="34"/>
      <c r="CS85" s="34">
        <f t="shared" si="639"/>
        <v>1</v>
      </c>
      <c r="CT85" s="34">
        <f t="shared" si="639"/>
        <v>29613.19</v>
      </c>
      <c r="CU85" s="34">
        <v>20</v>
      </c>
      <c r="CV85" s="34">
        <f t="shared" si="620"/>
        <v>703727.14070400002</v>
      </c>
      <c r="CW85" s="34">
        <v>4</v>
      </c>
      <c r="CX85" s="34">
        <f t="shared" si="621"/>
        <v>140745.42814079998</v>
      </c>
      <c r="CY85" s="34">
        <v>8</v>
      </c>
      <c r="CZ85" s="34">
        <f t="shared" si="622"/>
        <v>235675.14379733329</v>
      </c>
      <c r="DA85" s="34">
        <v>2</v>
      </c>
      <c r="DB85" s="34">
        <f t="shared" si="623"/>
        <v>70702.543139199988</v>
      </c>
      <c r="DC85" s="34">
        <v>13</v>
      </c>
      <c r="DD85" s="34">
        <f t="shared" si="624"/>
        <v>503591.90088479995</v>
      </c>
      <c r="DE85" s="34">
        <v>0</v>
      </c>
      <c r="DF85" s="34">
        <f t="shared" si="625"/>
        <v>0</v>
      </c>
      <c r="DG85" s="34">
        <v>12</v>
      </c>
      <c r="DH85" s="34">
        <f t="shared" si="626"/>
        <v>468389.41107839992</v>
      </c>
      <c r="DI85" s="34">
        <v>1</v>
      </c>
      <c r="DJ85" s="34">
        <v>36521.07</v>
      </c>
      <c r="DK85" s="34"/>
      <c r="DL85" s="27"/>
      <c r="DM85" s="34"/>
      <c r="DN85" s="27">
        <f t="shared" si="86"/>
        <v>36521.07</v>
      </c>
      <c r="DO85" s="34">
        <v>0</v>
      </c>
      <c r="DP85" s="34">
        <f t="shared" si="627"/>
        <v>0</v>
      </c>
      <c r="DQ85" s="34">
        <v>4</v>
      </c>
      <c r="DR85" s="34">
        <f t="shared" si="628"/>
        <v>156129.80369279999</v>
      </c>
      <c r="DS85" s="34">
        <v>0</v>
      </c>
      <c r="DT85" s="34">
        <f t="shared" si="651"/>
        <v>0</v>
      </c>
      <c r="DU85" s="34"/>
      <c r="DV85" s="27"/>
      <c r="DW85" s="34">
        <f t="shared" si="629"/>
        <v>0</v>
      </c>
      <c r="DX85" s="34">
        <f t="shared" si="629"/>
        <v>0</v>
      </c>
      <c r="DY85" s="34">
        <v>4</v>
      </c>
      <c r="DZ85" s="34">
        <f t="shared" si="630"/>
        <v>155470.1455552</v>
      </c>
      <c r="EA85" s="34">
        <v>0</v>
      </c>
      <c r="EB85" s="34">
        <v>0</v>
      </c>
      <c r="EC85" s="27"/>
      <c r="ED85" s="34"/>
      <c r="EE85" s="34">
        <f t="shared" si="640"/>
        <v>0</v>
      </c>
      <c r="EF85" s="34">
        <f t="shared" si="640"/>
        <v>0</v>
      </c>
      <c r="EG85" s="34">
        <v>40</v>
      </c>
      <c r="EH85" s="34">
        <f t="shared" si="631"/>
        <v>1301581.4384533335</v>
      </c>
      <c r="EI85" s="34">
        <v>0</v>
      </c>
      <c r="EJ85" s="34">
        <f t="shared" si="649"/>
        <v>0</v>
      </c>
      <c r="EK85" s="34"/>
      <c r="EL85" s="34"/>
      <c r="EM85" s="34">
        <f t="shared" si="641"/>
        <v>0</v>
      </c>
      <c r="EN85" s="34">
        <f t="shared" si="641"/>
        <v>0</v>
      </c>
      <c r="EO85" s="34"/>
      <c r="EP85" s="34">
        <f t="shared" si="632"/>
        <v>0</v>
      </c>
      <c r="EQ85" s="34">
        <v>0</v>
      </c>
      <c r="ER85" s="34">
        <f t="shared" si="98"/>
        <v>0</v>
      </c>
      <c r="ES85" s="34"/>
      <c r="ET85" s="34"/>
      <c r="EU85" s="34">
        <f t="shared" si="642"/>
        <v>0</v>
      </c>
      <c r="EV85" s="34">
        <f t="shared" si="642"/>
        <v>0</v>
      </c>
      <c r="EW85" s="34"/>
      <c r="EX85" s="34">
        <f t="shared" si="633"/>
        <v>0</v>
      </c>
      <c r="EY85" s="34">
        <v>0</v>
      </c>
      <c r="EZ85" s="34">
        <f t="shared" si="648"/>
        <v>0</v>
      </c>
      <c r="FA85" s="34"/>
      <c r="FB85" s="34"/>
      <c r="FC85" s="34">
        <f t="shared" si="149"/>
        <v>0</v>
      </c>
      <c r="FD85" s="34">
        <f t="shared" si="149"/>
        <v>0</v>
      </c>
      <c r="FE85" s="34">
        <v>4</v>
      </c>
      <c r="FF85" s="34">
        <f t="shared" si="634"/>
        <v>201721.63625599997</v>
      </c>
      <c r="FG85" s="34">
        <v>1</v>
      </c>
      <c r="FH85" s="34">
        <v>25217.78</v>
      </c>
      <c r="FI85" s="34"/>
      <c r="FJ85" s="34"/>
      <c r="FK85" s="34">
        <f t="shared" si="150"/>
        <v>1</v>
      </c>
      <c r="FL85" s="34">
        <f t="shared" si="150"/>
        <v>25217.78</v>
      </c>
      <c r="FM85" s="34"/>
      <c r="FN85" s="34">
        <f t="shared" si="635"/>
        <v>0</v>
      </c>
      <c r="FO85" s="34">
        <v>0</v>
      </c>
      <c r="FP85" s="34">
        <f t="shared" si="87"/>
        <v>0</v>
      </c>
      <c r="FQ85" s="34"/>
      <c r="FR85" s="34"/>
      <c r="FS85" s="34"/>
      <c r="FT85" s="34"/>
      <c r="FU85" s="34">
        <v>0</v>
      </c>
      <c r="FV85" s="34">
        <f t="shared" si="636"/>
        <v>0</v>
      </c>
      <c r="FW85" s="34">
        <v>0</v>
      </c>
      <c r="FX85" s="34">
        <f t="shared" si="637"/>
        <v>0</v>
      </c>
      <c r="FY85" s="34"/>
      <c r="FZ85" s="34"/>
      <c r="GA85" s="34">
        <f t="shared" si="643"/>
        <v>0</v>
      </c>
      <c r="GB85" s="34">
        <f t="shared" si="643"/>
        <v>0</v>
      </c>
      <c r="GC85" s="34"/>
      <c r="GD85" s="34">
        <f t="shared" si="638"/>
        <v>0</v>
      </c>
      <c r="GE85" s="34">
        <v>0</v>
      </c>
      <c r="GF85" s="34">
        <f t="shared" si="647"/>
        <v>0</v>
      </c>
      <c r="GG85" s="34"/>
      <c r="GH85" s="34"/>
      <c r="GI85" s="27">
        <f t="shared" si="644"/>
        <v>0</v>
      </c>
      <c r="GJ85" s="27">
        <f t="shared" si="644"/>
        <v>0</v>
      </c>
      <c r="GK85" s="37"/>
      <c r="GL85" s="38"/>
    </row>
    <row r="86" spans="1:194" ht="22.5" customHeight="1" x14ac:dyDescent="0.25">
      <c r="A86" s="41"/>
      <c r="B86" s="72">
        <v>62</v>
      </c>
      <c r="C86" s="28" t="s">
        <v>226</v>
      </c>
      <c r="D86" s="29">
        <f t="shared" si="645"/>
        <v>18150.400000000001</v>
      </c>
      <c r="E86" s="29">
        <f t="shared" si="645"/>
        <v>18790</v>
      </c>
      <c r="F86" s="30">
        <v>18508</v>
      </c>
      <c r="G86" s="39">
        <v>0.98</v>
      </c>
      <c r="H86" s="31">
        <v>1</v>
      </c>
      <c r="I86" s="32"/>
      <c r="J86" s="32"/>
      <c r="K86" s="32"/>
      <c r="L86" s="29">
        <v>1.4</v>
      </c>
      <c r="M86" s="29">
        <v>1.68</v>
      </c>
      <c r="N86" s="29">
        <v>2.23</v>
      </c>
      <c r="O86" s="29">
        <v>2.39</v>
      </c>
      <c r="P86" s="33">
        <v>2.57</v>
      </c>
      <c r="Q86" s="34"/>
      <c r="R86" s="34">
        <f t="shared" si="583"/>
        <v>0</v>
      </c>
      <c r="S86" s="34"/>
      <c r="T86" s="34">
        <f t="shared" si="584"/>
        <v>0</v>
      </c>
      <c r="U86" s="34"/>
      <c r="V86" s="34">
        <f t="shared" si="585"/>
        <v>0</v>
      </c>
      <c r="W86" s="34">
        <f>41-20</f>
        <v>21</v>
      </c>
      <c r="X86" s="34">
        <f t="shared" si="586"/>
        <v>549981.22340000002</v>
      </c>
      <c r="Y86" s="34"/>
      <c r="Z86" s="34">
        <f t="shared" si="587"/>
        <v>0</v>
      </c>
      <c r="AA86" s="34"/>
      <c r="AB86" s="34">
        <f t="shared" si="588"/>
        <v>0</v>
      </c>
      <c r="AC86" s="34"/>
      <c r="AD86" s="34">
        <f t="shared" si="589"/>
        <v>0</v>
      </c>
      <c r="AE86" s="34"/>
      <c r="AF86" s="34">
        <f t="shared" si="590"/>
        <v>0</v>
      </c>
      <c r="AG86" s="34">
        <v>1</v>
      </c>
      <c r="AH86" s="34">
        <f t="shared" si="591"/>
        <v>31995.385286666664</v>
      </c>
      <c r="AI86" s="27">
        <v>617</v>
      </c>
      <c r="AJ86" s="34">
        <f t="shared" si="592"/>
        <v>17329656.981326666</v>
      </c>
      <c r="AK86" s="34"/>
      <c r="AL86" s="34">
        <f t="shared" si="593"/>
        <v>0</v>
      </c>
      <c r="AM86" s="34"/>
      <c r="AN86" s="34">
        <f t="shared" si="594"/>
        <v>0</v>
      </c>
      <c r="AO86" s="34"/>
      <c r="AP86" s="34">
        <f t="shared" si="595"/>
        <v>0</v>
      </c>
      <c r="AQ86" s="34">
        <f>903-100</f>
        <v>803</v>
      </c>
      <c r="AR86" s="34">
        <f t="shared" si="596"/>
        <v>24664602.609785601</v>
      </c>
      <c r="AS86" s="34"/>
      <c r="AT86" s="34">
        <f t="shared" si="597"/>
        <v>0</v>
      </c>
      <c r="AU86" s="34"/>
      <c r="AV86" s="34">
        <f t="shared" si="598"/>
        <v>0</v>
      </c>
      <c r="AW86" s="34"/>
      <c r="AX86" s="34">
        <f t="shared" si="599"/>
        <v>0</v>
      </c>
      <c r="AY86" s="34"/>
      <c r="AZ86" s="34">
        <f t="shared" si="600"/>
        <v>0</v>
      </c>
      <c r="BA86" s="34"/>
      <c r="BB86" s="34">
        <f t="shared" si="601"/>
        <v>0</v>
      </c>
      <c r="BC86" s="34"/>
      <c r="BD86" s="34">
        <f t="shared" si="602"/>
        <v>0</v>
      </c>
      <c r="BE86" s="34"/>
      <c r="BF86" s="34">
        <f t="shared" si="603"/>
        <v>0</v>
      </c>
      <c r="BG86" s="34"/>
      <c r="BH86" s="34">
        <f t="shared" si="604"/>
        <v>0</v>
      </c>
      <c r="BI86" s="34"/>
      <c r="BJ86" s="34">
        <f t="shared" si="605"/>
        <v>0</v>
      </c>
      <c r="BK86" s="34"/>
      <c r="BL86" s="34">
        <f t="shared" si="606"/>
        <v>0</v>
      </c>
      <c r="BM86" s="34">
        <v>108</v>
      </c>
      <c r="BN86" s="34">
        <f t="shared" si="607"/>
        <v>2904414.3223199998</v>
      </c>
      <c r="BO86" s="34"/>
      <c r="BP86" s="34">
        <f t="shared" si="608"/>
        <v>0</v>
      </c>
      <c r="BQ86" s="40"/>
      <c r="BR86" s="34">
        <f t="shared" si="609"/>
        <v>0</v>
      </c>
      <c r="BS86" s="34"/>
      <c r="BT86" s="34">
        <f t="shared" si="610"/>
        <v>0</v>
      </c>
      <c r="BU86" s="34">
        <v>53</v>
      </c>
      <c r="BV86" s="34">
        <v>1717706.72</v>
      </c>
      <c r="BW86" s="34"/>
      <c r="BX86" s="34">
        <f t="shared" si="611"/>
        <v>0</v>
      </c>
      <c r="BY86" s="34"/>
      <c r="BZ86" s="34">
        <f t="shared" si="612"/>
        <v>0</v>
      </c>
      <c r="CA86" s="34"/>
      <c r="CB86" s="34">
        <f t="shared" si="613"/>
        <v>0</v>
      </c>
      <c r="CC86" s="34"/>
      <c r="CD86" s="34">
        <f t="shared" si="614"/>
        <v>0</v>
      </c>
      <c r="CE86" s="34"/>
      <c r="CF86" s="34">
        <f t="shared" si="615"/>
        <v>0</v>
      </c>
      <c r="CG86" s="34"/>
      <c r="CH86" s="34">
        <f t="shared" si="616"/>
        <v>0</v>
      </c>
      <c r="CI86" s="34"/>
      <c r="CJ86" s="34">
        <f t="shared" si="617"/>
        <v>0</v>
      </c>
      <c r="CK86" s="34"/>
      <c r="CL86" s="34">
        <f t="shared" si="618"/>
        <v>0</v>
      </c>
      <c r="CM86" s="34">
        <v>14</v>
      </c>
      <c r="CN86" s="34">
        <f t="shared" si="619"/>
        <v>345256.86591200001</v>
      </c>
      <c r="CO86" s="34">
        <v>2</v>
      </c>
      <c r="CP86" s="34">
        <v>49188.02</v>
      </c>
      <c r="CQ86" s="34"/>
      <c r="CR86" s="34"/>
      <c r="CS86" s="34">
        <f t="shared" si="639"/>
        <v>2</v>
      </c>
      <c r="CT86" s="34">
        <f t="shared" si="639"/>
        <v>49188.02</v>
      </c>
      <c r="CU86" s="34">
        <v>74</v>
      </c>
      <c r="CV86" s="34">
        <f t="shared" si="620"/>
        <v>2162470.0103327995</v>
      </c>
      <c r="CW86" s="34">
        <v>12</v>
      </c>
      <c r="CX86" s="34">
        <f t="shared" si="621"/>
        <v>350670.81248639995</v>
      </c>
      <c r="CY86" s="34">
        <v>20</v>
      </c>
      <c r="CZ86" s="34">
        <f t="shared" si="622"/>
        <v>489325.51042666659</v>
      </c>
      <c r="DA86" s="34"/>
      <c r="DB86" s="34">
        <f t="shared" si="623"/>
        <v>0</v>
      </c>
      <c r="DC86" s="34">
        <v>22</v>
      </c>
      <c r="DD86" s="34">
        <f t="shared" si="624"/>
        <v>707786.27008319995</v>
      </c>
      <c r="DE86" s="34"/>
      <c r="DF86" s="34">
        <f t="shared" si="625"/>
        <v>0</v>
      </c>
      <c r="DG86" s="34">
        <v>6</v>
      </c>
      <c r="DH86" s="34">
        <f t="shared" si="626"/>
        <v>194500.68765119999</v>
      </c>
      <c r="DI86" s="34">
        <v>0</v>
      </c>
      <c r="DJ86" s="34">
        <f t="shared" si="646"/>
        <v>0</v>
      </c>
      <c r="DK86" s="34"/>
      <c r="DL86" s="27"/>
      <c r="DM86" s="34"/>
      <c r="DN86" s="27">
        <f t="shared" si="86"/>
        <v>0</v>
      </c>
      <c r="DO86" s="34"/>
      <c r="DP86" s="34">
        <f t="shared" si="627"/>
        <v>0</v>
      </c>
      <c r="DQ86" s="34"/>
      <c r="DR86" s="34">
        <f t="shared" si="628"/>
        <v>0</v>
      </c>
      <c r="DS86" s="34">
        <v>1</v>
      </c>
      <c r="DT86" s="34">
        <v>15165.53</v>
      </c>
      <c r="DU86" s="34"/>
      <c r="DV86" s="27"/>
      <c r="DW86" s="34">
        <f t="shared" si="629"/>
        <v>1</v>
      </c>
      <c r="DX86" s="34">
        <f t="shared" si="629"/>
        <v>15165.53</v>
      </c>
      <c r="DY86" s="34">
        <v>2</v>
      </c>
      <c r="DZ86" s="34">
        <f t="shared" si="630"/>
        <v>64559.63671359999</v>
      </c>
      <c r="EA86" s="34">
        <v>5</v>
      </c>
      <c r="EB86" s="34">
        <v>158023.72</v>
      </c>
      <c r="EC86" s="27"/>
      <c r="ED86" s="34"/>
      <c r="EE86" s="34">
        <f t="shared" si="640"/>
        <v>5</v>
      </c>
      <c r="EF86" s="34">
        <f t="shared" si="640"/>
        <v>158023.72</v>
      </c>
      <c r="EG86" s="34">
        <v>36</v>
      </c>
      <c r="EH86" s="34">
        <f t="shared" si="631"/>
        <v>972876.97348799987</v>
      </c>
      <c r="EI86" s="34">
        <v>5</v>
      </c>
      <c r="EJ86" s="34">
        <v>134088.35999999999</v>
      </c>
      <c r="EK86" s="34"/>
      <c r="EL86" s="34"/>
      <c r="EM86" s="34">
        <f t="shared" si="641"/>
        <v>5</v>
      </c>
      <c r="EN86" s="34">
        <f t="shared" si="641"/>
        <v>134088.35999999999</v>
      </c>
      <c r="EO86" s="34"/>
      <c r="EP86" s="34">
        <f t="shared" si="632"/>
        <v>0</v>
      </c>
      <c r="EQ86" s="34">
        <v>0</v>
      </c>
      <c r="ER86" s="34">
        <f t="shared" si="98"/>
        <v>0</v>
      </c>
      <c r="ES86" s="34"/>
      <c r="ET86" s="34"/>
      <c r="EU86" s="34">
        <f t="shared" si="642"/>
        <v>0</v>
      </c>
      <c r="EV86" s="34">
        <f t="shared" si="642"/>
        <v>0</v>
      </c>
      <c r="EW86" s="34">
        <v>16</v>
      </c>
      <c r="EX86" s="34">
        <f t="shared" si="633"/>
        <v>674110.48947199993</v>
      </c>
      <c r="EY86" s="34">
        <v>28</v>
      </c>
      <c r="EZ86" s="34">
        <v>1205301.6800000002</v>
      </c>
      <c r="FA86" s="34"/>
      <c r="FB86" s="34"/>
      <c r="FC86" s="34">
        <f t="shared" si="149"/>
        <v>28</v>
      </c>
      <c r="FD86" s="34">
        <f t="shared" si="149"/>
        <v>1205301.6800000002</v>
      </c>
      <c r="FE86" s="34">
        <v>6</v>
      </c>
      <c r="FF86" s="34">
        <f t="shared" si="634"/>
        <v>251297.29262399999</v>
      </c>
      <c r="FG86" s="34">
        <v>7</v>
      </c>
      <c r="FH86" s="34">
        <v>297035.24</v>
      </c>
      <c r="FI86" s="34"/>
      <c r="FJ86" s="34"/>
      <c r="FK86" s="34">
        <f t="shared" si="150"/>
        <v>7</v>
      </c>
      <c r="FL86" s="34">
        <f t="shared" si="150"/>
        <v>297035.24</v>
      </c>
      <c r="FM86" s="34">
        <v>2</v>
      </c>
      <c r="FN86" s="34">
        <f t="shared" si="635"/>
        <v>83765.764207999993</v>
      </c>
      <c r="FO86" s="34">
        <v>0</v>
      </c>
      <c r="FP86" s="34">
        <f t="shared" si="87"/>
        <v>0</v>
      </c>
      <c r="FQ86" s="34"/>
      <c r="FR86" s="34"/>
      <c r="FS86" s="34"/>
      <c r="FT86" s="34"/>
      <c r="FU86" s="34"/>
      <c r="FV86" s="34">
        <f t="shared" si="636"/>
        <v>0</v>
      </c>
      <c r="FW86" s="34"/>
      <c r="FX86" s="34">
        <f t="shared" si="637"/>
        <v>0</v>
      </c>
      <c r="FY86" s="34"/>
      <c r="FZ86" s="34"/>
      <c r="GA86" s="34">
        <f t="shared" si="643"/>
        <v>0</v>
      </c>
      <c r="GB86" s="34">
        <f t="shared" si="643"/>
        <v>0</v>
      </c>
      <c r="GC86" s="34">
        <v>4</v>
      </c>
      <c r="GD86" s="34">
        <f t="shared" si="638"/>
        <v>254789.20908933331</v>
      </c>
      <c r="GE86" s="34">
        <v>0</v>
      </c>
      <c r="GF86" s="34">
        <f t="shared" si="647"/>
        <v>0</v>
      </c>
      <c r="GG86" s="34"/>
      <c r="GH86" s="34"/>
      <c r="GI86" s="27">
        <f t="shared" si="644"/>
        <v>0</v>
      </c>
      <c r="GJ86" s="27">
        <f t="shared" si="644"/>
        <v>0</v>
      </c>
      <c r="GK86" s="37"/>
      <c r="GL86" s="38"/>
    </row>
    <row r="87" spans="1:194" ht="30" x14ac:dyDescent="0.25">
      <c r="A87" s="41"/>
      <c r="B87" s="72">
        <v>63</v>
      </c>
      <c r="C87" s="28" t="s">
        <v>227</v>
      </c>
      <c r="D87" s="29">
        <f t="shared" si="645"/>
        <v>18150.400000000001</v>
      </c>
      <c r="E87" s="29">
        <f t="shared" si="645"/>
        <v>18790</v>
      </c>
      <c r="F87" s="30">
        <v>18508</v>
      </c>
      <c r="G87" s="39">
        <v>0.35</v>
      </c>
      <c r="H87" s="31">
        <v>1</v>
      </c>
      <c r="I87" s="32"/>
      <c r="J87" s="32"/>
      <c r="K87" s="32"/>
      <c r="L87" s="29">
        <v>1.4</v>
      </c>
      <c r="M87" s="29">
        <v>1.68</v>
      </c>
      <c r="N87" s="29">
        <v>2.23</v>
      </c>
      <c r="O87" s="29">
        <v>2.39</v>
      </c>
      <c r="P87" s="33">
        <v>2.57</v>
      </c>
      <c r="Q87" s="34">
        <v>116</v>
      </c>
      <c r="R87" s="34">
        <f t="shared" si="583"/>
        <v>1075286.8994</v>
      </c>
      <c r="S87" s="34">
        <v>0</v>
      </c>
      <c r="T87" s="34">
        <f t="shared" si="584"/>
        <v>0</v>
      </c>
      <c r="U87" s="34">
        <v>0</v>
      </c>
      <c r="V87" s="34">
        <f t="shared" si="585"/>
        <v>0</v>
      </c>
      <c r="W87" s="34"/>
      <c r="X87" s="34">
        <f t="shared" si="586"/>
        <v>0</v>
      </c>
      <c r="Y87" s="34">
        <v>0</v>
      </c>
      <c r="Z87" s="34">
        <f t="shared" si="587"/>
        <v>0</v>
      </c>
      <c r="AA87" s="34">
        <v>4</v>
      </c>
      <c r="AB87" s="34">
        <f t="shared" si="588"/>
        <v>37413.688666666661</v>
      </c>
      <c r="AC87" s="34">
        <v>0</v>
      </c>
      <c r="AD87" s="34">
        <f t="shared" si="589"/>
        <v>0</v>
      </c>
      <c r="AE87" s="34">
        <v>0</v>
      </c>
      <c r="AF87" s="34">
        <f t="shared" si="590"/>
        <v>0</v>
      </c>
      <c r="AG87" s="34">
        <v>0</v>
      </c>
      <c r="AH87" s="34">
        <f t="shared" si="591"/>
        <v>0</v>
      </c>
      <c r="AI87" s="34">
        <v>0</v>
      </c>
      <c r="AJ87" s="34">
        <f t="shared" si="592"/>
        <v>0</v>
      </c>
      <c r="AK87" s="34">
        <v>0</v>
      </c>
      <c r="AL87" s="34">
        <f t="shared" si="593"/>
        <v>0</v>
      </c>
      <c r="AM87" s="34"/>
      <c r="AN87" s="34">
        <f t="shared" si="594"/>
        <v>0</v>
      </c>
      <c r="AO87" s="34">
        <v>194</v>
      </c>
      <c r="AP87" s="34">
        <f t="shared" si="595"/>
        <v>1773458.4987466666</v>
      </c>
      <c r="AQ87" s="34">
        <v>12</v>
      </c>
      <c r="AR87" s="34">
        <f t="shared" si="596"/>
        <v>131638.15660799999</v>
      </c>
      <c r="AS87" s="34">
        <v>0</v>
      </c>
      <c r="AT87" s="34">
        <f t="shared" si="597"/>
        <v>0</v>
      </c>
      <c r="AU87" s="34">
        <v>2</v>
      </c>
      <c r="AV87" s="34">
        <f t="shared" si="598"/>
        <v>21939.692767999997</v>
      </c>
      <c r="AW87" s="34">
        <v>0</v>
      </c>
      <c r="AX87" s="34">
        <f t="shared" si="599"/>
        <v>0</v>
      </c>
      <c r="AY87" s="34"/>
      <c r="AZ87" s="34">
        <f t="shared" si="600"/>
        <v>0</v>
      </c>
      <c r="BA87" s="34"/>
      <c r="BB87" s="34">
        <f t="shared" si="601"/>
        <v>0</v>
      </c>
      <c r="BC87" s="34"/>
      <c r="BD87" s="34">
        <f t="shared" si="602"/>
        <v>0</v>
      </c>
      <c r="BE87" s="34">
        <v>0</v>
      </c>
      <c r="BF87" s="34">
        <f t="shared" si="603"/>
        <v>0</v>
      </c>
      <c r="BG87" s="34">
        <v>0</v>
      </c>
      <c r="BH87" s="34">
        <f t="shared" si="604"/>
        <v>0</v>
      </c>
      <c r="BI87" s="34">
        <v>0</v>
      </c>
      <c r="BJ87" s="34">
        <f t="shared" si="605"/>
        <v>0</v>
      </c>
      <c r="BK87" s="34">
        <v>0</v>
      </c>
      <c r="BL87" s="34">
        <f t="shared" si="606"/>
        <v>0</v>
      </c>
      <c r="BM87" s="34">
        <f>200+100</f>
        <v>300</v>
      </c>
      <c r="BN87" s="34">
        <f t="shared" si="607"/>
        <v>2881363.415</v>
      </c>
      <c r="BO87" s="34">
        <v>2</v>
      </c>
      <c r="BP87" s="34">
        <f t="shared" si="608"/>
        <v>19120.152473333328</v>
      </c>
      <c r="BQ87" s="40">
        <v>69</v>
      </c>
      <c r="BR87" s="34">
        <f t="shared" si="609"/>
        <v>791574.31239599991</v>
      </c>
      <c r="BS87" s="34"/>
      <c r="BT87" s="34">
        <f t="shared" si="610"/>
        <v>0</v>
      </c>
      <c r="BU87" s="34">
        <v>108</v>
      </c>
      <c r="BV87" s="34">
        <v>1273948.5</v>
      </c>
      <c r="BW87" s="34"/>
      <c r="BX87" s="34">
        <f t="shared" si="611"/>
        <v>0</v>
      </c>
      <c r="BY87" s="34">
        <v>2</v>
      </c>
      <c r="BZ87" s="34">
        <f t="shared" si="612"/>
        <v>14046.08487333333</v>
      </c>
      <c r="CA87" s="34">
        <v>0</v>
      </c>
      <c r="CB87" s="34">
        <f t="shared" si="613"/>
        <v>0</v>
      </c>
      <c r="CC87" s="34">
        <v>2</v>
      </c>
      <c r="CD87" s="34">
        <f t="shared" si="614"/>
        <v>15646.12107333333</v>
      </c>
      <c r="CE87" s="34">
        <v>0</v>
      </c>
      <c r="CF87" s="34">
        <f t="shared" si="615"/>
        <v>0</v>
      </c>
      <c r="CG87" s="34"/>
      <c r="CH87" s="34">
        <f t="shared" si="616"/>
        <v>0</v>
      </c>
      <c r="CI87" s="34"/>
      <c r="CJ87" s="34">
        <f t="shared" si="617"/>
        <v>0</v>
      </c>
      <c r="CK87" s="34"/>
      <c r="CL87" s="34">
        <f t="shared" si="618"/>
        <v>0</v>
      </c>
      <c r="CM87" s="34">
        <v>6</v>
      </c>
      <c r="CN87" s="34">
        <f t="shared" si="619"/>
        <v>52845.438659999993</v>
      </c>
      <c r="CO87" s="34">
        <v>19</v>
      </c>
      <c r="CP87" s="34">
        <v>163360.04999999999</v>
      </c>
      <c r="CQ87" s="34"/>
      <c r="CR87" s="34"/>
      <c r="CS87" s="34">
        <f t="shared" si="639"/>
        <v>19</v>
      </c>
      <c r="CT87" s="34">
        <f t="shared" si="639"/>
        <v>163360.04999999999</v>
      </c>
      <c r="CU87" s="34">
        <v>24</v>
      </c>
      <c r="CV87" s="34">
        <f t="shared" si="620"/>
        <v>250479.15177599996</v>
      </c>
      <c r="CW87" s="34">
        <v>14</v>
      </c>
      <c r="CX87" s="34">
        <f t="shared" si="621"/>
        <v>146112.838536</v>
      </c>
      <c r="CY87" s="34">
        <v>20</v>
      </c>
      <c r="CZ87" s="34">
        <f t="shared" si="622"/>
        <v>174759.11086666666</v>
      </c>
      <c r="DA87" s="34">
        <v>4</v>
      </c>
      <c r="DB87" s="34">
        <f t="shared" si="623"/>
        <v>41942.186607999989</v>
      </c>
      <c r="DC87" s="34">
        <v>46</v>
      </c>
      <c r="DD87" s="34">
        <f t="shared" si="624"/>
        <v>528541.69519200001</v>
      </c>
      <c r="DE87" s="34"/>
      <c r="DF87" s="34">
        <f t="shared" si="625"/>
        <v>0</v>
      </c>
      <c r="DG87" s="34">
        <v>18</v>
      </c>
      <c r="DH87" s="34">
        <f t="shared" si="626"/>
        <v>208393.59391200001</v>
      </c>
      <c r="DI87" s="34">
        <v>24</v>
      </c>
      <c r="DJ87" s="34">
        <v>278670.74</v>
      </c>
      <c r="DK87" s="34"/>
      <c r="DL87" s="27"/>
      <c r="DM87" s="34"/>
      <c r="DN87" s="27">
        <f t="shared" si="86"/>
        <v>278670.74</v>
      </c>
      <c r="DO87" s="34">
        <v>0</v>
      </c>
      <c r="DP87" s="34">
        <f t="shared" si="627"/>
        <v>0</v>
      </c>
      <c r="DQ87" s="34">
        <v>46</v>
      </c>
      <c r="DR87" s="34">
        <f t="shared" si="628"/>
        <v>532561.40666399989</v>
      </c>
      <c r="DS87" s="34">
        <v>20</v>
      </c>
      <c r="DT87" s="34">
        <v>226401.84000000003</v>
      </c>
      <c r="DU87" s="34"/>
      <c r="DV87" s="27"/>
      <c r="DW87" s="34">
        <f t="shared" si="629"/>
        <v>20</v>
      </c>
      <c r="DX87" s="34">
        <f t="shared" si="629"/>
        <v>226401.84000000003</v>
      </c>
      <c r="DY87" s="34">
        <v>55</v>
      </c>
      <c r="DZ87" s="34">
        <f t="shared" si="630"/>
        <v>634067.86057999998</v>
      </c>
      <c r="EA87" s="34">
        <v>7</v>
      </c>
      <c r="EB87" s="34">
        <v>81515.98</v>
      </c>
      <c r="EC87" s="27"/>
      <c r="ED87" s="34"/>
      <c r="EE87" s="34">
        <f t="shared" si="640"/>
        <v>7</v>
      </c>
      <c r="EF87" s="34">
        <f t="shared" si="640"/>
        <v>81515.98</v>
      </c>
      <c r="EG87" s="34">
        <v>16</v>
      </c>
      <c r="EH87" s="34">
        <f t="shared" si="631"/>
        <v>154424.91642666663</v>
      </c>
      <c r="EI87" s="34">
        <v>7</v>
      </c>
      <c r="EJ87" s="34">
        <v>66031.83</v>
      </c>
      <c r="EK87" s="34"/>
      <c r="EL87" s="34"/>
      <c r="EM87" s="34">
        <f t="shared" si="641"/>
        <v>7</v>
      </c>
      <c r="EN87" s="34">
        <f t="shared" si="641"/>
        <v>66031.83</v>
      </c>
      <c r="EO87" s="34"/>
      <c r="EP87" s="34">
        <f t="shared" si="632"/>
        <v>0</v>
      </c>
      <c r="EQ87" s="34">
        <v>0</v>
      </c>
      <c r="ER87" s="34">
        <f t="shared" si="98"/>
        <v>0</v>
      </c>
      <c r="ES87" s="34"/>
      <c r="ET87" s="34"/>
      <c r="EU87" s="34">
        <f t="shared" si="642"/>
        <v>0</v>
      </c>
      <c r="EV87" s="34">
        <f t="shared" si="642"/>
        <v>0</v>
      </c>
      <c r="EW87" s="34">
        <v>2</v>
      </c>
      <c r="EX87" s="34">
        <f t="shared" si="633"/>
        <v>30094.218279999994</v>
      </c>
      <c r="EY87" s="34">
        <v>1</v>
      </c>
      <c r="EZ87" s="34">
        <v>14959.7</v>
      </c>
      <c r="FA87" s="34"/>
      <c r="FB87" s="34"/>
      <c r="FC87" s="34">
        <f t="shared" si="149"/>
        <v>1</v>
      </c>
      <c r="FD87" s="34">
        <f t="shared" si="149"/>
        <v>14959.7</v>
      </c>
      <c r="FE87" s="34">
        <v>18</v>
      </c>
      <c r="FF87" s="34">
        <f t="shared" si="634"/>
        <v>269247.09924000001</v>
      </c>
      <c r="FG87" s="34">
        <v>11</v>
      </c>
      <c r="FH87" s="34">
        <v>164538.40999999997</v>
      </c>
      <c r="FI87" s="34"/>
      <c r="FJ87" s="34"/>
      <c r="FK87" s="34">
        <f t="shared" si="150"/>
        <v>11</v>
      </c>
      <c r="FL87" s="34">
        <f t="shared" si="150"/>
        <v>164538.40999999997</v>
      </c>
      <c r="FM87" s="34">
        <v>10</v>
      </c>
      <c r="FN87" s="34">
        <f t="shared" si="635"/>
        <v>149581.7218</v>
      </c>
      <c r="FO87" s="34">
        <v>3</v>
      </c>
      <c r="FP87" s="34">
        <v>44879.100000000006</v>
      </c>
      <c r="FQ87" s="34"/>
      <c r="FR87" s="34"/>
      <c r="FS87" s="34"/>
      <c r="FT87" s="34"/>
      <c r="FU87" s="34"/>
      <c r="FV87" s="34">
        <f t="shared" si="636"/>
        <v>0</v>
      </c>
      <c r="FW87" s="34">
        <v>5</v>
      </c>
      <c r="FX87" s="34">
        <v>100678.46</v>
      </c>
      <c r="FY87" s="34"/>
      <c r="FZ87" s="34"/>
      <c r="GA87" s="34">
        <f t="shared" si="643"/>
        <v>5</v>
      </c>
      <c r="GB87" s="34">
        <f t="shared" si="643"/>
        <v>100678.46</v>
      </c>
      <c r="GC87" s="34">
        <v>18</v>
      </c>
      <c r="GD87" s="34">
        <f t="shared" si="638"/>
        <v>409482.657465</v>
      </c>
      <c r="GE87" s="34">
        <v>14</v>
      </c>
      <c r="GF87" s="34">
        <v>315500.26</v>
      </c>
      <c r="GG87" s="34"/>
      <c r="GH87" s="34"/>
      <c r="GI87" s="27">
        <f t="shared" si="644"/>
        <v>14</v>
      </c>
      <c r="GJ87" s="27">
        <f t="shared" si="644"/>
        <v>315500.26</v>
      </c>
      <c r="GK87" s="37"/>
      <c r="GL87" s="38"/>
    </row>
    <row r="88" spans="1:194" ht="30" x14ac:dyDescent="0.25">
      <c r="A88" s="41"/>
      <c r="B88" s="72">
        <v>64</v>
      </c>
      <c r="C88" s="28" t="s">
        <v>228</v>
      </c>
      <c r="D88" s="29">
        <f t="shared" si="645"/>
        <v>18150.400000000001</v>
      </c>
      <c r="E88" s="29">
        <f t="shared" si="645"/>
        <v>18790</v>
      </c>
      <c r="F88" s="30">
        <v>18508</v>
      </c>
      <c r="G88" s="39">
        <v>0.5</v>
      </c>
      <c r="H88" s="31">
        <v>1</v>
      </c>
      <c r="I88" s="32"/>
      <c r="J88" s="32"/>
      <c r="K88" s="32"/>
      <c r="L88" s="29">
        <v>1.4</v>
      </c>
      <c r="M88" s="29">
        <v>1.68</v>
      </c>
      <c r="N88" s="29">
        <v>2.23</v>
      </c>
      <c r="O88" s="29">
        <v>2.39</v>
      </c>
      <c r="P88" s="33">
        <v>2.57</v>
      </c>
      <c r="Q88" s="34">
        <v>32</v>
      </c>
      <c r="R88" s="34">
        <f t="shared" si="583"/>
        <v>423758.38399999996</v>
      </c>
      <c r="S88" s="34"/>
      <c r="T88" s="34">
        <f t="shared" si="584"/>
        <v>0</v>
      </c>
      <c r="U88" s="34"/>
      <c r="V88" s="34">
        <f t="shared" si="585"/>
        <v>0</v>
      </c>
      <c r="W88" s="34"/>
      <c r="X88" s="34">
        <f t="shared" si="586"/>
        <v>0</v>
      </c>
      <c r="Y88" s="34"/>
      <c r="Z88" s="34">
        <f t="shared" si="587"/>
        <v>0</v>
      </c>
      <c r="AA88" s="34"/>
      <c r="AB88" s="34">
        <f t="shared" si="588"/>
        <v>0</v>
      </c>
      <c r="AC88" s="34"/>
      <c r="AD88" s="34">
        <f t="shared" si="589"/>
        <v>0</v>
      </c>
      <c r="AE88" s="34"/>
      <c r="AF88" s="34">
        <f t="shared" si="590"/>
        <v>0</v>
      </c>
      <c r="AG88" s="34"/>
      <c r="AH88" s="34">
        <f t="shared" si="591"/>
        <v>0</v>
      </c>
      <c r="AI88" s="27">
        <v>1624</v>
      </c>
      <c r="AJ88" s="34">
        <f t="shared" si="592"/>
        <v>23272056.145333335</v>
      </c>
      <c r="AK88" s="34"/>
      <c r="AL88" s="34">
        <f t="shared" si="593"/>
        <v>0</v>
      </c>
      <c r="AM88" s="34"/>
      <c r="AN88" s="34">
        <f t="shared" si="594"/>
        <v>0</v>
      </c>
      <c r="AO88" s="34">
        <v>242</v>
      </c>
      <c r="AP88" s="34">
        <f t="shared" si="595"/>
        <v>3160360.5058666663</v>
      </c>
      <c r="AQ88" s="34">
        <v>880</v>
      </c>
      <c r="AR88" s="34">
        <f t="shared" si="596"/>
        <v>13790664.025599997</v>
      </c>
      <c r="AS88" s="34"/>
      <c r="AT88" s="34">
        <f t="shared" si="597"/>
        <v>0</v>
      </c>
      <c r="AU88" s="34"/>
      <c r="AV88" s="34">
        <f t="shared" si="598"/>
        <v>0</v>
      </c>
      <c r="AW88" s="34"/>
      <c r="AX88" s="34">
        <f t="shared" si="599"/>
        <v>0</v>
      </c>
      <c r="AY88" s="34"/>
      <c r="AZ88" s="34">
        <f t="shared" si="600"/>
        <v>0</v>
      </c>
      <c r="BA88" s="34"/>
      <c r="BB88" s="34">
        <f t="shared" si="601"/>
        <v>0</v>
      </c>
      <c r="BC88" s="34"/>
      <c r="BD88" s="34">
        <f t="shared" si="602"/>
        <v>0</v>
      </c>
      <c r="BE88" s="34"/>
      <c r="BF88" s="34">
        <f t="shared" si="603"/>
        <v>0</v>
      </c>
      <c r="BG88" s="34"/>
      <c r="BH88" s="34">
        <f t="shared" si="604"/>
        <v>0</v>
      </c>
      <c r="BI88" s="34"/>
      <c r="BJ88" s="34">
        <f t="shared" si="605"/>
        <v>0</v>
      </c>
      <c r="BK88" s="34"/>
      <c r="BL88" s="34">
        <f t="shared" si="606"/>
        <v>0</v>
      </c>
      <c r="BM88" s="34">
        <v>78</v>
      </c>
      <c r="BN88" s="34">
        <f t="shared" si="607"/>
        <v>1070220.6969999999</v>
      </c>
      <c r="BO88" s="34"/>
      <c r="BP88" s="34">
        <f t="shared" si="608"/>
        <v>0</v>
      </c>
      <c r="BQ88" s="40">
        <v>160</v>
      </c>
      <c r="BR88" s="34">
        <f t="shared" si="609"/>
        <v>2622192.3392000003</v>
      </c>
      <c r="BS88" s="34">
        <v>24</v>
      </c>
      <c r="BT88" s="34">
        <f t="shared" si="610"/>
        <v>393614.72639999993</v>
      </c>
      <c r="BU88" s="34">
        <v>655</v>
      </c>
      <c r="BV88" s="34">
        <v>10277322.93</v>
      </c>
      <c r="BW88" s="34"/>
      <c r="BX88" s="34">
        <f t="shared" si="611"/>
        <v>0</v>
      </c>
      <c r="BY88" s="34"/>
      <c r="BZ88" s="34">
        <f t="shared" si="612"/>
        <v>0</v>
      </c>
      <c r="CA88" s="34"/>
      <c r="CB88" s="34">
        <f t="shared" si="613"/>
        <v>0</v>
      </c>
      <c r="CC88" s="34"/>
      <c r="CD88" s="34">
        <f t="shared" si="614"/>
        <v>0</v>
      </c>
      <c r="CE88" s="34"/>
      <c r="CF88" s="34">
        <f t="shared" si="615"/>
        <v>0</v>
      </c>
      <c r="CG88" s="34"/>
      <c r="CH88" s="34">
        <f t="shared" si="616"/>
        <v>0</v>
      </c>
      <c r="CI88" s="34"/>
      <c r="CJ88" s="34">
        <f t="shared" si="617"/>
        <v>0</v>
      </c>
      <c r="CK88" s="34">
        <v>26</v>
      </c>
      <c r="CL88" s="34">
        <f t="shared" si="618"/>
        <v>321662.1832666666</v>
      </c>
      <c r="CM88" s="34">
        <v>141</v>
      </c>
      <c r="CN88" s="34">
        <f t="shared" si="619"/>
        <v>1774096.8692999999</v>
      </c>
      <c r="CO88" s="34">
        <v>138</v>
      </c>
      <c r="CP88" s="34">
        <v>1636994.8299999994</v>
      </c>
      <c r="CQ88" s="34"/>
      <c r="CR88" s="34"/>
      <c r="CS88" s="34">
        <f t="shared" si="639"/>
        <v>138</v>
      </c>
      <c r="CT88" s="34">
        <f t="shared" si="639"/>
        <v>1636994.8299999994</v>
      </c>
      <c r="CU88" s="34">
        <v>346</v>
      </c>
      <c r="CV88" s="34">
        <f t="shared" si="620"/>
        <v>5158677.7687200001</v>
      </c>
      <c r="CW88" s="34">
        <v>283</v>
      </c>
      <c r="CX88" s="34">
        <f t="shared" si="621"/>
        <v>4219380.9495599996</v>
      </c>
      <c r="CY88" s="34">
        <v>116</v>
      </c>
      <c r="CZ88" s="34">
        <f t="shared" si="622"/>
        <v>1448004.0614666664</v>
      </c>
      <c r="DA88" s="34">
        <v>103</v>
      </c>
      <c r="DB88" s="34">
        <f t="shared" si="623"/>
        <v>1542873.2930799997</v>
      </c>
      <c r="DC88" s="34">
        <v>100</v>
      </c>
      <c r="DD88" s="34">
        <f t="shared" si="624"/>
        <v>1641433.8360000001</v>
      </c>
      <c r="DE88" s="34">
        <v>46</v>
      </c>
      <c r="DF88" s="34">
        <f t="shared" si="625"/>
        <v>755059.56456000009</v>
      </c>
      <c r="DG88" s="34">
        <v>300</v>
      </c>
      <c r="DH88" s="34">
        <f t="shared" si="626"/>
        <v>4961752.2359999996</v>
      </c>
      <c r="DI88" s="34">
        <v>92</v>
      </c>
      <c r="DJ88" s="34">
        <v>1486323.5699999996</v>
      </c>
      <c r="DK88" s="34"/>
      <c r="DL88" s="27"/>
      <c r="DM88" s="34"/>
      <c r="DN88" s="27">
        <f t="shared" si="86"/>
        <v>1486323.5699999996</v>
      </c>
      <c r="DO88" s="34"/>
      <c r="DP88" s="34">
        <f t="shared" si="627"/>
        <v>0</v>
      </c>
      <c r="DQ88" s="34">
        <v>192</v>
      </c>
      <c r="DR88" s="34">
        <f t="shared" si="628"/>
        <v>3175521.4310400002</v>
      </c>
      <c r="DS88" s="34">
        <v>41</v>
      </c>
      <c r="DT88" s="34">
        <v>670463.51</v>
      </c>
      <c r="DU88" s="34"/>
      <c r="DV88" s="27"/>
      <c r="DW88" s="34">
        <f t="shared" si="629"/>
        <v>41</v>
      </c>
      <c r="DX88" s="34">
        <f t="shared" si="629"/>
        <v>670463.51</v>
      </c>
      <c r="DY88" s="34">
        <v>468</v>
      </c>
      <c r="DZ88" s="34">
        <f t="shared" si="630"/>
        <v>7707630.0974399997</v>
      </c>
      <c r="EA88" s="34">
        <v>137</v>
      </c>
      <c r="EB88" s="34">
        <v>2218001.27</v>
      </c>
      <c r="EC88" s="27"/>
      <c r="ED88" s="34"/>
      <c r="EE88" s="34">
        <f t="shared" si="640"/>
        <v>137</v>
      </c>
      <c r="EF88" s="34">
        <f t="shared" si="640"/>
        <v>2218001.27</v>
      </c>
      <c r="EG88" s="34">
        <v>326</v>
      </c>
      <c r="EH88" s="34">
        <f t="shared" si="631"/>
        <v>4494868.1031333338</v>
      </c>
      <c r="EI88" s="34">
        <v>77</v>
      </c>
      <c r="EJ88" s="34">
        <v>1025435.1900000002</v>
      </c>
      <c r="EK88" s="34"/>
      <c r="EL88" s="34"/>
      <c r="EM88" s="34">
        <f t="shared" si="641"/>
        <v>77</v>
      </c>
      <c r="EN88" s="34">
        <f t="shared" si="641"/>
        <v>1025435.1900000002</v>
      </c>
      <c r="EO88" s="34"/>
      <c r="EP88" s="34">
        <f t="shared" si="632"/>
        <v>0</v>
      </c>
      <c r="EQ88" s="34">
        <v>1</v>
      </c>
      <c r="ER88" s="34">
        <v>6931.63</v>
      </c>
      <c r="ES88" s="34"/>
      <c r="ET88" s="34"/>
      <c r="EU88" s="34">
        <f t="shared" si="642"/>
        <v>1</v>
      </c>
      <c r="EV88" s="34">
        <f t="shared" si="642"/>
        <v>6931.63</v>
      </c>
      <c r="EW88" s="34">
        <v>2</v>
      </c>
      <c r="EX88" s="34">
        <f t="shared" si="633"/>
        <v>42991.740399999995</v>
      </c>
      <c r="EY88" s="34">
        <v>0</v>
      </c>
      <c r="EZ88" s="34">
        <f t="shared" si="648"/>
        <v>0</v>
      </c>
      <c r="FA88" s="34"/>
      <c r="FB88" s="34"/>
      <c r="FC88" s="34">
        <f t="shared" si="149"/>
        <v>0</v>
      </c>
      <c r="FD88" s="34">
        <f t="shared" si="149"/>
        <v>0</v>
      </c>
      <c r="FE88" s="34">
        <v>220</v>
      </c>
      <c r="FF88" s="34">
        <f t="shared" si="634"/>
        <v>4701139.8279999997</v>
      </c>
      <c r="FG88" s="34">
        <v>78</v>
      </c>
      <c r="FH88" s="34">
        <v>1679404.5999999999</v>
      </c>
      <c r="FI88" s="34"/>
      <c r="FJ88" s="34"/>
      <c r="FK88" s="34">
        <f t="shared" si="150"/>
        <v>78</v>
      </c>
      <c r="FL88" s="34">
        <f t="shared" si="150"/>
        <v>1679404.5999999999</v>
      </c>
      <c r="FM88" s="34">
        <v>73</v>
      </c>
      <c r="FN88" s="34">
        <f t="shared" si="635"/>
        <v>1559923.6702000001</v>
      </c>
      <c r="FO88" s="34">
        <v>20</v>
      </c>
      <c r="FP88" s="34">
        <v>427210.83999999997</v>
      </c>
      <c r="FQ88" s="34"/>
      <c r="FR88" s="34"/>
      <c r="FS88" s="34"/>
      <c r="FT88" s="34"/>
      <c r="FU88" s="34">
        <v>36</v>
      </c>
      <c r="FV88" s="34">
        <f t="shared" si="636"/>
        <v>1027195.5117000001</v>
      </c>
      <c r="FW88" s="34">
        <v>37</v>
      </c>
      <c r="FX88" s="34">
        <v>1081421.0899999999</v>
      </c>
      <c r="FY88" s="34"/>
      <c r="FZ88" s="34"/>
      <c r="GA88" s="34">
        <f t="shared" si="643"/>
        <v>37</v>
      </c>
      <c r="GB88" s="34">
        <f t="shared" si="643"/>
        <v>1081421.0899999999</v>
      </c>
      <c r="GC88" s="34">
        <v>176</v>
      </c>
      <c r="GD88" s="34">
        <f t="shared" si="638"/>
        <v>5719757.7550666658</v>
      </c>
      <c r="GE88" s="34">
        <v>91</v>
      </c>
      <c r="GF88" s="34">
        <v>2805914.0100000007</v>
      </c>
      <c r="GG88" s="34"/>
      <c r="GH88" s="34"/>
      <c r="GI88" s="27">
        <f t="shared" si="644"/>
        <v>91</v>
      </c>
      <c r="GJ88" s="27">
        <f t="shared" si="644"/>
        <v>2805914.0100000007</v>
      </c>
      <c r="GK88" s="37"/>
      <c r="GL88" s="38"/>
    </row>
    <row r="89" spans="1:194" x14ac:dyDescent="0.25">
      <c r="A89" s="41"/>
      <c r="B89" s="72">
        <v>65</v>
      </c>
      <c r="C89" s="28" t="s">
        <v>229</v>
      </c>
      <c r="D89" s="29">
        <f t="shared" si="645"/>
        <v>18150.400000000001</v>
      </c>
      <c r="E89" s="29">
        <f t="shared" si="645"/>
        <v>18790</v>
      </c>
      <c r="F89" s="30">
        <v>18508</v>
      </c>
      <c r="G89" s="43">
        <v>2.2999999999999998</v>
      </c>
      <c r="H89" s="31">
        <v>1</v>
      </c>
      <c r="I89" s="32"/>
      <c r="J89" s="32"/>
      <c r="K89" s="32"/>
      <c r="L89" s="29">
        <v>1.4</v>
      </c>
      <c r="M89" s="29">
        <v>1.68</v>
      </c>
      <c r="N89" s="29">
        <v>2.23</v>
      </c>
      <c r="O89" s="29">
        <v>2.39</v>
      </c>
      <c r="P89" s="33">
        <v>2.57</v>
      </c>
      <c r="Q89" s="34">
        <v>6</v>
      </c>
      <c r="R89" s="34">
        <f t="shared" si="583"/>
        <v>365491.60619999998</v>
      </c>
      <c r="S89" s="34"/>
      <c r="T89" s="34">
        <f t="shared" si="584"/>
        <v>0</v>
      </c>
      <c r="U89" s="34"/>
      <c r="V89" s="34">
        <f t="shared" si="585"/>
        <v>0</v>
      </c>
      <c r="W89" s="34"/>
      <c r="X89" s="34">
        <f t="shared" si="586"/>
        <v>0</v>
      </c>
      <c r="Y89" s="34"/>
      <c r="Z89" s="34">
        <f t="shared" si="587"/>
        <v>0</v>
      </c>
      <c r="AA89" s="34"/>
      <c r="AB89" s="34">
        <f t="shared" si="588"/>
        <v>0</v>
      </c>
      <c r="AC89" s="34"/>
      <c r="AD89" s="34">
        <f t="shared" si="589"/>
        <v>0</v>
      </c>
      <c r="AE89" s="34"/>
      <c r="AF89" s="34">
        <f t="shared" si="590"/>
        <v>0</v>
      </c>
      <c r="AG89" s="34"/>
      <c r="AH89" s="34">
        <f t="shared" si="591"/>
        <v>0</v>
      </c>
      <c r="AI89" s="34"/>
      <c r="AJ89" s="34">
        <f t="shared" si="592"/>
        <v>0</v>
      </c>
      <c r="AK89" s="34"/>
      <c r="AL89" s="34">
        <f t="shared" si="593"/>
        <v>0</v>
      </c>
      <c r="AM89" s="34"/>
      <c r="AN89" s="34">
        <f t="shared" si="594"/>
        <v>0</v>
      </c>
      <c r="AO89" s="34"/>
      <c r="AP89" s="34">
        <f t="shared" si="595"/>
        <v>0</v>
      </c>
      <c r="AQ89" s="34"/>
      <c r="AR89" s="34">
        <f t="shared" si="596"/>
        <v>0</v>
      </c>
      <c r="AS89" s="34"/>
      <c r="AT89" s="34">
        <f t="shared" si="597"/>
        <v>0</v>
      </c>
      <c r="AU89" s="34">
        <v>2</v>
      </c>
      <c r="AV89" s="34">
        <f t="shared" si="598"/>
        <v>144175.12390399998</v>
      </c>
      <c r="AW89" s="34"/>
      <c r="AX89" s="34">
        <f t="shared" si="599"/>
        <v>0</v>
      </c>
      <c r="AY89" s="34"/>
      <c r="AZ89" s="34">
        <f t="shared" si="600"/>
        <v>0</v>
      </c>
      <c r="BA89" s="34"/>
      <c r="BB89" s="34">
        <f t="shared" si="601"/>
        <v>0</v>
      </c>
      <c r="BC89" s="34"/>
      <c r="BD89" s="34">
        <f t="shared" si="602"/>
        <v>0</v>
      </c>
      <c r="BE89" s="34"/>
      <c r="BF89" s="34">
        <f t="shared" si="603"/>
        <v>0</v>
      </c>
      <c r="BG89" s="34"/>
      <c r="BH89" s="34">
        <f t="shared" si="604"/>
        <v>0</v>
      </c>
      <c r="BI89" s="34"/>
      <c r="BJ89" s="34">
        <f t="shared" si="605"/>
        <v>0</v>
      </c>
      <c r="BK89" s="34"/>
      <c r="BL89" s="34">
        <f t="shared" si="606"/>
        <v>0</v>
      </c>
      <c r="BM89" s="34">
        <v>2</v>
      </c>
      <c r="BN89" s="34">
        <f t="shared" si="607"/>
        <v>126231.15913333332</v>
      </c>
      <c r="BO89" s="34"/>
      <c r="BP89" s="34">
        <f t="shared" si="608"/>
        <v>0</v>
      </c>
      <c r="BQ89" s="40"/>
      <c r="BR89" s="34">
        <f t="shared" si="609"/>
        <v>0</v>
      </c>
      <c r="BS89" s="34"/>
      <c r="BT89" s="34">
        <f t="shared" si="610"/>
        <v>0</v>
      </c>
      <c r="BU89" s="34"/>
      <c r="BV89" s="34">
        <f t="shared" si="650"/>
        <v>0</v>
      </c>
      <c r="BW89" s="34"/>
      <c r="BX89" s="34">
        <f t="shared" si="611"/>
        <v>0</v>
      </c>
      <c r="BY89" s="34"/>
      <c r="BZ89" s="34">
        <f t="shared" si="612"/>
        <v>0</v>
      </c>
      <c r="CA89" s="34"/>
      <c r="CB89" s="34">
        <f t="shared" si="613"/>
        <v>0</v>
      </c>
      <c r="CC89" s="34"/>
      <c r="CD89" s="34">
        <f t="shared" si="614"/>
        <v>0</v>
      </c>
      <c r="CE89" s="34"/>
      <c r="CF89" s="34">
        <f t="shared" si="615"/>
        <v>0</v>
      </c>
      <c r="CG89" s="34"/>
      <c r="CH89" s="34">
        <f t="shared" si="616"/>
        <v>0</v>
      </c>
      <c r="CI89" s="34"/>
      <c r="CJ89" s="34">
        <f t="shared" si="617"/>
        <v>0</v>
      </c>
      <c r="CK89" s="34"/>
      <c r="CL89" s="34">
        <f t="shared" si="618"/>
        <v>0</v>
      </c>
      <c r="CM89" s="34"/>
      <c r="CN89" s="34">
        <f t="shared" si="619"/>
        <v>0</v>
      </c>
      <c r="CO89" s="34"/>
      <c r="CP89" s="34"/>
      <c r="CQ89" s="34"/>
      <c r="CR89" s="34"/>
      <c r="CS89" s="34">
        <f t="shared" si="639"/>
        <v>0</v>
      </c>
      <c r="CT89" s="34">
        <f t="shared" si="639"/>
        <v>0</v>
      </c>
      <c r="CU89" s="34"/>
      <c r="CV89" s="34">
        <f t="shared" si="620"/>
        <v>0</v>
      </c>
      <c r="CW89" s="34"/>
      <c r="CX89" s="34">
        <f t="shared" si="621"/>
        <v>0</v>
      </c>
      <c r="CY89" s="34"/>
      <c r="CZ89" s="34">
        <f t="shared" si="622"/>
        <v>0</v>
      </c>
      <c r="DA89" s="34"/>
      <c r="DB89" s="34">
        <f t="shared" si="623"/>
        <v>0</v>
      </c>
      <c r="DC89" s="34">
        <v>1</v>
      </c>
      <c r="DD89" s="34">
        <f t="shared" si="624"/>
        <v>75505.956455999985</v>
      </c>
      <c r="DE89" s="34"/>
      <c r="DF89" s="34">
        <f t="shared" si="625"/>
        <v>0</v>
      </c>
      <c r="DG89" s="34"/>
      <c r="DH89" s="34">
        <f t="shared" si="626"/>
        <v>0</v>
      </c>
      <c r="DI89" s="34"/>
      <c r="DJ89" s="34">
        <f t="shared" si="646"/>
        <v>0</v>
      </c>
      <c r="DK89" s="34"/>
      <c r="DL89" s="27"/>
      <c r="DM89" s="34">
        <f t="shared" ref="DM89:DN141" si="652">DI89+DK89</f>
        <v>0</v>
      </c>
      <c r="DN89" s="27">
        <f t="shared" si="86"/>
        <v>0</v>
      </c>
      <c r="DO89" s="34"/>
      <c r="DP89" s="34">
        <f t="shared" si="627"/>
        <v>0</v>
      </c>
      <c r="DQ89" s="34"/>
      <c r="DR89" s="34">
        <f t="shared" si="628"/>
        <v>0</v>
      </c>
      <c r="DS89" s="34"/>
      <c r="DT89" s="34">
        <f t="shared" si="651"/>
        <v>0</v>
      </c>
      <c r="DU89" s="34"/>
      <c r="DV89" s="27"/>
      <c r="DW89" s="34">
        <f t="shared" si="629"/>
        <v>0</v>
      </c>
      <c r="DX89" s="34">
        <f t="shared" si="629"/>
        <v>0</v>
      </c>
      <c r="DY89" s="34"/>
      <c r="DZ89" s="34">
        <f t="shared" si="630"/>
        <v>0</v>
      </c>
      <c r="EA89" s="34"/>
      <c r="EB89" s="34">
        <f t="shared" ref="EB89" si="653">(EA89/3*1*$D89*$G89*$H89*$M89*EB$9)+(EA89/3*2*$E89*$G89*$H89*$M89*EB$10)</f>
        <v>0</v>
      </c>
      <c r="EC89" s="27"/>
      <c r="ED89" s="34">
        <f t="shared" ref="ED89" si="654">DZ89+EB89</f>
        <v>0</v>
      </c>
      <c r="EE89" s="34">
        <f t="shared" si="640"/>
        <v>0</v>
      </c>
      <c r="EF89" s="34">
        <f t="shared" si="640"/>
        <v>0</v>
      </c>
      <c r="EG89" s="34"/>
      <c r="EH89" s="34">
        <f t="shared" si="631"/>
        <v>0</v>
      </c>
      <c r="EI89" s="34"/>
      <c r="EJ89" s="34">
        <f t="shared" si="649"/>
        <v>0</v>
      </c>
      <c r="EK89" s="34"/>
      <c r="EL89" s="34"/>
      <c r="EM89" s="34">
        <f t="shared" si="641"/>
        <v>0</v>
      </c>
      <c r="EN89" s="34">
        <f t="shared" si="641"/>
        <v>0</v>
      </c>
      <c r="EO89" s="34"/>
      <c r="EP89" s="34">
        <f t="shared" si="632"/>
        <v>0</v>
      </c>
      <c r="EQ89" s="34">
        <f t="shared" si="97"/>
        <v>0</v>
      </c>
      <c r="ER89" s="34">
        <f t="shared" si="98"/>
        <v>0</v>
      </c>
      <c r="ES89" s="34"/>
      <c r="ET89" s="34"/>
      <c r="EU89" s="34">
        <f t="shared" si="642"/>
        <v>0</v>
      </c>
      <c r="EV89" s="34">
        <f t="shared" si="642"/>
        <v>0</v>
      </c>
      <c r="EW89" s="34"/>
      <c r="EX89" s="34">
        <f t="shared" si="633"/>
        <v>0</v>
      </c>
      <c r="EY89" s="34"/>
      <c r="EZ89" s="34">
        <f t="shared" si="648"/>
        <v>0</v>
      </c>
      <c r="FA89" s="34"/>
      <c r="FB89" s="34">
        <f t="shared" ref="FB89" si="655">EX89+EZ89</f>
        <v>0</v>
      </c>
      <c r="FC89" s="34">
        <f t="shared" si="149"/>
        <v>0</v>
      </c>
      <c r="FD89" s="34">
        <f t="shared" si="149"/>
        <v>0</v>
      </c>
      <c r="FE89" s="34"/>
      <c r="FF89" s="34">
        <f t="shared" si="634"/>
        <v>0</v>
      </c>
      <c r="FG89" s="34"/>
      <c r="FH89" s="34">
        <f t="shared" si="145"/>
        <v>0</v>
      </c>
      <c r="FI89" s="34"/>
      <c r="FJ89" s="34">
        <f t="shared" ref="FJ89" si="656">FF89+FH89</f>
        <v>0</v>
      </c>
      <c r="FK89" s="34">
        <f t="shared" si="150"/>
        <v>0</v>
      </c>
      <c r="FL89" s="34">
        <f t="shared" si="150"/>
        <v>0</v>
      </c>
      <c r="FM89" s="34"/>
      <c r="FN89" s="34">
        <f t="shared" si="635"/>
        <v>0</v>
      </c>
      <c r="FO89" s="34">
        <f t="shared" ref="FO89:FO143" si="657">FM89/12*3</f>
        <v>0</v>
      </c>
      <c r="FP89" s="34">
        <f t="shared" si="87"/>
        <v>0</v>
      </c>
      <c r="FQ89" s="34"/>
      <c r="FR89" s="34">
        <f t="shared" ref="FR89:FT90" si="658">FN89+FP89</f>
        <v>0</v>
      </c>
      <c r="FS89" s="34">
        <f t="shared" si="658"/>
        <v>0</v>
      </c>
      <c r="FT89" s="34">
        <f t="shared" si="658"/>
        <v>0</v>
      </c>
      <c r="FU89" s="34"/>
      <c r="FV89" s="34">
        <f t="shared" si="636"/>
        <v>0</v>
      </c>
      <c r="FW89" s="34"/>
      <c r="FX89" s="34">
        <f t="shared" si="637"/>
        <v>0</v>
      </c>
      <c r="FY89" s="34"/>
      <c r="FZ89" s="34"/>
      <c r="GA89" s="34">
        <f t="shared" si="643"/>
        <v>0</v>
      </c>
      <c r="GB89" s="34">
        <f t="shared" si="643"/>
        <v>0</v>
      </c>
      <c r="GC89" s="34"/>
      <c r="GD89" s="34">
        <f t="shared" si="638"/>
        <v>0</v>
      </c>
      <c r="GE89" s="34"/>
      <c r="GF89" s="34">
        <f t="shared" si="647"/>
        <v>0</v>
      </c>
      <c r="GG89" s="34"/>
      <c r="GH89" s="34"/>
      <c r="GI89" s="27">
        <f t="shared" si="644"/>
        <v>0</v>
      </c>
      <c r="GJ89" s="27">
        <f t="shared" si="644"/>
        <v>0</v>
      </c>
      <c r="GK89" s="37"/>
      <c r="GL89" s="38"/>
    </row>
    <row r="90" spans="1:194" x14ac:dyDescent="0.25">
      <c r="A90" s="41">
        <v>13</v>
      </c>
      <c r="B90" s="78"/>
      <c r="C90" s="44" t="s">
        <v>230</v>
      </c>
      <c r="D90" s="29">
        <f t="shared" si="645"/>
        <v>18150.400000000001</v>
      </c>
      <c r="E90" s="29">
        <f t="shared" si="645"/>
        <v>18790</v>
      </c>
      <c r="F90" s="30">
        <v>18508</v>
      </c>
      <c r="G90" s="74">
        <v>1.49</v>
      </c>
      <c r="H90" s="31">
        <v>1</v>
      </c>
      <c r="I90" s="32"/>
      <c r="J90" s="32"/>
      <c r="K90" s="32"/>
      <c r="L90" s="29">
        <v>1.4</v>
      </c>
      <c r="M90" s="29">
        <v>1.68</v>
      </c>
      <c r="N90" s="29">
        <v>2.23</v>
      </c>
      <c r="O90" s="29">
        <v>2.39</v>
      </c>
      <c r="P90" s="33">
        <v>2.57</v>
      </c>
      <c r="Q90" s="27">
        <f>SUM(Q91:Q97)</f>
        <v>543</v>
      </c>
      <c r="R90" s="27">
        <f t="shared" ref="R90:CC90" si="659">SUM(R91:R97)</f>
        <v>18574919.064659998</v>
      </c>
      <c r="S90" s="27">
        <f t="shared" si="659"/>
        <v>2385</v>
      </c>
      <c r="T90" s="27">
        <f t="shared" si="659"/>
        <v>84626138.378739998</v>
      </c>
      <c r="U90" s="27">
        <f t="shared" si="659"/>
        <v>0</v>
      </c>
      <c r="V90" s="27">
        <f t="shared" si="659"/>
        <v>0</v>
      </c>
      <c r="W90" s="27">
        <f t="shared" si="659"/>
        <v>0</v>
      </c>
      <c r="X90" s="27">
        <f t="shared" si="659"/>
        <v>0</v>
      </c>
      <c r="Y90" s="27">
        <f t="shared" si="659"/>
        <v>0</v>
      </c>
      <c r="Z90" s="27">
        <f t="shared" si="659"/>
        <v>0</v>
      </c>
      <c r="AA90" s="27">
        <f t="shared" si="659"/>
        <v>406</v>
      </c>
      <c r="AB90" s="27">
        <f t="shared" si="659"/>
        <v>17145090.072133336</v>
      </c>
      <c r="AC90" s="27">
        <f t="shared" si="659"/>
        <v>150</v>
      </c>
      <c r="AD90" s="27">
        <f t="shared" si="659"/>
        <v>6937774.8708333336</v>
      </c>
      <c r="AE90" s="27">
        <f t="shared" si="659"/>
        <v>0</v>
      </c>
      <c r="AF90" s="27">
        <f t="shared" si="659"/>
        <v>0</v>
      </c>
      <c r="AG90" s="27">
        <f t="shared" si="659"/>
        <v>0</v>
      </c>
      <c r="AH90" s="27">
        <f t="shared" si="659"/>
        <v>0</v>
      </c>
      <c r="AI90" s="27">
        <f>SUM(AI91:AI97)</f>
        <v>92</v>
      </c>
      <c r="AJ90" s="27">
        <f t="shared" ref="AJ90" si="660">SUM(AJ91:AJ97)</f>
        <v>3288467.6380733335</v>
      </c>
      <c r="AK90" s="27">
        <f t="shared" si="659"/>
        <v>28</v>
      </c>
      <c r="AL90" s="27">
        <f t="shared" si="659"/>
        <v>991465.16365866666</v>
      </c>
      <c r="AM90" s="27">
        <f t="shared" si="659"/>
        <v>0</v>
      </c>
      <c r="AN90" s="27">
        <f t="shared" si="659"/>
        <v>0</v>
      </c>
      <c r="AO90" s="27">
        <f t="shared" si="659"/>
        <v>0</v>
      </c>
      <c r="AP90" s="27">
        <f t="shared" si="659"/>
        <v>0</v>
      </c>
      <c r="AQ90" s="27">
        <f t="shared" si="659"/>
        <v>1018</v>
      </c>
      <c r="AR90" s="27">
        <f t="shared" si="659"/>
        <v>47845455.140089594</v>
      </c>
      <c r="AS90" s="27">
        <f t="shared" si="659"/>
        <v>239</v>
      </c>
      <c r="AT90" s="27">
        <f t="shared" si="659"/>
        <v>11977191.706233598</v>
      </c>
      <c r="AU90" s="27">
        <f t="shared" si="659"/>
        <v>1280</v>
      </c>
      <c r="AV90" s="27">
        <f t="shared" si="659"/>
        <v>62432216.5889856</v>
      </c>
      <c r="AW90" s="27">
        <f t="shared" si="659"/>
        <v>0</v>
      </c>
      <c r="AX90" s="27">
        <f t="shared" si="659"/>
        <v>0</v>
      </c>
      <c r="AY90" s="27">
        <f t="shared" si="659"/>
        <v>0</v>
      </c>
      <c r="AZ90" s="27">
        <f t="shared" si="659"/>
        <v>0</v>
      </c>
      <c r="BA90" s="27">
        <f t="shared" si="659"/>
        <v>0</v>
      </c>
      <c r="BB90" s="27">
        <f t="shared" si="659"/>
        <v>0</v>
      </c>
      <c r="BC90" s="27">
        <f t="shared" si="659"/>
        <v>166</v>
      </c>
      <c r="BD90" s="27">
        <f t="shared" si="659"/>
        <v>8898112.5383360013</v>
      </c>
      <c r="BE90" s="27">
        <f t="shared" si="659"/>
        <v>0</v>
      </c>
      <c r="BF90" s="27">
        <f t="shared" si="659"/>
        <v>0</v>
      </c>
      <c r="BG90" s="27">
        <f t="shared" si="659"/>
        <v>0</v>
      </c>
      <c r="BH90" s="27">
        <f t="shared" si="659"/>
        <v>0</v>
      </c>
      <c r="BI90" s="27">
        <v>0</v>
      </c>
      <c r="BJ90" s="27">
        <f t="shared" ref="BJ90" si="661">SUM(BJ91:BJ97)</f>
        <v>0</v>
      </c>
      <c r="BK90" s="27">
        <f t="shared" si="659"/>
        <v>0</v>
      </c>
      <c r="BL90" s="27">
        <f t="shared" si="659"/>
        <v>0</v>
      </c>
      <c r="BM90" s="27">
        <f>SUM(BM91:BM97)</f>
        <v>151</v>
      </c>
      <c r="BN90" s="27">
        <f t="shared" ref="BN90" si="662">SUM(BN91:BN97)</f>
        <v>5460320.8792066667</v>
      </c>
      <c r="BO90" s="27">
        <f t="shared" si="659"/>
        <v>614</v>
      </c>
      <c r="BP90" s="27">
        <f t="shared" si="659"/>
        <v>19308076.257642671</v>
      </c>
      <c r="BQ90" s="27">
        <v>457</v>
      </c>
      <c r="BR90" s="27">
        <f t="shared" ref="BR90" si="663">SUM(BR91:BR97)</f>
        <v>22456782.966951199</v>
      </c>
      <c r="BS90" s="27">
        <f t="shared" si="659"/>
        <v>6</v>
      </c>
      <c r="BT90" s="27">
        <f t="shared" si="659"/>
        <v>220424.24678400002</v>
      </c>
      <c r="BU90" s="27">
        <f t="shared" si="659"/>
        <v>0</v>
      </c>
      <c r="BV90" s="27">
        <f t="shared" si="659"/>
        <v>0</v>
      </c>
      <c r="BW90" s="27">
        <f t="shared" si="659"/>
        <v>30</v>
      </c>
      <c r="BX90" s="27">
        <f t="shared" si="659"/>
        <v>698291.07655999996</v>
      </c>
      <c r="BY90" s="27">
        <f t="shared" si="659"/>
        <v>322</v>
      </c>
      <c r="BZ90" s="27">
        <f t="shared" si="659"/>
        <v>9006349.6207813323</v>
      </c>
      <c r="CA90" s="27">
        <f t="shared" si="659"/>
        <v>0</v>
      </c>
      <c r="CB90" s="27">
        <f t="shared" si="659"/>
        <v>0</v>
      </c>
      <c r="CC90" s="27">
        <f t="shared" si="659"/>
        <v>10</v>
      </c>
      <c r="CD90" s="27">
        <f t="shared" ref="CD90:EO90" si="664">SUM(CD91:CD97)</f>
        <v>250337.93717333337</v>
      </c>
      <c r="CE90" s="27">
        <f t="shared" si="664"/>
        <v>2</v>
      </c>
      <c r="CF90" s="27">
        <f t="shared" si="664"/>
        <v>60081.104921599996</v>
      </c>
      <c r="CG90" s="27">
        <f t="shared" si="664"/>
        <v>0</v>
      </c>
      <c r="CH90" s="27">
        <f t="shared" si="664"/>
        <v>0</v>
      </c>
      <c r="CI90" s="27">
        <f t="shared" si="664"/>
        <v>0</v>
      </c>
      <c r="CJ90" s="27">
        <f t="shared" si="664"/>
        <v>0</v>
      </c>
      <c r="CK90" s="27">
        <f t="shared" si="664"/>
        <v>0</v>
      </c>
      <c r="CL90" s="27">
        <f t="shared" si="664"/>
        <v>0</v>
      </c>
      <c r="CM90" s="27">
        <f t="shared" si="664"/>
        <v>260</v>
      </c>
      <c r="CN90" s="27">
        <f t="shared" si="664"/>
        <v>9584904.3481939975</v>
      </c>
      <c r="CO90" s="27">
        <f t="shared" si="664"/>
        <v>51</v>
      </c>
      <c r="CP90" s="27">
        <f t="shared" si="664"/>
        <v>1674362.5</v>
      </c>
      <c r="CQ90" s="27">
        <f>CM90-CO90</f>
        <v>209</v>
      </c>
      <c r="CR90" s="27">
        <f>($CQ90/9*3* $E90*$G90*$H90*$L90*CR$10)+($CQ90/9*6* $F90*$G90*$H90*$L90*CR$10)</f>
        <v>7736928.8839919977</v>
      </c>
      <c r="CS90" s="34">
        <f t="shared" si="639"/>
        <v>260</v>
      </c>
      <c r="CT90" s="34">
        <f t="shared" si="639"/>
        <v>9411291.3839919977</v>
      </c>
      <c r="CU90" s="27">
        <f t="shared" si="664"/>
        <v>474</v>
      </c>
      <c r="CV90" s="27">
        <f t="shared" ref="CV90" si="665">SUM(CV91:CV97)</f>
        <v>19481314.218844797</v>
      </c>
      <c r="CW90" s="27">
        <f t="shared" ref="CW90:CY90" si="666">SUM(CW91:CW97)</f>
        <v>424</v>
      </c>
      <c r="CX90" s="27">
        <f t="shared" si="666"/>
        <v>19512922.302283201</v>
      </c>
      <c r="CY90" s="27">
        <f t="shared" si="666"/>
        <v>72</v>
      </c>
      <c r="CZ90" s="27">
        <f t="shared" si="664"/>
        <v>2584936.9055906665</v>
      </c>
      <c r="DA90" s="27">
        <f t="shared" si="664"/>
        <v>198</v>
      </c>
      <c r="DB90" s="27">
        <f t="shared" si="664"/>
        <v>9556227.6315855999</v>
      </c>
      <c r="DC90" s="27">
        <f t="shared" si="664"/>
        <v>126</v>
      </c>
      <c r="DD90" s="27">
        <f t="shared" si="664"/>
        <v>5479762.7181024002</v>
      </c>
      <c r="DE90" s="27">
        <f t="shared" si="664"/>
        <v>64</v>
      </c>
      <c r="DF90" s="27">
        <f t="shared" si="664"/>
        <v>2579677.4166576001</v>
      </c>
      <c r="DG90" s="27">
        <f t="shared" si="664"/>
        <v>181</v>
      </c>
      <c r="DH90" s="27">
        <f t="shared" si="664"/>
        <v>8523959.557965599</v>
      </c>
      <c r="DI90" s="27">
        <f t="shared" si="664"/>
        <v>41</v>
      </c>
      <c r="DJ90" s="27">
        <f t="shared" si="664"/>
        <v>1787610.33</v>
      </c>
      <c r="DK90" s="27">
        <f>DG90-DI90-2</f>
        <v>138</v>
      </c>
      <c r="DL90" s="27">
        <f>(DK90/9*3*$E90*$G90*$H90*$M90*DL$10)+(DK90/9*6*$F90*$G90*$H90*$M90*DL$10)</f>
        <v>6772903.4939328013</v>
      </c>
      <c r="DM90" s="27">
        <f t="shared" si="652"/>
        <v>179</v>
      </c>
      <c r="DN90" s="27">
        <f t="shared" si="652"/>
        <v>8560513.8239328004</v>
      </c>
      <c r="DO90" s="27">
        <f t="shared" si="664"/>
        <v>0</v>
      </c>
      <c r="DP90" s="27">
        <f t="shared" ref="DP90" si="667">SUM(DP91:DP97)</f>
        <v>0</v>
      </c>
      <c r="DQ90" s="27">
        <f t="shared" si="664"/>
        <v>289</v>
      </c>
      <c r="DR90" s="27">
        <f t="shared" si="664"/>
        <v>14828692.732509596</v>
      </c>
      <c r="DS90" s="27">
        <f t="shared" si="664"/>
        <v>58</v>
      </c>
      <c r="DT90" s="27">
        <f t="shared" si="664"/>
        <v>2686197.5</v>
      </c>
      <c r="DU90" s="27">
        <f>DQ90-DS90</f>
        <v>231</v>
      </c>
      <c r="DV90" s="27">
        <f>(DU90/9*3*$E90*$G90*$H90*$M90*DV$10)+(DU90/9*6*$F90*$G90*$H90*$M90*DV$10)</f>
        <v>11337251.5007136</v>
      </c>
      <c r="DW90" s="34">
        <f t="shared" si="629"/>
        <v>289</v>
      </c>
      <c r="DX90" s="34">
        <f t="shared" si="629"/>
        <v>14023449.0007136</v>
      </c>
      <c r="DY90" s="27">
        <f t="shared" si="664"/>
        <v>246</v>
      </c>
      <c r="DZ90" s="27">
        <f t="shared" si="664"/>
        <v>11769617.035971202</v>
      </c>
      <c r="EA90" s="27">
        <f t="shared" si="664"/>
        <v>41</v>
      </c>
      <c r="EB90" s="27">
        <f t="shared" si="664"/>
        <v>1757386.73</v>
      </c>
      <c r="EC90" s="27">
        <f>DY90-EA90</f>
        <v>205</v>
      </c>
      <c r="ED90" s="27">
        <f>(EC90/9*3*$E90*$G90*$H90*$M90*ED$10)+(EC90/9*6*$F90*$G90*$H90*$M90*ED$10)</f>
        <v>10061197.219248001</v>
      </c>
      <c r="EE90" s="34">
        <f t="shared" si="640"/>
        <v>246</v>
      </c>
      <c r="EF90" s="34">
        <f t="shared" si="640"/>
        <v>11818583.949248001</v>
      </c>
      <c r="EG90" s="27">
        <f t="shared" si="664"/>
        <v>268</v>
      </c>
      <c r="EH90" s="27">
        <f t="shared" si="664"/>
        <v>9808188.263327999</v>
      </c>
      <c r="EI90" s="27">
        <f t="shared" si="664"/>
        <v>55</v>
      </c>
      <c r="EJ90" s="27">
        <f t="shared" si="664"/>
        <v>1849657.4500000002</v>
      </c>
      <c r="EK90" s="27">
        <f>EG90-EI90</f>
        <v>213</v>
      </c>
      <c r="EL90" s="27">
        <f>(EK90/9*3* $E90*$G90*$H90*$L90*EL$10)+(EK90/9*6* $F90*$G90*$H90*$L90*EL$10)</f>
        <v>8711524.4215440005</v>
      </c>
      <c r="EM90" s="27">
        <f>EI90+EK90</f>
        <v>268</v>
      </c>
      <c r="EN90" s="34">
        <f t="shared" si="641"/>
        <v>10561181.871544</v>
      </c>
      <c r="EO90" s="27">
        <f t="shared" si="664"/>
        <v>176</v>
      </c>
      <c r="EP90" s="27">
        <f t="shared" ref="EP90:GD90" si="668">SUM(EP91:EP97)</f>
        <v>6739544.5669066655</v>
      </c>
      <c r="EQ90" s="27">
        <f t="shared" si="668"/>
        <v>44</v>
      </c>
      <c r="ER90" s="27">
        <f t="shared" si="668"/>
        <v>1573559.0500000003</v>
      </c>
      <c r="ES90" s="27">
        <f>EO90-EQ90</f>
        <v>132</v>
      </c>
      <c r="ET90" s="27">
        <f>(ES90/9*3* $E90*$G90*$H90*$L90*ET$10)+(ES90/9*6* $F90*$G90*$H90*$L90*ET$10)</f>
        <v>5398691.1908160001</v>
      </c>
      <c r="EU90" s="27">
        <f>EQ90+ES90</f>
        <v>176</v>
      </c>
      <c r="EV90" s="34">
        <f t="shared" si="642"/>
        <v>6972250.2408160008</v>
      </c>
      <c r="EW90" s="27">
        <f t="shared" si="668"/>
        <v>0</v>
      </c>
      <c r="EX90" s="27">
        <f t="shared" si="668"/>
        <v>0</v>
      </c>
      <c r="EY90" s="27">
        <f t="shared" si="668"/>
        <v>3</v>
      </c>
      <c r="EZ90" s="27">
        <f t="shared" si="668"/>
        <v>186336.63</v>
      </c>
      <c r="FA90" s="27">
        <v>9</v>
      </c>
      <c r="FB90" s="27">
        <f>(FA90/9*3*$E90*$G90*$H90*$M90*FB$10)+(FA90/9*6*$F90*$G90*$H90*$M90*FB$10)</f>
        <v>567435.31871040002</v>
      </c>
      <c r="FC90" s="34">
        <f t="shared" si="149"/>
        <v>12</v>
      </c>
      <c r="FD90" s="34">
        <f t="shared" si="149"/>
        <v>753771.94871040003</v>
      </c>
      <c r="FE90" s="27">
        <f t="shared" si="668"/>
        <v>98</v>
      </c>
      <c r="FF90" s="27">
        <f t="shared" si="668"/>
        <v>5893519.83892</v>
      </c>
      <c r="FG90" s="27">
        <f t="shared" si="668"/>
        <v>23</v>
      </c>
      <c r="FH90" s="27">
        <f t="shared" si="668"/>
        <v>1332426.97</v>
      </c>
      <c r="FI90" s="27">
        <v>87</v>
      </c>
      <c r="FJ90" s="27">
        <f>(FI90/9*3*$E90*$G90*$H90*$M90*FJ$10)+(FI90/9*6*$F90*$G90*$H90*$M90*FJ$10)</f>
        <v>5485208.0808672011</v>
      </c>
      <c r="FK90" s="34">
        <f t="shared" si="150"/>
        <v>110</v>
      </c>
      <c r="FL90" s="34">
        <f t="shared" si="150"/>
        <v>6817635.0508672008</v>
      </c>
      <c r="FM90" s="27">
        <f t="shared" si="668"/>
        <v>12</v>
      </c>
      <c r="FN90" s="27">
        <f t="shared" si="668"/>
        <v>651321.55435200012</v>
      </c>
      <c r="FO90" s="27">
        <f t="shared" si="668"/>
        <v>7</v>
      </c>
      <c r="FP90" s="27">
        <f t="shared" si="668"/>
        <v>372921.24</v>
      </c>
      <c r="FQ90" s="27">
        <v>17</v>
      </c>
      <c r="FR90" s="27">
        <f>(FQ90/9*3*$E90*$G90*$H90*$M90*FR$10)+(FQ90/9*6*$F90*$G90*$H90*$M90*FR$10)</f>
        <v>1071822.2686751997</v>
      </c>
      <c r="FS90" s="34">
        <f t="shared" si="658"/>
        <v>24</v>
      </c>
      <c r="FT90" s="34">
        <f>FP90+FR90</f>
        <v>1444743.5086751997</v>
      </c>
      <c r="FU90" s="27">
        <f t="shared" ref="FU90:FV90" si="669">SUM(FU91:FU97)</f>
        <v>16</v>
      </c>
      <c r="FV90" s="27">
        <f t="shared" si="669"/>
        <v>1296549.0014346666</v>
      </c>
      <c r="FW90" s="27">
        <f t="shared" si="668"/>
        <v>8</v>
      </c>
      <c r="FX90" s="27">
        <f t="shared" si="668"/>
        <v>627488.01</v>
      </c>
      <c r="FY90" s="27">
        <f>FU90-FW90</f>
        <v>8</v>
      </c>
      <c r="FZ90" s="27">
        <f>SUM($FY90*$F90*$G90*$H90*$N90*$FZ$10)</f>
        <v>666130.43029119994</v>
      </c>
      <c r="GA90" s="27">
        <f>FW90+FY90</f>
        <v>16</v>
      </c>
      <c r="GB90" s="27">
        <f>FX90+FZ90</f>
        <v>1293618.4402911998</v>
      </c>
      <c r="GC90" s="27">
        <f t="shared" si="668"/>
        <v>58</v>
      </c>
      <c r="GD90" s="27">
        <f t="shared" si="668"/>
        <v>5466268.4909216668</v>
      </c>
      <c r="GE90" s="27">
        <f t="shared" ref="GE90:GF90" si="670">SUM(GE91:GE97)</f>
        <v>25</v>
      </c>
      <c r="GF90" s="27">
        <f t="shared" si="670"/>
        <v>1997836.98</v>
      </c>
      <c r="GG90" s="27">
        <f>GC90-GE90</f>
        <v>33</v>
      </c>
      <c r="GH90" s="27">
        <f>SUM($GG90/9*3*$GH$10*$E90*$G90*$H90*$P90)+($GG90/9*6*$GH$10*$F90*$G90*$H90*$P90)</f>
        <v>3182816.7579252003</v>
      </c>
      <c r="GI90" s="27">
        <f t="shared" si="644"/>
        <v>58</v>
      </c>
      <c r="GJ90" s="27">
        <f t="shared" si="644"/>
        <v>5180653.7379251998</v>
      </c>
      <c r="GK90" s="27">
        <f>SUM(Q90,S90,U90,W90,Y90,AA90,AC90,AE90,AG90,AI90,AK90,AM90,AO90,AQ90,AS90,AU90,AW90,AY90,BA90,BC90,BE90,BG90,BI90,BK90,BM90,BO90,BQ90,BS90,BU90,BW90,BY90,CA90,CC90,CE90,CG90,CI90,CK90,CS90,CU90,CW90,CY90,DA90,DC90,DE90,DM90,DO90,DW90,EE90,EM90,EU90,FC90,FK90,FS90,GA90,GI90)</f>
        <v>10895</v>
      </c>
      <c r="GL90" s="27">
        <f>SUM(R90,T90,V90,X90,Z90,AB90,AD90,AF90,AH90,AJ90,AL90,AN90,AP90,AR90,AT90,AV90,AX90,AZ90,BB90,BD90,BF90,BH90,BJ90,BL90,BN90,BP90,BR90,BT90,BV90,BX90,BZ90,CB90,CD90,CF90,CH90,CJ90,CL90,CT90,CV90,CX90,CZ90,DB90,DD90,DF90,DN90,DP90,DX90,EF90,EN90,EV90,FD90,FL90,FT90,GB90,GJ90)</f>
        <v>456210029.40154415</v>
      </c>
    </row>
    <row r="91" spans="1:194" ht="41.25" customHeight="1" x14ac:dyDescent="0.25">
      <c r="A91" s="41"/>
      <c r="B91" s="72">
        <v>66</v>
      </c>
      <c r="C91" s="28" t="s">
        <v>231</v>
      </c>
      <c r="D91" s="29">
        <f t="shared" si="645"/>
        <v>18150.400000000001</v>
      </c>
      <c r="E91" s="29">
        <f t="shared" si="645"/>
        <v>18790</v>
      </c>
      <c r="F91" s="30">
        <v>18508</v>
      </c>
      <c r="G91" s="39">
        <v>1.42</v>
      </c>
      <c r="H91" s="31">
        <v>1</v>
      </c>
      <c r="I91" s="32"/>
      <c r="J91" s="32"/>
      <c r="K91" s="32"/>
      <c r="L91" s="29">
        <v>1.4</v>
      </c>
      <c r="M91" s="29">
        <v>1.68</v>
      </c>
      <c r="N91" s="29">
        <v>2.23</v>
      </c>
      <c r="O91" s="29">
        <v>2.39</v>
      </c>
      <c r="P91" s="33">
        <v>2.57</v>
      </c>
      <c r="Q91" s="34">
        <v>265</v>
      </c>
      <c r="R91" s="34">
        <f t="shared" ref="R91:R97" si="671">(Q91/12*1*$D91*$G91*$H91*$L91*R$9)+(Q91/12*5*$E91*$G91*$H91*$L91*R$10)+(Q91/12*6*$F91*$G91*$H91*$L91*R$10)</f>
        <v>9966267.4936999977</v>
      </c>
      <c r="S91" s="34">
        <v>1728</v>
      </c>
      <c r="T91" s="34">
        <f t="shared" ref="T91:T97" si="672">(S91/12*1*$D91*$G91*$H91*$L91*T$9)+(S91/12*5*$E91*$G91*$H91*$L91*T$10)+(S91/12*6*$F91*$G91*$H91*$L91*T$10)</f>
        <v>64987585.770239994</v>
      </c>
      <c r="U91" s="34">
        <v>0</v>
      </c>
      <c r="V91" s="34">
        <f t="shared" ref="V91:V97" si="673">(U91/12*1*$D91*$G91*$H91*$L91*V$9)+(U91/12*5*$E91*$G91*$H91*$L91*V$10)+(U91/12*6*$F91*$G91*$H91*$L91*V$10)</f>
        <v>0</v>
      </c>
      <c r="W91" s="34"/>
      <c r="X91" s="34">
        <f t="shared" ref="X91:X97" si="674">(W91/12*1*$D91*$G91*$H91*$L91*X$9)+(W91/12*5*$E91*$G91*$H91*$L91*X$10)+(W91/12*6*$F91*$G91*$H91*$L91*X$10)</f>
        <v>0</v>
      </c>
      <c r="Y91" s="34">
        <v>0</v>
      </c>
      <c r="Z91" s="34">
        <f t="shared" ref="Z91:Z97" si="675">(Y91/12*1*$D91*$G91*$H91*$L91*Z$9)+(Y91/12*5*$E91*$G91*$H91*$L91*Z$10)+(Y91/12*6*$F91*$G91*$H91*$L91*Z$10)</f>
        <v>0</v>
      </c>
      <c r="AA91" s="34">
        <v>70</v>
      </c>
      <c r="AB91" s="34">
        <f t="shared" ref="AB91:AB97" si="676">(AA91/12*1*$D91*$G91*$H91*$L91*AB$9)+(AA91/12*5*$E91*$G91*$H91*$L91*AB$10)+(AA91/12*6*$F91*$G91*$H91*$L91*AB$10)</f>
        <v>2656371.8953333334</v>
      </c>
      <c r="AC91" s="34"/>
      <c r="AD91" s="34">
        <f t="shared" ref="AD91:AD97" si="677">(AC91/12*1*$D91*$G91*$H91*$L91*AD$9)+(AC91/12*5*$E91*$G91*$H91*$L91*AD$10)+(AC91/12*6*$F91*$G91*$H91*$L91*AD$10)</f>
        <v>0</v>
      </c>
      <c r="AE91" s="34">
        <v>0</v>
      </c>
      <c r="AF91" s="34">
        <f t="shared" ref="AF91:AF97" si="678">(AE91/12*1*$D91*$G91*$H91*$L91*AF$9)+(AE91/12*5*$E91*$G91*$H91*$L91*AF$10)+(AE91/12*6*$F91*$G91*$H91*$L91*AF$10)</f>
        <v>0</v>
      </c>
      <c r="AG91" s="34">
        <v>0</v>
      </c>
      <c r="AH91" s="34">
        <f t="shared" ref="AH91:AH97" si="679">(AG91/12*1*$D91*$G91*$H91*$L91*AH$9)+(AG91/12*5*$E91*$G91*$H91*$L91*AH$10)+(AG91/12*6*$F91*$G91*$H91*$L91*AH$10)</f>
        <v>0</v>
      </c>
      <c r="AI91" s="34"/>
      <c r="AJ91" s="34">
        <f t="shared" ref="AJ91:AJ97" si="680">(AI91/12*1*$D91*$G91*$H91*$L91*AJ$9)+(AI91/12*3*$E91*$G91*$H91*$L91*AJ$10)+(AI91/12*2*$E91*$G91*$H91*$L91*AJ$11)+(AI91/12*6*$F91*$G91*$H91*$L91*AJ$11)</f>
        <v>0</v>
      </c>
      <c r="AK91" s="34">
        <v>20</v>
      </c>
      <c r="AL91" s="34">
        <f t="shared" ref="AL91:AL97" si="681">(AK91/12*1*$D91*$G91*$H91*$L91*AL$9)+(AK91/12*5*$E91*$G91*$H91*$L91*AL$10)+(AK91/12*6*$F91*$G91*$H91*$L91*AL$10)</f>
        <v>741770.56501333322</v>
      </c>
      <c r="AM91" s="34"/>
      <c r="AN91" s="34">
        <f t="shared" ref="AN91:AN97" si="682">(AM91/12*1*$D91*$G91*$H91*$L91*AN$9)+(AM91/12*5*$E91*$G91*$H91*$L91*AN$10)+(AM91/12*6*$F91*$G91*$H91*$L91*AN$10)</f>
        <v>0</v>
      </c>
      <c r="AO91" s="34">
        <v>0</v>
      </c>
      <c r="AP91" s="34">
        <f t="shared" ref="AP91:AP97" si="683">(AO91/12*1*$D91*$G91*$H91*$L91*AP$9)+(AO91/12*5*$E91*$G91*$H91*$L91*AP$10)+(AO91/12*6*$F91*$G91*$H91*$L91*AP$10)</f>
        <v>0</v>
      </c>
      <c r="AQ91" s="34">
        <v>590</v>
      </c>
      <c r="AR91" s="34">
        <f t="shared" ref="AR91:AR97" si="684">(AQ91/12*1*$D91*$G91*$H91*$M91*AR$9)+(AQ91/12*5*$E91*$G91*$H91*$M91*AR$10)+(AQ91/12*6*$F91*$G91*$H91*$M91*AR$10)</f>
        <v>26258678.001471996</v>
      </c>
      <c r="AS91" s="34">
        <f>170+17</f>
        <v>187</v>
      </c>
      <c r="AT91" s="34">
        <f t="shared" ref="AT91:AT97" si="685">(AS91/12*1*$D91*$G91*$H91*$M91*AT$9)+(AS91/12*5*$E91*$G91*$H91*$M91*AT$10)+(AS91/12*6*$F91*$G91*$H91*$M91*AT$10)</f>
        <v>8322665.7394495998</v>
      </c>
      <c r="AU91" s="73">
        <v>609</v>
      </c>
      <c r="AV91" s="34">
        <f t="shared" ref="AV91:AV97" si="686">(AU91/12*1*$D91*$G91*$H91*$M91*AV$9)+(AU91/12*5*$E91*$G91*$H91*$M91*AV$10)+(AU91/12*6*$F91*$G91*$H91*$M91*AV$10)</f>
        <v>27104296.445587195</v>
      </c>
      <c r="AW91" s="34">
        <v>0</v>
      </c>
      <c r="AX91" s="34">
        <f t="shared" ref="AX91:AX97" si="687">(AW91/12*1*$D91*$G91*$H91*$M91*AX$9)+(AW91/12*5*$E91*$G91*$H91*$M91*AX$10)+(AW91/12*6*$F91*$G91*$H91*$M91*AX$10)</f>
        <v>0</v>
      </c>
      <c r="AY91" s="34"/>
      <c r="AZ91" s="34">
        <f t="shared" ref="AZ91:AZ97" si="688">(AY91/12*1*$D91*$G91*$H91*$L91*AZ$9)+(AY91/12*5*$E91*$G91*$H91*$L91*AZ$10)+(AY91/12*6*$F91*$G91*$H91*$L91*AZ$10)</f>
        <v>0</v>
      </c>
      <c r="BA91" s="34"/>
      <c r="BB91" s="34">
        <f t="shared" ref="BB91:BB97" si="689">(BA91/12*1*$D91*$G91*$H91*$L91*BB$9)+(BA91/12*5*$E91*$G91*$H91*$L91*BB$10)+(BA91/12*6*$F91*$G91*$H91*$L91*BB$10)</f>
        <v>0</v>
      </c>
      <c r="BC91" s="34">
        <v>90</v>
      </c>
      <c r="BD91" s="34">
        <f t="shared" ref="BD91:BD97" si="690">(BC91/12*1*$D91*$G91*$H91*$M91*BD$9)+(BC91/12*5*$E91*$G91*$H91*$M91*BD$10)+(BC91/12*6*$F91*$G91*$H91*$M91*BD$10)</f>
        <v>4005561.0510719996</v>
      </c>
      <c r="BE91" s="34">
        <v>0</v>
      </c>
      <c r="BF91" s="34">
        <f t="shared" ref="BF91:BF97" si="691">(BE91/12*1*$D91*$G91*$H91*$L91*BF$9)+(BE91/12*5*$E91*$G91*$H91*$L91*BF$10)+(BE91/12*6*$F91*$G91*$H91*$L91*BF$10)</f>
        <v>0</v>
      </c>
      <c r="BG91" s="34">
        <v>0</v>
      </c>
      <c r="BH91" s="34">
        <f t="shared" ref="BH91:BH97" si="692">(BG91/12*1*$D91*$G91*$H91*$L91*BH$9)+(BG91/12*5*$E91*$G91*$H91*$L91*BH$10)+(BG91/12*6*$F91*$G91*$H91*$L91*BH$10)</f>
        <v>0</v>
      </c>
      <c r="BI91" s="34">
        <v>0</v>
      </c>
      <c r="BJ91" s="34">
        <f t="shared" ref="BJ91:BJ97" si="693">(BI91/12*1*$D91*$G91*$H91*$L91*BJ$9)+(BI91/12*5*$E91*$G91*$H91*$L91*BJ$10)+(BI91/12*6*$F91*$G91*$H91*$L91*BJ$10)</f>
        <v>0</v>
      </c>
      <c r="BK91" s="34">
        <v>0</v>
      </c>
      <c r="BL91" s="34">
        <f t="shared" ref="BL91:BL97" si="694">(BK91/12*1*$D91*$G91*$H91*$M91*BL$9)+(BK91/12*5*$E91*$G91*$H91*$M91*BL$10)+(BK91/12*6*$F91*$G91*$H91*$M91*BL$10)</f>
        <v>0</v>
      </c>
      <c r="BM91" s="34">
        <v>67</v>
      </c>
      <c r="BN91" s="34">
        <f t="shared" ref="BN91:BN97" si="695">(BM91/12*1*$D91*$G91*$H91*$L91*BN$9)+(BM91/12*5*$E91*$G91*$H91*$L91*BN$10)+(BM91/12*6*$F91*$G91*$H91*$L91*BN$10)</f>
        <v>2610789.669553333</v>
      </c>
      <c r="BO91" s="34">
        <v>50</v>
      </c>
      <c r="BP91" s="34">
        <f t="shared" ref="BP91:BP97" si="696">(BO91/12*1*$D91*$G91*$H91*$L91*BP$9)+(BO91/12*3*$E91*$G91*$H91*$L91*BP$10)+(BO91/12*2*$E91*$G91*$H91*$L91*BP$11)+(BO91/12*6*$F91*$G91*$H91*$L91*BP$11)</f>
        <v>1939329.7508666667</v>
      </c>
      <c r="BQ91" s="40">
        <v>230</v>
      </c>
      <c r="BR91" s="34">
        <f t="shared" ref="BR91:BR97" si="697">(BQ91/12*1*$D91*$G91*$H91*$M91*BR$9)+(BQ91/12*5*$E91*$G91*$H91*$M91*BR$10)+(BQ91/12*6*$F91*$G91*$H91*$M91*BR$10)</f>
        <v>10705100.224783998</v>
      </c>
      <c r="BS91" s="34">
        <v>0</v>
      </c>
      <c r="BT91" s="34">
        <f t="shared" ref="BT91:BT97" si="698">(BS91/12*1*$D91*$G91*$H91*$M91*BT$9)+(BS91/12*4*$E91*$G91*$H91*$M91*BT$10)+(BS91/12*1*$E91*$G91*$H91*$M91*BT$12)+(BS91/12*6*$F91*$G91*$H91*$M91*BT$12)</f>
        <v>0</v>
      </c>
      <c r="BU91" s="34">
        <v>0</v>
      </c>
      <c r="BV91" s="34">
        <f t="shared" ref="BV91:BV97" si="699">(BU91/12*1*$D91*$F91*$G91*$L91*BV$9)+(BU91/12*11*$E91*$F91*$G91*$L91*BV$10)</f>
        <v>0</v>
      </c>
      <c r="BW91" s="34"/>
      <c r="BX91" s="34">
        <f t="shared" ref="BX91:BX97" si="700">(BW91/12*1*$D91*$G91*$H91*$L91*BX$9)+(BW91/12*5*$E91*$G91*$H91*$L91*BX$10)+(BW91/12*6*$F91*$G91*$H91*$L91*BX$10)</f>
        <v>0</v>
      </c>
      <c r="BY91" s="34">
        <v>294</v>
      </c>
      <c r="BZ91" s="34">
        <f t="shared" ref="BZ91:BZ97" si="701">(BY91/12*1*$D91*$G91*$H91*$L91*BZ$9)+(BY91/12*5*$E91*$G91*$H91*$L91*BZ$10)+(BY91/12*6*$F91*$G91*$H91*$L91*BZ$10)</f>
        <v>8377085.018455999</v>
      </c>
      <c r="CA91" s="34">
        <v>0</v>
      </c>
      <c r="CB91" s="34">
        <f t="shared" ref="CB91:CB97" si="702">(CA91/12*1*$D91*$G91*$H91*$L91*CB$9)+(CA91/12*5*$E91*$G91*$H91*$L91*CB$10)+(CA91/12*6*$F91*$G91*$H91*$L91*CB$10)</f>
        <v>0</v>
      </c>
      <c r="CC91" s="34"/>
      <c r="CD91" s="34">
        <f t="shared" ref="CD91:CD97" si="703">(CC91/12*1*$D91*$G91*$H91*$L91*CD$9)+(CC91/12*5*$E91*$G91*$H91*$L91*CD$10)+(CC91/12*6*$F91*$G91*$H91*$L91*CD$10)</f>
        <v>0</v>
      </c>
      <c r="CE91" s="34">
        <v>0</v>
      </c>
      <c r="CF91" s="34">
        <f t="shared" ref="CF91:CF97" si="704">(CE91/12*1*$D91*$G91*$H91*$M91*CF$9)+(CE91/12*5*$E91*$G91*$H91*$M91*CF$10)+(CE91/12*6*$F91*$G91*$H91*$M91*CF$10)</f>
        <v>0</v>
      </c>
      <c r="CG91" s="34"/>
      <c r="CH91" s="34">
        <f t="shared" ref="CH91:CH97" si="705">(CG91/12*1*$D91*$G91*$H91*$L91*CH$9)+(CG91/12*5*$E91*$G91*$H91*$L91*CH$10)+(CG91/12*6*$F91*$G91*$H91*$L91*CH$10)</f>
        <v>0</v>
      </c>
      <c r="CI91" s="34"/>
      <c r="CJ91" s="34">
        <f t="shared" ref="CJ91:CJ97" si="706">(CI91/12*1*$D91*$G91*$H91*$M91*CJ$9)+(CI91/12*5*$E91*$G91*$H91*$M91*CJ$10)+(CI91/12*6*$F91*$G91*$H91*$M91*CJ$10)</f>
        <v>0</v>
      </c>
      <c r="CK91" s="34">
        <v>0</v>
      </c>
      <c r="CL91" s="34">
        <f t="shared" ref="CL91:CL97" si="707">(CK91/12*1*$D91*$G91*$H91*$L91*CL$9)+(CK91/12*5*$E91*$G91*$H91*$L91*CL$10)+(CK91/12*6*$F91*$G91*$H91*$L91*CL$10)</f>
        <v>0</v>
      </c>
      <c r="CM91" s="34">
        <v>237</v>
      </c>
      <c r="CN91" s="34">
        <f t="shared" ref="CN91:CN97" si="708">(CM91/12*1*$D91*$G91*$H91*$L91*CN$9)+(CM91/12*11*$E91*$G91*$H91*$L91*CN$10)</f>
        <v>8468859.0126839988</v>
      </c>
      <c r="CO91" s="34">
        <v>45</v>
      </c>
      <c r="CP91" s="34">
        <v>1547418.26</v>
      </c>
      <c r="CQ91" s="34"/>
      <c r="CR91" s="34"/>
      <c r="CS91" s="34">
        <f t="shared" si="639"/>
        <v>45</v>
      </c>
      <c r="CT91" s="34">
        <f t="shared" si="639"/>
        <v>1547418.26</v>
      </c>
      <c r="CU91" s="34">
        <v>316</v>
      </c>
      <c r="CV91" s="34">
        <f t="shared" ref="CV91:CV97" si="709">(CU91/12*1*$D91*$G91*$H91*$M91*CV$9)+(CU91/12*5*$E91*$G91*$H91*$M91*CV$10)+(CU91/12*6*$F91*$G91*$H91*$M91*CV$10)</f>
        <v>13380357.736300796</v>
      </c>
      <c r="CW91" s="34">
        <v>200</v>
      </c>
      <c r="CX91" s="34">
        <f t="shared" ref="CX91:CX97" si="710">(CW91/12*1*$D91*$G91*$H91*$M91*CX$9)+(CW91/12*5*$E91*$G91*$H91*$M91*CX$10)+(CW91/12*6*$F91*$G91*$H91*$M91*CX$10)</f>
        <v>8468580.845759999</v>
      </c>
      <c r="CY91" s="34">
        <v>15</v>
      </c>
      <c r="CZ91" s="34">
        <f t="shared" ref="CZ91:CZ97" si="711">(CY91/12*1*$D91*$G91*$H91*$L91*CZ$9)+(CY91/12*5*$E91*$G91*$H91*$L91*CZ$10)+(CY91/12*6*$F91*$G91*$H91*$L91*CZ$10)</f>
        <v>531767.00877999992</v>
      </c>
      <c r="DA91" s="34">
        <v>90</v>
      </c>
      <c r="DB91" s="34">
        <f t="shared" ref="DB91:DB97" si="712">(DA91/12*1*$D91*$G91*$H91*$M91*DB$9)+(DA91/12*5*$E91*$G91*$H91*$M91*DB$10)+(DA91/12*6*$F91*$G91*$H91*$M91*DB$10)</f>
        <v>3828722.4632159993</v>
      </c>
      <c r="DC91" s="34">
        <v>86</v>
      </c>
      <c r="DD91" s="34">
        <f t="shared" ref="DD91:DD97" si="713">(DC91/12*1*$D91*$G91*$H91*$M91*DD$9)+(DC91/12*5*$E91*$G91*$H91*$M91*DD$10)+(DC91/12*6*$F91*$G91*$H91*$M91*DD$10)</f>
        <v>4009038.0010464001</v>
      </c>
      <c r="DE91" s="34">
        <v>20</v>
      </c>
      <c r="DF91" s="34">
        <f t="shared" ref="DF91:DF97" si="714">(DE91/12*1*$D91*$G91*$H91*$M91*DF$9)+(DE91/12*5*$E91*$G91*$H91*$M91*DF$10)+(DE91/12*6*$F91*$G91*$H91*$M91*DF$10)</f>
        <v>932334.418848</v>
      </c>
      <c r="DG91" s="34">
        <v>100</v>
      </c>
      <c r="DH91" s="34">
        <f t="shared" ref="DH91:DH97" si="715">(DG91/12*1*$D91*$G91*$H91*$M91*DH$9)+(DG91/12*11*$E91*$G91*$H91*$M91*DH$10)</f>
        <v>4697125.4500799999</v>
      </c>
      <c r="DI91" s="34">
        <v>28</v>
      </c>
      <c r="DJ91" s="34">
        <v>1285379.2200000002</v>
      </c>
      <c r="DK91" s="34"/>
      <c r="DL91" s="27"/>
      <c r="DM91" s="34"/>
      <c r="DN91" s="27">
        <f t="shared" si="652"/>
        <v>1285379.2200000002</v>
      </c>
      <c r="DO91" s="34">
        <v>0</v>
      </c>
      <c r="DP91" s="34">
        <f t="shared" ref="DP91:DP97" si="716">(DO91/12*1*$D91*$G91*$H91*$L91*DP$9)+(DO91/12*5*$E91*$G91*$H91*$L91*DP$10)+(DO91/12*6*$F91*$G91*$H91*$L91*DP$10)</f>
        <v>0</v>
      </c>
      <c r="DQ91" s="34">
        <v>244</v>
      </c>
      <c r="DR91" s="34">
        <f t="shared" ref="DR91:DR97" si="717">(DQ91/12*1*$D91*$G91*$H91*$M91*DR$9)+(DQ91/12*11*$E91*$G91*$H91*$M91*DR$10)</f>
        <v>11460986.098195197</v>
      </c>
      <c r="DS91" s="34">
        <v>57</v>
      </c>
      <c r="DT91" s="34">
        <v>2638951.5</v>
      </c>
      <c r="DU91" s="34"/>
      <c r="DV91" s="27"/>
      <c r="DW91" s="34">
        <f t="shared" si="629"/>
        <v>57</v>
      </c>
      <c r="DX91" s="34">
        <f t="shared" si="629"/>
        <v>2638951.5</v>
      </c>
      <c r="DY91" s="34">
        <v>150</v>
      </c>
      <c r="DZ91" s="34">
        <f t="shared" ref="DZ91:DZ97" si="718">(DY91/12*1*$D91*$G91*$H91*$M91*DZ$9)+(DY91/12*11*$E91*$G91*$H91*$M91*DZ$10)</f>
        <v>7015919.7040800005</v>
      </c>
      <c r="EA91" s="34">
        <v>31</v>
      </c>
      <c r="EB91" s="34">
        <v>1374615.4300000002</v>
      </c>
      <c r="EC91" s="27"/>
      <c r="ED91" s="34"/>
      <c r="EE91" s="34">
        <f t="shared" si="640"/>
        <v>31</v>
      </c>
      <c r="EF91" s="34">
        <f t="shared" si="640"/>
        <v>1374615.4300000002</v>
      </c>
      <c r="EG91" s="34">
        <v>124</v>
      </c>
      <c r="EH91" s="34">
        <f t="shared" ref="EH91:EH97" si="719">(EG91/12*1*$D91*$G91*$H91*$L91*EH$9)+(EG91/12*11*$E91*$G91*$H91*$L91*EH$10)</f>
        <v>4855560.5865013329</v>
      </c>
      <c r="EI91" s="34">
        <v>37</v>
      </c>
      <c r="EJ91" s="34">
        <v>1313155.1200000001</v>
      </c>
      <c r="EK91" s="34"/>
      <c r="EL91" s="34"/>
      <c r="EM91" s="34">
        <f t="shared" si="641"/>
        <v>37</v>
      </c>
      <c r="EN91" s="34">
        <f t="shared" si="641"/>
        <v>1313155.1200000001</v>
      </c>
      <c r="EO91" s="34">
        <v>82</v>
      </c>
      <c r="EP91" s="34">
        <f t="shared" ref="EP91:EP97" si="720">(EO91/12*1*$D91*$G91*$H91*$L91*EP$9)+(EO91/12*11*$E91*$G91*$H91*$L91*EP$10)</f>
        <v>3210935.2265573321</v>
      </c>
      <c r="EQ91" s="34">
        <v>23</v>
      </c>
      <c r="ER91" s="34">
        <v>869176.85000000009</v>
      </c>
      <c r="ES91" s="34"/>
      <c r="ET91" s="34"/>
      <c r="EU91" s="34">
        <f t="shared" si="642"/>
        <v>23</v>
      </c>
      <c r="EV91" s="34">
        <f t="shared" si="642"/>
        <v>869176.85000000009</v>
      </c>
      <c r="EW91" s="34"/>
      <c r="EX91" s="34">
        <f t="shared" ref="EX91:EX97" si="721">(EW91/12*1*$D91*$G91*$H91*$M91*EX$9)+(EW91/12*11*$E91*$G91*$H91*$M91*EX$10)</f>
        <v>0</v>
      </c>
      <c r="EY91" s="34">
        <v>3</v>
      </c>
      <c r="EZ91" s="34">
        <v>186336.63</v>
      </c>
      <c r="FA91" s="34"/>
      <c r="FB91" s="34"/>
      <c r="FC91" s="34">
        <f t="shared" si="149"/>
        <v>3</v>
      </c>
      <c r="FD91" s="34">
        <f t="shared" si="149"/>
        <v>186336.63</v>
      </c>
      <c r="FE91" s="34">
        <v>50</v>
      </c>
      <c r="FF91" s="34">
        <f t="shared" ref="FF91:FF97" si="722">(FE91/12*1*$D91*$G91*$H91*$M91*FF$9)+(FE91/12*11*$E91*$G91*$H91*$M91*FF$10)</f>
        <v>3034372.0707999999</v>
      </c>
      <c r="FG91" s="34">
        <v>14</v>
      </c>
      <c r="FH91" s="34">
        <v>863236.97</v>
      </c>
      <c r="FI91" s="34"/>
      <c r="FJ91" s="34"/>
      <c r="FK91" s="34">
        <f t="shared" si="150"/>
        <v>14</v>
      </c>
      <c r="FL91" s="34">
        <f t="shared" si="150"/>
        <v>863236.97</v>
      </c>
      <c r="FM91" s="34">
        <v>6</v>
      </c>
      <c r="FN91" s="34">
        <f t="shared" ref="FN91:FN97" si="723">(FM91/12*1*$D91*$G91*$H91*$M91*FN$9)+(FM91/12*11*$E91*$G91*$H91*$M91*FN$10)</f>
        <v>364124.64849600004</v>
      </c>
      <c r="FO91" s="34">
        <v>5</v>
      </c>
      <c r="FP91" s="34">
        <v>277179.18</v>
      </c>
      <c r="FQ91" s="34"/>
      <c r="FR91" s="34"/>
      <c r="FS91" s="34"/>
      <c r="FT91" s="34"/>
      <c r="FU91" s="34">
        <v>12</v>
      </c>
      <c r="FV91" s="34">
        <f t="shared" ref="FV91:FV97" si="724">(FU91/12*1*$D91*$G91*$H91*$N91*FV$9)+(FU91/12*11*$E91*$G91*$H91*$N91*FV$10)</f>
        <v>972411.75107600004</v>
      </c>
      <c r="FW91" s="34">
        <v>6</v>
      </c>
      <c r="FX91" s="34">
        <v>483381.36</v>
      </c>
      <c r="FY91" s="34"/>
      <c r="FZ91" s="34"/>
      <c r="GA91" s="34">
        <f t="shared" si="643"/>
        <v>6</v>
      </c>
      <c r="GB91" s="34">
        <f t="shared" si="643"/>
        <v>483381.36</v>
      </c>
      <c r="GC91" s="34">
        <v>30</v>
      </c>
      <c r="GD91" s="34">
        <f t="shared" ref="GD91:GD97" si="725">(GC91/12*1*$D91*$G91*$H91*$O91*GD$9)+(GC91/12*11*$E91*$G91*$H91*$P91*GD$10)</f>
        <v>2768882.7314299997</v>
      </c>
      <c r="GE91" s="34">
        <v>10</v>
      </c>
      <c r="GF91" s="34">
        <v>858649.73</v>
      </c>
      <c r="GG91" s="34"/>
      <c r="GH91" s="34"/>
      <c r="GI91" s="27">
        <f t="shared" si="644"/>
        <v>10</v>
      </c>
      <c r="GJ91" s="27">
        <f t="shared" si="644"/>
        <v>858649.73</v>
      </c>
      <c r="GK91" s="37"/>
      <c r="GL91" s="38"/>
    </row>
    <row r="92" spans="1:194" ht="41.25" customHeight="1" x14ac:dyDescent="0.25">
      <c r="A92" s="41"/>
      <c r="B92" s="72">
        <v>67</v>
      </c>
      <c r="C92" s="28" t="s">
        <v>232</v>
      </c>
      <c r="D92" s="29">
        <f t="shared" si="645"/>
        <v>18150.400000000001</v>
      </c>
      <c r="E92" s="29">
        <f t="shared" si="645"/>
        <v>18790</v>
      </c>
      <c r="F92" s="30">
        <v>18508</v>
      </c>
      <c r="G92" s="39">
        <v>2.81</v>
      </c>
      <c r="H92" s="31">
        <v>1</v>
      </c>
      <c r="I92" s="32"/>
      <c r="J92" s="32"/>
      <c r="K92" s="32"/>
      <c r="L92" s="29">
        <v>1.4</v>
      </c>
      <c r="M92" s="29">
        <v>1.68</v>
      </c>
      <c r="N92" s="29">
        <v>2.23</v>
      </c>
      <c r="O92" s="29">
        <v>2.39</v>
      </c>
      <c r="P92" s="33">
        <v>2.57</v>
      </c>
      <c r="Q92" s="34"/>
      <c r="R92" s="34">
        <f t="shared" si="671"/>
        <v>0</v>
      </c>
      <c r="S92" s="34"/>
      <c r="T92" s="34">
        <f t="shared" si="672"/>
        <v>0</v>
      </c>
      <c r="U92" s="34"/>
      <c r="V92" s="34">
        <f t="shared" si="673"/>
        <v>0</v>
      </c>
      <c r="W92" s="34"/>
      <c r="X92" s="34">
        <f t="shared" si="674"/>
        <v>0</v>
      </c>
      <c r="Y92" s="34"/>
      <c r="Z92" s="34">
        <f t="shared" si="675"/>
        <v>0</v>
      </c>
      <c r="AA92" s="34">
        <v>96</v>
      </c>
      <c r="AB92" s="34">
        <f t="shared" si="676"/>
        <v>7209083.3248000005</v>
      </c>
      <c r="AC92" s="34"/>
      <c r="AD92" s="34">
        <f t="shared" si="677"/>
        <v>0</v>
      </c>
      <c r="AE92" s="34"/>
      <c r="AF92" s="34">
        <f t="shared" si="678"/>
        <v>0</v>
      </c>
      <c r="AG92" s="34"/>
      <c r="AH92" s="34">
        <f t="shared" si="679"/>
        <v>0</v>
      </c>
      <c r="AI92" s="34"/>
      <c r="AJ92" s="34">
        <f t="shared" si="680"/>
        <v>0</v>
      </c>
      <c r="AK92" s="34"/>
      <c r="AL92" s="34">
        <f t="shared" si="681"/>
        <v>0</v>
      </c>
      <c r="AM92" s="34"/>
      <c r="AN92" s="34">
        <f t="shared" si="682"/>
        <v>0</v>
      </c>
      <c r="AO92" s="34"/>
      <c r="AP92" s="34">
        <f t="shared" si="683"/>
        <v>0</v>
      </c>
      <c r="AQ92" s="34">
        <v>120</v>
      </c>
      <c r="AR92" s="34">
        <f t="shared" si="684"/>
        <v>10568663.430528</v>
      </c>
      <c r="AS92" s="34">
        <f>62-28</f>
        <v>34</v>
      </c>
      <c r="AT92" s="34">
        <f t="shared" si="685"/>
        <v>2994454.6386496006</v>
      </c>
      <c r="AU92" s="73">
        <v>100</v>
      </c>
      <c r="AV92" s="34">
        <f t="shared" si="686"/>
        <v>8807219.52544</v>
      </c>
      <c r="AW92" s="34"/>
      <c r="AX92" s="34">
        <f t="shared" si="687"/>
        <v>0</v>
      </c>
      <c r="AY92" s="34"/>
      <c r="AZ92" s="34">
        <f t="shared" si="688"/>
        <v>0</v>
      </c>
      <c r="BA92" s="34"/>
      <c r="BB92" s="34">
        <f t="shared" si="689"/>
        <v>0</v>
      </c>
      <c r="BC92" s="34">
        <v>42</v>
      </c>
      <c r="BD92" s="34">
        <f t="shared" si="690"/>
        <v>3699032.2006848003</v>
      </c>
      <c r="BE92" s="34"/>
      <c r="BF92" s="34">
        <f t="shared" si="691"/>
        <v>0</v>
      </c>
      <c r="BG92" s="34"/>
      <c r="BH92" s="34">
        <f t="shared" si="692"/>
        <v>0</v>
      </c>
      <c r="BI92" s="34"/>
      <c r="BJ92" s="34">
        <f t="shared" si="693"/>
        <v>0</v>
      </c>
      <c r="BK92" s="34"/>
      <c r="BL92" s="34">
        <f t="shared" si="694"/>
        <v>0</v>
      </c>
      <c r="BM92" s="34">
        <f>5-1</f>
        <v>4</v>
      </c>
      <c r="BN92" s="34">
        <f t="shared" si="695"/>
        <v>308443.09318666661</v>
      </c>
      <c r="BO92" s="34"/>
      <c r="BP92" s="34">
        <f t="shared" si="696"/>
        <v>0</v>
      </c>
      <c r="BQ92" s="40">
        <v>61</v>
      </c>
      <c r="BR92" s="34">
        <f t="shared" si="697"/>
        <v>5618374.8607783997</v>
      </c>
      <c r="BS92" s="34"/>
      <c r="BT92" s="34">
        <f t="shared" si="698"/>
        <v>0</v>
      </c>
      <c r="BU92" s="34"/>
      <c r="BV92" s="34">
        <f t="shared" si="699"/>
        <v>0</v>
      </c>
      <c r="BW92" s="34"/>
      <c r="BX92" s="34">
        <f t="shared" si="700"/>
        <v>0</v>
      </c>
      <c r="BY92" s="34"/>
      <c r="BZ92" s="34">
        <f t="shared" si="701"/>
        <v>0</v>
      </c>
      <c r="CA92" s="34"/>
      <c r="CB92" s="34">
        <f t="shared" si="702"/>
        <v>0</v>
      </c>
      <c r="CC92" s="34"/>
      <c r="CD92" s="34">
        <f t="shared" si="703"/>
        <v>0</v>
      </c>
      <c r="CE92" s="34"/>
      <c r="CF92" s="34">
        <f t="shared" si="704"/>
        <v>0</v>
      </c>
      <c r="CG92" s="34"/>
      <c r="CH92" s="34">
        <f t="shared" si="705"/>
        <v>0</v>
      </c>
      <c r="CI92" s="34"/>
      <c r="CJ92" s="34">
        <f t="shared" si="706"/>
        <v>0</v>
      </c>
      <c r="CK92" s="34"/>
      <c r="CL92" s="34">
        <f t="shared" si="707"/>
        <v>0</v>
      </c>
      <c r="CM92" s="34">
        <v>11</v>
      </c>
      <c r="CN92" s="34">
        <f t="shared" si="708"/>
        <v>777834.52808599989</v>
      </c>
      <c r="CO92" s="34">
        <v>0</v>
      </c>
      <c r="CP92" s="34">
        <v>0</v>
      </c>
      <c r="CQ92" s="34"/>
      <c r="CR92" s="34"/>
      <c r="CS92" s="34">
        <f t="shared" si="639"/>
        <v>0</v>
      </c>
      <c r="CT92" s="34">
        <f t="shared" si="639"/>
        <v>0</v>
      </c>
      <c r="CU92" s="34">
        <v>16</v>
      </c>
      <c r="CV92" s="34">
        <f t="shared" si="709"/>
        <v>1340659.8409343997</v>
      </c>
      <c r="CW92" s="34">
        <v>70</v>
      </c>
      <c r="CX92" s="34">
        <f t="shared" si="710"/>
        <v>5865386.8040879993</v>
      </c>
      <c r="CY92" s="34">
        <v>10</v>
      </c>
      <c r="CZ92" s="34">
        <f t="shared" si="711"/>
        <v>701533.00219333335</v>
      </c>
      <c r="DA92" s="34">
        <v>38</v>
      </c>
      <c r="DB92" s="34">
        <f t="shared" si="712"/>
        <v>3198990.4900015993</v>
      </c>
      <c r="DC92" s="34"/>
      <c r="DD92" s="34">
        <f t="shared" si="713"/>
        <v>0</v>
      </c>
      <c r="DE92" s="34"/>
      <c r="DF92" s="34">
        <f t="shared" si="714"/>
        <v>0</v>
      </c>
      <c r="DG92" s="34">
        <v>13</v>
      </c>
      <c r="DH92" s="34">
        <f t="shared" si="715"/>
        <v>1208352.0612071999</v>
      </c>
      <c r="DI92" s="34">
        <v>0</v>
      </c>
      <c r="DJ92" s="34">
        <v>0</v>
      </c>
      <c r="DK92" s="34"/>
      <c r="DL92" s="27"/>
      <c r="DM92" s="34"/>
      <c r="DN92" s="27">
        <f t="shared" si="652"/>
        <v>0</v>
      </c>
      <c r="DO92" s="34"/>
      <c r="DP92" s="34">
        <f t="shared" si="716"/>
        <v>0</v>
      </c>
      <c r="DQ92" s="34">
        <v>29</v>
      </c>
      <c r="DR92" s="34">
        <f t="shared" si="717"/>
        <v>2695554.5980775994</v>
      </c>
      <c r="DS92" s="34">
        <v>0</v>
      </c>
      <c r="DT92" s="34">
        <f t="shared" si="651"/>
        <v>0</v>
      </c>
      <c r="DU92" s="34"/>
      <c r="DV92" s="27"/>
      <c r="DW92" s="34">
        <f t="shared" si="629"/>
        <v>0</v>
      </c>
      <c r="DX92" s="34">
        <f t="shared" si="629"/>
        <v>0</v>
      </c>
      <c r="DY92" s="34">
        <v>20</v>
      </c>
      <c r="DZ92" s="34">
        <f t="shared" si="718"/>
        <v>1851148.7669920004</v>
      </c>
      <c r="EA92" s="34">
        <v>0</v>
      </c>
      <c r="EB92" s="34">
        <v>0</v>
      </c>
      <c r="EC92" s="27"/>
      <c r="ED92" s="34"/>
      <c r="EE92" s="34">
        <f t="shared" si="640"/>
        <v>0</v>
      </c>
      <c r="EF92" s="34">
        <f t="shared" si="640"/>
        <v>0</v>
      </c>
      <c r="EG92" s="34">
        <v>8</v>
      </c>
      <c r="EH92" s="34">
        <f t="shared" si="719"/>
        <v>619905.73594133335</v>
      </c>
      <c r="EI92" s="34">
        <v>0</v>
      </c>
      <c r="EJ92" s="34">
        <v>0</v>
      </c>
      <c r="EK92" s="34"/>
      <c r="EL92" s="34"/>
      <c r="EM92" s="34">
        <f t="shared" si="641"/>
        <v>0</v>
      </c>
      <c r="EN92" s="34">
        <f t="shared" si="641"/>
        <v>0</v>
      </c>
      <c r="EO92" s="34">
        <v>12</v>
      </c>
      <c r="EP92" s="34">
        <f t="shared" si="720"/>
        <v>929858.60391200008</v>
      </c>
      <c r="EQ92" s="34">
        <v>0</v>
      </c>
      <c r="ER92" s="34">
        <v>0</v>
      </c>
      <c r="ES92" s="34"/>
      <c r="ET92" s="34"/>
      <c r="EU92" s="34">
        <f t="shared" si="642"/>
        <v>0</v>
      </c>
      <c r="EV92" s="34">
        <f t="shared" si="642"/>
        <v>0</v>
      </c>
      <c r="EW92" s="34"/>
      <c r="EX92" s="34">
        <f t="shared" si="721"/>
        <v>0</v>
      </c>
      <c r="EY92" s="34">
        <f t="shared" ref="EY92:EY155" si="726">EW92/12*3</f>
        <v>0</v>
      </c>
      <c r="EZ92" s="34">
        <f t="shared" si="648"/>
        <v>0</v>
      </c>
      <c r="FA92" s="34"/>
      <c r="FB92" s="34"/>
      <c r="FC92" s="34">
        <f t="shared" si="149"/>
        <v>0</v>
      </c>
      <c r="FD92" s="34">
        <f t="shared" si="149"/>
        <v>0</v>
      </c>
      <c r="FE92" s="34">
        <v>6</v>
      </c>
      <c r="FF92" s="34">
        <f t="shared" si="722"/>
        <v>720556.52272799995</v>
      </c>
      <c r="FG92" s="34">
        <v>0</v>
      </c>
      <c r="FH92" s="34">
        <f t="shared" si="145"/>
        <v>0</v>
      </c>
      <c r="FI92" s="34"/>
      <c r="FJ92" s="34"/>
      <c r="FK92" s="34">
        <f t="shared" si="150"/>
        <v>0</v>
      </c>
      <c r="FL92" s="34">
        <f t="shared" si="150"/>
        <v>0</v>
      </c>
      <c r="FM92" s="34"/>
      <c r="FN92" s="34">
        <f t="shared" si="723"/>
        <v>0</v>
      </c>
      <c r="FO92" s="34">
        <v>0</v>
      </c>
      <c r="FP92" s="34">
        <v>0</v>
      </c>
      <c r="FQ92" s="34"/>
      <c r="FR92" s="34"/>
      <c r="FS92" s="34"/>
      <c r="FT92" s="34"/>
      <c r="FU92" s="34"/>
      <c r="FV92" s="34">
        <f t="shared" si="724"/>
        <v>0</v>
      </c>
      <c r="FW92" s="34">
        <v>0</v>
      </c>
      <c r="FX92" s="34">
        <v>0</v>
      </c>
      <c r="FY92" s="34"/>
      <c r="FZ92" s="34"/>
      <c r="GA92" s="34">
        <f t="shared" si="643"/>
        <v>0</v>
      </c>
      <c r="GB92" s="34">
        <f t="shared" si="643"/>
        <v>0</v>
      </c>
      <c r="GC92" s="34">
        <v>6</v>
      </c>
      <c r="GD92" s="34">
        <f t="shared" si="725"/>
        <v>1095853.5880730001</v>
      </c>
      <c r="GE92" s="34">
        <v>0</v>
      </c>
      <c r="GF92" s="34">
        <v>0</v>
      </c>
      <c r="GG92" s="34"/>
      <c r="GH92" s="34"/>
      <c r="GI92" s="27">
        <f t="shared" si="644"/>
        <v>0</v>
      </c>
      <c r="GJ92" s="27">
        <f t="shared" si="644"/>
        <v>0</v>
      </c>
      <c r="GK92" s="37"/>
      <c r="GL92" s="38"/>
    </row>
    <row r="93" spans="1:194" ht="41.25" customHeight="1" x14ac:dyDescent="0.25">
      <c r="A93" s="41"/>
      <c r="B93" s="72">
        <v>68</v>
      </c>
      <c r="C93" s="28" t="s">
        <v>233</v>
      </c>
      <c r="D93" s="29">
        <f t="shared" si="645"/>
        <v>18150.400000000001</v>
      </c>
      <c r="E93" s="29">
        <f t="shared" si="645"/>
        <v>18790</v>
      </c>
      <c r="F93" s="30">
        <v>18508</v>
      </c>
      <c r="G93" s="39">
        <v>3.48</v>
      </c>
      <c r="H93" s="31">
        <v>1</v>
      </c>
      <c r="I93" s="32"/>
      <c r="J93" s="32"/>
      <c r="K93" s="32"/>
      <c r="L93" s="29">
        <v>1.4</v>
      </c>
      <c r="M93" s="29">
        <v>1.68</v>
      </c>
      <c r="N93" s="29">
        <v>2.23</v>
      </c>
      <c r="O93" s="29">
        <v>2.39</v>
      </c>
      <c r="P93" s="33">
        <v>2.57</v>
      </c>
      <c r="Q93" s="34">
        <v>3</v>
      </c>
      <c r="R93" s="34">
        <f t="shared" si="671"/>
        <v>276502.34555999993</v>
      </c>
      <c r="S93" s="34"/>
      <c r="T93" s="34">
        <f t="shared" si="672"/>
        <v>0</v>
      </c>
      <c r="U93" s="34"/>
      <c r="V93" s="34">
        <f t="shared" si="673"/>
        <v>0</v>
      </c>
      <c r="W93" s="34"/>
      <c r="X93" s="34">
        <f t="shared" si="674"/>
        <v>0</v>
      </c>
      <c r="Y93" s="34"/>
      <c r="Z93" s="34">
        <f t="shared" si="675"/>
        <v>0</v>
      </c>
      <c r="AA93" s="34"/>
      <c r="AB93" s="34">
        <f t="shared" si="676"/>
        <v>0</v>
      </c>
      <c r="AC93" s="34"/>
      <c r="AD93" s="34">
        <f t="shared" si="677"/>
        <v>0</v>
      </c>
      <c r="AE93" s="34"/>
      <c r="AF93" s="34">
        <f t="shared" si="678"/>
        <v>0</v>
      </c>
      <c r="AG93" s="34"/>
      <c r="AH93" s="34">
        <f t="shared" si="679"/>
        <v>0</v>
      </c>
      <c r="AI93" s="34"/>
      <c r="AJ93" s="34">
        <f t="shared" si="680"/>
        <v>0</v>
      </c>
      <c r="AK93" s="34"/>
      <c r="AL93" s="34">
        <f t="shared" si="681"/>
        <v>0</v>
      </c>
      <c r="AM93" s="34"/>
      <c r="AN93" s="34">
        <f t="shared" si="682"/>
        <v>0</v>
      </c>
      <c r="AO93" s="34"/>
      <c r="AP93" s="34">
        <f t="shared" si="683"/>
        <v>0</v>
      </c>
      <c r="AQ93" s="34"/>
      <c r="AR93" s="34">
        <f t="shared" si="684"/>
        <v>0</v>
      </c>
      <c r="AS93" s="34"/>
      <c r="AT93" s="34">
        <f t="shared" si="685"/>
        <v>0</v>
      </c>
      <c r="AU93" s="73">
        <v>68</v>
      </c>
      <c r="AV93" s="34">
        <f t="shared" si="686"/>
        <v>7416869.8523136005</v>
      </c>
      <c r="AW93" s="34"/>
      <c r="AX93" s="34">
        <f t="shared" si="687"/>
        <v>0</v>
      </c>
      <c r="AY93" s="34"/>
      <c r="AZ93" s="34">
        <f t="shared" si="688"/>
        <v>0</v>
      </c>
      <c r="BA93" s="34"/>
      <c r="BB93" s="34">
        <f t="shared" si="689"/>
        <v>0</v>
      </c>
      <c r="BC93" s="34"/>
      <c r="BD93" s="34">
        <f t="shared" si="690"/>
        <v>0</v>
      </c>
      <c r="BE93" s="34"/>
      <c r="BF93" s="34">
        <f t="shared" si="691"/>
        <v>0</v>
      </c>
      <c r="BG93" s="34"/>
      <c r="BH93" s="34">
        <f t="shared" si="692"/>
        <v>0</v>
      </c>
      <c r="BI93" s="34"/>
      <c r="BJ93" s="34">
        <f t="shared" si="693"/>
        <v>0</v>
      </c>
      <c r="BK93" s="34"/>
      <c r="BL93" s="34">
        <f t="shared" si="694"/>
        <v>0</v>
      </c>
      <c r="BM93" s="34"/>
      <c r="BN93" s="34">
        <f t="shared" si="695"/>
        <v>0</v>
      </c>
      <c r="BO93" s="34"/>
      <c r="BP93" s="34">
        <f t="shared" si="696"/>
        <v>0</v>
      </c>
      <c r="BQ93" s="40"/>
      <c r="BR93" s="34">
        <f t="shared" si="697"/>
        <v>0</v>
      </c>
      <c r="BS93" s="34"/>
      <c r="BT93" s="34">
        <f t="shared" si="698"/>
        <v>0</v>
      </c>
      <c r="BU93" s="34"/>
      <c r="BV93" s="34">
        <f t="shared" si="699"/>
        <v>0</v>
      </c>
      <c r="BW93" s="34"/>
      <c r="BX93" s="34">
        <f t="shared" si="700"/>
        <v>0</v>
      </c>
      <c r="BY93" s="34"/>
      <c r="BZ93" s="34">
        <f t="shared" si="701"/>
        <v>0</v>
      </c>
      <c r="CA93" s="34"/>
      <c r="CB93" s="34">
        <f t="shared" si="702"/>
        <v>0</v>
      </c>
      <c r="CC93" s="34"/>
      <c r="CD93" s="34">
        <f t="shared" si="703"/>
        <v>0</v>
      </c>
      <c r="CE93" s="34"/>
      <c r="CF93" s="34">
        <f t="shared" si="704"/>
        <v>0</v>
      </c>
      <c r="CG93" s="34"/>
      <c r="CH93" s="34">
        <f t="shared" si="705"/>
        <v>0</v>
      </c>
      <c r="CI93" s="34"/>
      <c r="CJ93" s="34">
        <f t="shared" si="706"/>
        <v>0</v>
      </c>
      <c r="CK93" s="34"/>
      <c r="CL93" s="34">
        <f t="shared" si="707"/>
        <v>0</v>
      </c>
      <c r="CM93" s="34"/>
      <c r="CN93" s="34">
        <f t="shared" si="708"/>
        <v>0</v>
      </c>
      <c r="CO93" s="34">
        <v>0</v>
      </c>
      <c r="CP93" s="34">
        <v>0</v>
      </c>
      <c r="CQ93" s="34"/>
      <c r="CR93" s="34"/>
      <c r="CS93" s="34">
        <f t="shared" si="639"/>
        <v>0</v>
      </c>
      <c r="CT93" s="34">
        <f t="shared" si="639"/>
        <v>0</v>
      </c>
      <c r="CU93" s="34"/>
      <c r="CV93" s="34">
        <f t="shared" si="709"/>
        <v>0</v>
      </c>
      <c r="CW93" s="34"/>
      <c r="CX93" s="34">
        <f t="shared" si="710"/>
        <v>0</v>
      </c>
      <c r="CY93" s="34"/>
      <c r="CZ93" s="34">
        <f t="shared" si="711"/>
        <v>0</v>
      </c>
      <c r="DA93" s="34"/>
      <c r="DB93" s="34">
        <f t="shared" si="712"/>
        <v>0</v>
      </c>
      <c r="DC93" s="34"/>
      <c r="DD93" s="34">
        <f t="shared" si="713"/>
        <v>0</v>
      </c>
      <c r="DE93" s="34"/>
      <c r="DF93" s="34">
        <f t="shared" si="714"/>
        <v>0</v>
      </c>
      <c r="DG93" s="34"/>
      <c r="DH93" s="34">
        <f t="shared" si="715"/>
        <v>0</v>
      </c>
      <c r="DI93" s="34">
        <v>0</v>
      </c>
      <c r="DJ93" s="34">
        <v>0</v>
      </c>
      <c r="DK93" s="34"/>
      <c r="DL93" s="27"/>
      <c r="DM93" s="34"/>
      <c r="DN93" s="27">
        <f t="shared" si="652"/>
        <v>0</v>
      </c>
      <c r="DO93" s="34"/>
      <c r="DP93" s="34">
        <f t="shared" si="716"/>
        <v>0</v>
      </c>
      <c r="DQ93" s="34"/>
      <c r="DR93" s="34">
        <f t="shared" si="717"/>
        <v>0</v>
      </c>
      <c r="DS93" s="34">
        <v>0</v>
      </c>
      <c r="DT93" s="34">
        <f t="shared" si="651"/>
        <v>0</v>
      </c>
      <c r="DU93" s="34"/>
      <c r="DV93" s="27"/>
      <c r="DW93" s="34">
        <f t="shared" si="629"/>
        <v>0</v>
      </c>
      <c r="DX93" s="34">
        <f t="shared" si="629"/>
        <v>0</v>
      </c>
      <c r="DY93" s="34"/>
      <c r="DZ93" s="34">
        <f t="shared" si="718"/>
        <v>0</v>
      </c>
      <c r="EA93" s="34">
        <v>0</v>
      </c>
      <c r="EB93" s="34">
        <v>0</v>
      </c>
      <c r="EC93" s="27"/>
      <c r="ED93" s="34"/>
      <c r="EE93" s="34">
        <f t="shared" si="640"/>
        <v>0</v>
      </c>
      <c r="EF93" s="34">
        <f t="shared" si="640"/>
        <v>0</v>
      </c>
      <c r="EG93" s="34"/>
      <c r="EH93" s="34">
        <f t="shared" si="719"/>
        <v>0</v>
      </c>
      <c r="EI93" s="34">
        <v>0</v>
      </c>
      <c r="EJ93" s="34">
        <v>0</v>
      </c>
      <c r="EK93" s="34"/>
      <c r="EL93" s="34"/>
      <c r="EM93" s="34">
        <f t="shared" si="641"/>
        <v>0</v>
      </c>
      <c r="EN93" s="34">
        <f t="shared" si="641"/>
        <v>0</v>
      </c>
      <c r="EO93" s="34"/>
      <c r="EP93" s="34">
        <f t="shared" si="720"/>
        <v>0</v>
      </c>
      <c r="EQ93" s="34">
        <v>0</v>
      </c>
      <c r="ER93" s="34">
        <v>0</v>
      </c>
      <c r="ES93" s="34"/>
      <c r="ET93" s="34"/>
      <c r="EU93" s="34">
        <f t="shared" si="642"/>
        <v>0</v>
      </c>
      <c r="EV93" s="34">
        <f t="shared" si="642"/>
        <v>0</v>
      </c>
      <c r="EW93" s="34"/>
      <c r="EX93" s="34">
        <f t="shared" si="721"/>
        <v>0</v>
      </c>
      <c r="EY93" s="34">
        <f t="shared" si="726"/>
        <v>0</v>
      </c>
      <c r="EZ93" s="34">
        <f t="shared" si="648"/>
        <v>0</v>
      </c>
      <c r="FA93" s="34"/>
      <c r="FB93" s="34"/>
      <c r="FC93" s="34">
        <f t="shared" si="149"/>
        <v>0</v>
      </c>
      <c r="FD93" s="34">
        <f t="shared" si="149"/>
        <v>0</v>
      </c>
      <c r="FE93" s="34"/>
      <c r="FF93" s="34">
        <f t="shared" si="722"/>
        <v>0</v>
      </c>
      <c r="FG93" s="34">
        <v>0</v>
      </c>
      <c r="FH93" s="34">
        <f t="shared" si="145"/>
        <v>0</v>
      </c>
      <c r="FI93" s="34"/>
      <c r="FJ93" s="34"/>
      <c r="FK93" s="34">
        <f t="shared" si="150"/>
        <v>0</v>
      </c>
      <c r="FL93" s="34">
        <f t="shared" si="150"/>
        <v>0</v>
      </c>
      <c r="FM93" s="34"/>
      <c r="FN93" s="34">
        <f t="shared" si="723"/>
        <v>0</v>
      </c>
      <c r="FO93" s="34">
        <v>0</v>
      </c>
      <c r="FP93" s="34">
        <v>0</v>
      </c>
      <c r="FQ93" s="34"/>
      <c r="FR93" s="34"/>
      <c r="FS93" s="34"/>
      <c r="FT93" s="34"/>
      <c r="FU93" s="34"/>
      <c r="FV93" s="34">
        <f t="shared" si="724"/>
        <v>0</v>
      </c>
      <c r="FW93" s="34">
        <v>0</v>
      </c>
      <c r="FX93" s="34">
        <v>0</v>
      </c>
      <c r="FY93" s="34"/>
      <c r="FZ93" s="34"/>
      <c r="GA93" s="34">
        <f t="shared" si="643"/>
        <v>0</v>
      </c>
      <c r="GB93" s="34">
        <f t="shared" si="643"/>
        <v>0</v>
      </c>
      <c r="GC93" s="34"/>
      <c r="GD93" s="34">
        <f t="shared" si="725"/>
        <v>0</v>
      </c>
      <c r="GE93" s="34">
        <v>0</v>
      </c>
      <c r="GF93" s="34">
        <v>0</v>
      </c>
      <c r="GG93" s="34"/>
      <c r="GH93" s="34"/>
      <c r="GI93" s="27">
        <f t="shared" si="644"/>
        <v>0</v>
      </c>
      <c r="GJ93" s="27">
        <f t="shared" si="644"/>
        <v>0</v>
      </c>
      <c r="GK93" s="37"/>
      <c r="GL93" s="38"/>
    </row>
    <row r="94" spans="1:194" x14ac:dyDescent="0.25">
      <c r="A94" s="41"/>
      <c r="B94" s="72">
        <v>69</v>
      </c>
      <c r="C94" s="28" t="s">
        <v>234</v>
      </c>
      <c r="D94" s="29">
        <f t="shared" si="645"/>
        <v>18150.400000000001</v>
      </c>
      <c r="E94" s="29">
        <f t="shared" si="645"/>
        <v>18790</v>
      </c>
      <c r="F94" s="30">
        <v>18508</v>
      </c>
      <c r="G94" s="39">
        <v>1.1200000000000001</v>
      </c>
      <c r="H94" s="31">
        <v>1</v>
      </c>
      <c r="I94" s="32"/>
      <c r="J94" s="32"/>
      <c r="K94" s="32"/>
      <c r="L94" s="29">
        <v>1.4</v>
      </c>
      <c r="M94" s="29">
        <v>1.68</v>
      </c>
      <c r="N94" s="29">
        <v>2.23</v>
      </c>
      <c r="O94" s="29">
        <v>2.39</v>
      </c>
      <c r="P94" s="33">
        <v>2.57</v>
      </c>
      <c r="Q94" s="34">
        <v>253</v>
      </c>
      <c r="R94" s="34">
        <f t="shared" si="671"/>
        <v>7504760.9806400007</v>
      </c>
      <c r="S94" s="34">
        <v>646</v>
      </c>
      <c r="T94" s="34">
        <f t="shared" si="672"/>
        <v>19162354.124480002</v>
      </c>
      <c r="U94" s="34">
        <v>0</v>
      </c>
      <c r="V94" s="34">
        <f t="shared" si="673"/>
        <v>0</v>
      </c>
      <c r="W94" s="34"/>
      <c r="X94" s="34">
        <f t="shared" si="674"/>
        <v>0</v>
      </c>
      <c r="Y94" s="34">
        <v>0</v>
      </c>
      <c r="Z94" s="34">
        <f t="shared" si="675"/>
        <v>0</v>
      </c>
      <c r="AA94" s="34">
        <v>228</v>
      </c>
      <c r="AB94" s="34">
        <f t="shared" si="676"/>
        <v>6824256.8128000014</v>
      </c>
      <c r="AC94" s="34">
        <v>100</v>
      </c>
      <c r="AD94" s="34">
        <f t="shared" si="677"/>
        <v>3656615.461333334</v>
      </c>
      <c r="AE94" s="34">
        <v>0</v>
      </c>
      <c r="AF94" s="34">
        <f t="shared" si="678"/>
        <v>0</v>
      </c>
      <c r="AG94" s="34">
        <v>0</v>
      </c>
      <c r="AH94" s="34">
        <f t="shared" si="679"/>
        <v>0</v>
      </c>
      <c r="AI94" s="27">
        <v>53</v>
      </c>
      <c r="AJ94" s="34">
        <f t="shared" si="680"/>
        <v>1701267.5526933335</v>
      </c>
      <c r="AK94" s="34">
        <v>6</v>
      </c>
      <c r="AL94" s="34">
        <f t="shared" si="681"/>
        <v>175517.54214400001</v>
      </c>
      <c r="AM94" s="34"/>
      <c r="AN94" s="34">
        <f t="shared" si="682"/>
        <v>0</v>
      </c>
      <c r="AO94" s="34">
        <v>0</v>
      </c>
      <c r="AP94" s="34">
        <f t="shared" si="683"/>
        <v>0</v>
      </c>
      <c r="AQ94" s="34">
        <v>290</v>
      </c>
      <c r="AR94" s="34">
        <f t="shared" si="684"/>
        <v>10180017.444352001</v>
      </c>
      <c r="AS94" s="34">
        <f>12+3</f>
        <v>15</v>
      </c>
      <c r="AT94" s="34">
        <f t="shared" si="685"/>
        <v>526552.62643199996</v>
      </c>
      <c r="AU94" s="73">
        <v>372</v>
      </c>
      <c r="AV94" s="34">
        <f t="shared" si="686"/>
        <v>13058505.135513602</v>
      </c>
      <c r="AW94" s="34">
        <v>0</v>
      </c>
      <c r="AX94" s="34">
        <f t="shared" si="687"/>
        <v>0</v>
      </c>
      <c r="AY94" s="34"/>
      <c r="AZ94" s="34">
        <f t="shared" si="688"/>
        <v>0</v>
      </c>
      <c r="BA94" s="34"/>
      <c r="BB94" s="34">
        <f t="shared" si="689"/>
        <v>0</v>
      </c>
      <c r="BC94" s="34">
        <v>34</v>
      </c>
      <c r="BD94" s="34">
        <f t="shared" si="690"/>
        <v>1193519.2865792001</v>
      </c>
      <c r="BE94" s="34">
        <v>0</v>
      </c>
      <c r="BF94" s="34">
        <f t="shared" si="691"/>
        <v>0</v>
      </c>
      <c r="BG94" s="34">
        <v>0</v>
      </c>
      <c r="BH94" s="34">
        <f t="shared" si="692"/>
        <v>0</v>
      </c>
      <c r="BI94" s="34">
        <v>0</v>
      </c>
      <c r="BJ94" s="34">
        <f t="shared" si="693"/>
        <v>0</v>
      </c>
      <c r="BK94" s="34">
        <v>0</v>
      </c>
      <c r="BL94" s="34">
        <f t="shared" si="694"/>
        <v>0</v>
      </c>
      <c r="BM94" s="34">
        <f>68+2</f>
        <v>70</v>
      </c>
      <c r="BN94" s="34">
        <f t="shared" si="695"/>
        <v>2151418.0165333333</v>
      </c>
      <c r="BO94" s="34">
        <v>550</v>
      </c>
      <c r="BP94" s="34">
        <f t="shared" si="696"/>
        <v>16825734.176533338</v>
      </c>
      <c r="BQ94" s="40">
        <v>162</v>
      </c>
      <c r="BR94" s="34">
        <f t="shared" si="697"/>
        <v>5947132.225305601</v>
      </c>
      <c r="BS94" s="34">
        <v>6</v>
      </c>
      <c r="BT94" s="34">
        <f t="shared" si="698"/>
        <v>220424.24678400002</v>
      </c>
      <c r="BU94" s="34"/>
      <c r="BV94" s="34">
        <f t="shared" si="699"/>
        <v>0</v>
      </c>
      <c r="BW94" s="34">
        <v>26</v>
      </c>
      <c r="BX94" s="34">
        <f t="shared" si="700"/>
        <v>584317.13073066669</v>
      </c>
      <c r="BY94" s="34">
        <v>28</v>
      </c>
      <c r="BZ94" s="34">
        <f t="shared" si="701"/>
        <v>629264.6023253334</v>
      </c>
      <c r="CA94" s="34">
        <v>0</v>
      </c>
      <c r="CB94" s="34">
        <f t="shared" si="702"/>
        <v>0</v>
      </c>
      <c r="CC94" s="34">
        <v>10</v>
      </c>
      <c r="CD94" s="34">
        <f t="shared" si="703"/>
        <v>250337.93717333337</v>
      </c>
      <c r="CE94" s="34">
        <v>2</v>
      </c>
      <c r="CF94" s="34">
        <f t="shared" si="704"/>
        <v>60081.104921599996</v>
      </c>
      <c r="CG94" s="34"/>
      <c r="CH94" s="34">
        <f t="shared" si="705"/>
        <v>0</v>
      </c>
      <c r="CI94" s="34"/>
      <c r="CJ94" s="34">
        <f t="shared" si="706"/>
        <v>0</v>
      </c>
      <c r="CK94" s="34">
        <v>0</v>
      </c>
      <c r="CL94" s="34">
        <f t="shared" si="707"/>
        <v>0</v>
      </c>
      <c r="CM94" s="34">
        <v>12</v>
      </c>
      <c r="CN94" s="34">
        <f t="shared" si="708"/>
        <v>338210.807424</v>
      </c>
      <c r="CO94" s="34">
        <v>6</v>
      </c>
      <c r="CP94" s="34">
        <v>126944.24</v>
      </c>
      <c r="CQ94" s="34"/>
      <c r="CR94" s="34"/>
      <c r="CS94" s="34">
        <f t="shared" si="639"/>
        <v>6</v>
      </c>
      <c r="CT94" s="34">
        <f t="shared" si="639"/>
        <v>126944.24</v>
      </c>
      <c r="CU94" s="34">
        <v>140</v>
      </c>
      <c r="CV94" s="34">
        <f t="shared" si="709"/>
        <v>4675610.8331519999</v>
      </c>
      <c r="CW94" s="34">
        <v>150</v>
      </c>
      <c r="CX94" s="34">
        <f t="shared" si="710"/>
        <v>5009583.0355200004</v>
      </c>
      <c r="CY94" s="34">
        <v>42</v>
      </c>
      <c r="CZ94" s="34">
        <f t="shared" si="711"/>
        <v>1174381.225024</v>
      </c>
      <c r="DA94" s="34">
        <v>50</v>
      </c>
      <c r="DB94" s="34">
        <f t="shared" si="712"/>
        <v>1677687.4643200003</v>
      </c>
      <c r="DC94" s="34">
        <v>40</v>
      </c>
      <c r="DD94" s="34">
        <f t="shared" si="713"/>
        <v>1470724.7170560001</v>
      </c>
      <c r="DE94" s="34">
        <v>41</v>
      </c>
      <c r="DF94" s="34">
        <f t="shared" si="714"/>
        <v>1507492.8349824001</v>
      </c>
      <c r="DG94" s="34">
        <v>58</v>
      </c>
      <c r="DH94" s="34">
        <f t="shared" si="715"/>
        <v>2148769.5016704001</v>
      </c>
      <c r="DI94" s="34">
        <v>10</v>
      </c>
      <c r="DJ94" s="34">
        <v>367286.4</v>
      </c>
      <c r="DK94" s="34"/>
      <c r="DL94" s="27"/>
      <c r="DM94" s="34"/>
      <c r="DN94" s="27">
        <f t="shared" si="652"/>
        <v>367286.4</v>
      </c>
      <c r="DO94" s="34">
        <v>0</v>
      </c>
      <c r="DP94" s="34">
        <f t="shared" si="716"/>
        <v>0</v>
      </c>
      <c r="DQ94" s="34">
        <v>8</v>
      </c>
      <c r="DR94" s="34">
        <f t="shared" si="717"/>
        <v>296382.00023040001</v>
      </c>
      <c r="DS94" s="34">
        <v>0</v>
      </c>
      <c r="DT94" s="34">
        <f t="shared" si="651"/>
        <v>0</v>
      </c>
      <c r="DU94" s="34"/>
      <c r="DV94" s="27"/>
      <c r="DW94" s="34">
        <f t="shared" si="629"/>
        <v>0</v>
      </c>
      <c r="DX94" s="34">
        <f t="shared" si="629"/>
        <v>0</v>
      </c>
      <c r="DY94" s="34">
        <v>66</v>
      </c>
      <c r="DZ94" s="34">
        <f t="shared" si="718"/>
        <v>2434820.5846272004</v>
      </c>
      <c r="EA94" s="34">
        <v>7</v>
      </c>
      <c r="EB94" s="34">
        <v>245246.88999999996</v>
      </c>
      <c r="EC94" s="27"/>
      <c r="ED94" s="34"/>
      <c r="EE94" s="34">
        <f t="shared" si="640"/>
        <v>7</v>
      </c>
      <c r="EF94" s="34">
        <f t="shared" si="640"/>
        <v>245246.88999999996</v>
      </c>
      <c r="EG94" s="34">
        <v>120</v>
      </c>
      <c r="EH94" s="34">
        <f t="shared" si="719"/>
        <v>3706197.9942399999</v>
      </c>
      <c r="EI94" s="34">
        <v>18</v>
      </c>
      <c r="EJ94" s="34">
        <v>536502.32999999996</v>
      </c>
      <c r="EK94" s="34"/>
      <c r="EL94" s="34"/>
      <c r="EM94" s="34">
        <f t="shared" si="641"/>
        <v>18</v>
      </c>
      <c r="EN94" s="34">
        <f t="shared" si="641"/>
        <v>536502.32999999996</v>
      </c>
      <c r="EO94" s="34">
        <v>74</v>
      </c>
      <c r="EP94" s="34">
        <f t="shared" si="720"/>
        <v>2285488.7631146666</v>
      </c>
      <c r="EQ94" s="34">
        <v>13</v>
      </c>
      <c r="ER94" s="34">
        <v>398204.74</v>
      </c>
      <c r="ES94" s="34"/>
      <c r="ET94" s="34"/>
      <c r="EU94" s="34">
        <f t="shared" si="642"/>
        <v>13</v>
      </c>
      <c r="EV94" s="34">
        <f t="shared" si="642"/>
        <v>398204.74</v>
      </c>
      <c r="EW94" s="34"/>
      <c r="EX94" s="34">
        <f t="shared" si="721"/>
        <v>0</v>
      </c>
      <c r="EY94" s="34">
        <f t="shared" si="726"/>
        <v>0</v>
      </c>
      <c r="EZ94" s="34">
        <f t="shared" si="648"/>
        <v>0</v>
      </c>
      <c r="FA94" s="34"/>
      <c r="FB94" s="34"/>
      <c r="FC94" s="34">
        <f t="shared" si="149"/>
        <v>0</v>
      </c>
      <c r="FD94" s="34">
        <f t="shared" si="149"/>
        <v>0</v>
      </c>
      <c r="FE94" s="34">
        <v>32</v>
      </c>
      <c r="FF94" s="34">
        <f t="shared" si="722"/>
        <v>1531716.8312319999</v>
      </c>
      <c r="FG94" s="34">
        <v>6</v>
      </c>
      <c r="FH94" s="34">
        <v>287109.14</v>
      </c>
      <c r="FI94" s="34"/>
      <c r="FJ94" s="34"/>
      <c r="FK94" s="34">
        <f t="shared" si="150"/>
        <v>6</v>
      </c>
      <c r="FL94" s="34">
        <f t="shared" si="150"/>
        <v>287109.14</v>
      </c>
      <c r="FM94" s="34">
        <v>6</v>
      </c>
      <c r="FN94" s="34">
        <f t="shared" si="723"/>
        <v>287196.90585600003</v>
      </c>
      <c r="FO94" s="34">
        <v>2</v>
      </c>
      <c r="FP94" s="34">
        <v>95742.06</v>
      </c>
      <c r="FQ94" s="34"/>
      <c r="FR94" s="34"/>
      <c r="FS94" s="34"/>
      <c r="FT94" s="34"/>
      <c r="FU94" s="34"/>
      <c r="FV94" s="34">
        <f t="shared" si="724"/>
        <v>0</v>
      </c>
      <c r="FW94" s="34">
        <v>1</v>
      </c>
      <c r="FX94" s="34">
        <v>63543.09</v>
      </c>
      <c r="FY94" s="34"/>
      <c r="FZ94" s="34"/>
      <c r="GA94" s="34">
        <f t="shared" si="643"/>
        <v>1</v>
      </c>
      <c r="GB94" s="34">
        <f t="shared" si="643"/>
        <v>63543.09</v>
      </c>
      <c r="GC94" s="34">
        <v>22</v>
      </c>
      <c r="GD94" s="34">
        <f t="shared" si="725"/>
        <v>1601532.1714186668</v>
      </c>
      <c r="GE94" s="34">
        <v>12</v>
      </c>
      <c r="GF94" s="34">
        <v>860646.88000000012</v>
      </c>
      <c r="GG94" s="34"/>
      <c r="GH94" s="34"/>
      <c r="GI94" s="27">
        <f t="shared" si="644"/>
        <v>12</v>
      </c>
      <c r="GJ94" s="27">
        <f t="shared" si="644"/>
        <v>860646.88000000012</v>
      </c>
      <c r="GK94" s="37"/>
      <c r="GL94" s="38"/>
    </row>
    <row r="95" spans="1:194" x14ac:dyDescent="0.25">
      <c r="A95" s="41"/>
      <c r="B95" s="72">
        <v>70</v>
      </c>
      <c r="C95" s="28" t="s">
        <v>235</v>
      </c>
      <c r="D95" s="29">
        <f t="shared" si="645"/>
        <v>18150.400000000001</v>
      </c>
      <c r="E95" s="29">
        <f t="shared" si="645"/>
        <v>18790</v>
      </c>
      <c r="F95" s="30">
        <v>18508</v>
      </c>
      <c r="G95" s="39">
        <v>2.0099999999999998</v>
      </c>
      <c r="H95" s="31">
        <v>1</v>
      </c>
      <c r="I95" s="32"/>
      <c r="J95" s="32"/>
      <c r="K95" s="32"/>
      <c r="L95" s="29">
        <v>1.4</v>
      </c>
      <c r="M95" s="29">
        <v>1.68</v>
      </c>
      <c r="N95" s="29">
        <v>2.23</v>
      </c>
      <c r="O95" s="29">
        <v>2.39</v>
      </c>
      <c r="P95" s="33">
        <v>2.57</v>
      </c>
      <c r="Q95" s="34"/>
      <c r="R95" s="34">
        <f t="shared" si="671"/>
        <v>0</v>
      </c>
      <c r="S95" s="34">
        <v>4</v>
      </c>
      <c r="T95" s="34">
        <f t="shared" si="672"/>
        <v>212938.58795999995</v>
      </c>
      <c r="U95" s="34"/>
      <c r="V95" s="34">
        <f t="shared" si="673"/>
        <v>0</v>
      </c>
      <c r="W95" s="34"/>
      <c r="X95" s="34">
        <f t="shared" si="674"/>
        <v>0</v>
      </c>
      <c r="Y95" s="34"/>
      <c r="Z95" s="34">
        <f t="shared" si="675"/>
        <v>0</v>
      </c>
      <c r="AA95" s="34"/>
      <c r="AB95" s="34">
        <f t="shared" si="676"/>
        <v>0</v>
      </c>
      <c r="AC95" s="34">
        <v>50</v>
      </c>
      <c r="AD95" s="34">
        <f t="shared" si="677"/>
        <v>3281159.4095000001</v>
      </c>
      <c r="AE95" s="34"/>
      <c r="AF95" s="34">
        <f t="shared" si="678"/>
        <v>0</v>
      </c>
      <c r="AG95" s="34"/>
      <c r="AH95" s="34">
        <f t="shared" si="679"/>
        <v>0</v>
      </c>
      <c r="AI95" s="34"/>
      <c r="AJ95" s="34">
        <f t="shared" si="680"/>
        <v>0</v>
      </c>
      <c r="AK95" s="34"/>
      <c r="AL95" s="34">
        <f t="shared" si="681"/>
        <v>0</v>
      </c>
      <c r="AM95" s="34"/>
      <c r="AN95" s="34">
        <f t="shared" si="682"/>
        <v>0</v>
      </c>
      <c r="AO95" s="34"/>
      <c r="AP95" s="34">
        <f t="shared" si="683"/>
        <v>0</v>
      </c>
      <c r="AQ95" s="34">
        <v>2</v>
      </c>
      <c r="AR95" s="34">
        <f t="shared" si="684"/>
        <v>125996.52132479998</v>
      </c>
      <c r="AS95" s="34"/>
      <c r="AT95" s="34">
        <f t="shared" si="685"/>
        <v>0</v>
      </c>
      <c r="AU95" s="73">
        <v>10</v>
      </c>
      <c r="AV95" s="34">
        <f t="shared" si="686"/>
        <v>629982.60662400001</v>
      </c>
      <c r="AW95" s="34"/>
      <c r="AX95" s="34">
        <f t="shared" si="687"/>
        <v>0</v>
      </c>
      <c r="AY95" s="34"/>
      <c r="AZ95" s="34">
        <f t="shared" si="688"/>
        <v>0</v>
      </c>
      <c r="BA95" s="34"/>
      <c r="BB95" s="34">
        <f t="shared" si="689"/>
        <v>0</v>
      </c>
      <c r="BC95" s="34"/>
      <c r="BD95" s="34">
        <f t="shared" si="690"/>
        <v>0</v>
      </c>
      <c r="BE95" s="34"/>
      <c r="BF95" s="34">
        <f t="shared" si="691"/>
        <v>0</v>
      </c>
      <c r="BG95" s="34"/>
      <c r="BH95" s="34">
        <f t="shared" si="692"/>
        <v>0</v>
      </c>
      <c r="BI95" s="34"/>
      <c r="BJ95" s="34">
        <f t="shared" si="693"/>
        <v>0</v>
      </c>
      <c r="BK95" s="34"/>
      <c r="BL95" s="34">
        <f t="shared" si="694"/>
        <v>0</v>
      </c>
      <c r="BM95" s="34"/>
      <c r="BN95" s="34">
        <f t="shared" si="695"/>
        <v>0</v>
      </c>
      <c r="BO95" s="34"/>
      <c r="BP95" s="34">
        <f t="shared" si="696"/>
        <v>0</v>
      </c>
      <c r="BQ95" s="40"/>
      <c r="BR95" s="34">
        <f t="shared" si="697"/>
        <v>0</v>
      </c>
      <c r="BS95" s="34"/>
      <c r="BT95" s="34">
        <f t="shared" si="698"/>
        <v>0</v>
      </c>
      <c r="BU95" s="34"/>
      <c r="BV95" s="34">
        <f t="shared" si="699"/>
        <v>0</v>
      </c>
      <c r="BW95" s="34"/>
      <c r="BX95" s="34">
        <f t="shared" si="700"/>
        <v>0</v>
      </c>
      <c r="BY95" s="34"/>
      <c r="BZ95" s="34">
        <f t="shared" si="701"/>
        <v>0</v>
      </c>
      <c r="CA95" s="34"/>
      <c r="CB95" s="34">
        <f t="shared" si="702"/>
        <v>0</v>
      </c>
      <c r="CC95" s="34"/>
      <c r="CD95" s="34">
        <f t="shared" si="703"/>
        <v>0</v>
      </c>
      <c r="CE95" s="34"/>
      <c r="CF95" s="34">
        <f t="shared" si="704"/>
        <v>0</v>
      </c>
      <c r="CG95" s="34"/>
      <c r="CH95" s="34">
        <f t="shared" si="705"/>
        <v>0</v>
      </c>
      <c r="CI95" s="34"/>
      <c r="CJ95" s="34">
        <f t="shared" si="706"/>
        <v>0</v>
      </c>
      <c r="CK95" s="34"/>
      <c r="CL95" s="34">
        <f t="shared" si="707"/>
        <v>0</v>
      </c>
      <c r="CM95" s="34"/>
      <c r="CN95" s="34">
        <f t="shared" si="708"/>
        <v>0</v>
      </c>
      <c r="CO95" s="34">
        <v>0</v>
      </c>
      <c r="CP95" s="34">
        <v>0</v>
      </c>
      <c r="CQ95" s="34"/>
      <c r="CR95" s="34"/>
      <c r="CS95" s="34">
        <f t="shared" si="639"/>
        <v>0</v>
      </c>
      <c r="CT95" s="34">
        <f t="shared" si="639"/>
        <v>0</v>
      </c>
      <c r="CU95" s="34"/>
      <c r="CV95" s="34">
        <f t="shared" si="709"/>
        <v>0</v>
      </c>
      <c r="CW95" s="34"/>
      <c r="CX95" s="34">
        <f t="shared" si="710"/>
        <v>0</v>
      </c>
      <c r="CY95" s="34"/>
      <c r="CZ95" s="34">
        <f t="shared" si="711"/>
        <v>0</v>
      </c>
      <c r="DA95" s="34"/>
      <c r="DB95" s="34">
        <f t="shared" si="712"/>
        <v>0</v>
      </c>
      <c r="DC95" s="34"/>
      <c r="DD95" s="34">
        <f t="shared" si="713"/>
        <v>0</v>
      </c>
      <c r="DE95" s="34"/>
      <c r="DF95" s="34">
        <f t="shared" si="714"/>
        <v>0</v>
      </c>
      <c r="DG95" s="34"/>
      <c r="DH95" s="34">
        <f t="shared" si="715"/>
        <v>0</v>
      </c>
      <c r="DI95" s="34">
        <v>0</v>
      </c>
      <c r="DJ95" s="34">
        <f t="shared" ref="DJ95:DJ97" si="727">(DI95/3*1*$D95*$G95*$H95*$M95*DJ$9)+(DI95/3*2*$E95*$G95*$H95*$M95*DJ$10)</f>
        <v>0</v>
      </c>
      <c r="DK95" s="34"/>
      <c r="DL95" s="27"/>
      <c r="DM95" s="34"/>
      <c r="DN95" s="27">
        <f t="shared" si="652"/>
        <v>0</v>
      </c>
      <c r="DO95" s="34"/>
      <c r="DP95" s="34">
        <f t="shared" si="716"/>
        <v>0</v>
      </c>
      <c r="DQ95" s="34"/>
      <c r="DR95" s="34">
        <f t="shared" si="717"/>
        <v>0</v>
      </c>
      <c r="DS95" s="34">
        <v>0</v>
      </c>
      <c r="DT95" s="34">
        <f t="shared" si="651"/>
        <v>0</v>
      </c>
      <c r="DU95" s="34"/>
      <c r="DV95" s="27"/>
      <c r="DW95" s="34">
        <f t="shared" si="629"/>
        <v>0</v>
      </c>
      <c r="DX95" s="34">
        <f t="shared" si="629"/>
        <v>0</v>
      </c>
      <c r="DY95" s="34"/>
      <c r="DZ95" s="34">
        <f t="shared" si="718"/>
        <v>0</v>
      </c>
      <c r="EA95" s="34">
        <v>0</v>
      </c>
      <c r="EB95" s="34">
        <v>0</v>
      </c>
      <c r="EC95" s="27"/>
      <c r="ED95" s="34"/>
      <c r="EE95" s="34">
        <f t="shared" si="640"/>
        <v>0</v>
      </c>
      <c r="EF95" s="34">
        <f t="shared" si="640"/>
        <v>0</v>
      </c>
      <c r="EG95" s="34"/>
      <c r="EH95" s="34">
        <f t="shared" si="719"/>
        <v>0</v>
      </c>
      <c r="EI95" s="34">
        <v>0</v>
      </c>
      <c r="EJ95" s="34">
        <f t="shared" si="649"/>
        <v>0</v>
      </c>
      <c r="EK95" s="34"/>
      <c r="EL95" s="34"/>
      <c r="EM95" s="34">
        <f t="shared" si="641"/>
        <v>0</v>
      </c>
      <c r="EN95" s="34">
        <f t="shared" si="641"/>
        <v>0</v>
      </c>
      <c r="EO95" s="34"/>
      <c r="EP95" s="34">
        <f t="shared" si="720"/>
        <v>0</v>
      </c>
      <c r="EQ95" s="34">
        <v>0</v>
      </c>
      <c r="ER95" s="34">
        <f t="shared" ref="ER95:ER144" si="728">(EQ95/3*1*$D95*$G95*$H95*$L95*ER$9)+(EQ95/3*2*$E95*$G95*$H95*$L95*ER$10)</f>
        <v>0</v>
      </c>
      <c r="ES95" s="34"/>
      <c r="ET95" s="34"/>
      <c r="EU95" s="34">
        <f t="shared" si="642"/>
        <v>0</v>
      </c>
      <c r="EV95" s="34">
        <f t="shared" si="642"/>
        <v>0</v>
      </c>
      <c r="EW95" s="34"/>
      <c r="EX95" s="34">
        <f t="shared" si="721"/>
        <v>0</v>
      </c>
      <c r="EY95" s="34">
        <f t="shared" si="726"/>
        <v>0</v>
      </c>
      <c r="EZ95" s="34">
        <f t="shared" si="648"/>
        <v>0</v>
      </c>
      <c r="FA95" s="34"/>
      <c r="FB95" s="34"/>
      <c r="FC95" s="34">
        <f t="shared" ref="FC95:FD158" si="729">EY95+FA95</f>
        <v>0</v>
      </c>
      <c r="FD95" s="34">
        <f t="shared" si="729"/>
        <v>0</v>
      </c>
      <c r="FE95" s="34"/>
      <c r="FF95" s="34">
        <f t="shared" si="722"/>
        <v>0</v>
      </c>
      <c r="FG95" s="34">
        <v>0</v>
      </c>
      <c r="FH95" s="34">
        <v>0</v>
      </c>
      <c r="FI95" s="34"/>
      <c r="FJ95" s="34"/>
      <c r="FK95" s="34">
        <f t="shared" ref="FK95:FL158" si="730">FG95+FI95</f>
        <v>0</v>
      </c>
      <c r="FL95" s="34">
        <f t="shared" si="730"/>
        <v>0</v>
      </c>
      <c r="FM95" s="34"/>
      <c r="FN95" s="34">
        <f t="shared" si="723"/>
        <v>0</v>
      </c>
      <c r="FO95" s="34">
        <f t="shared" si="657"/>
        <v>0</v>
      </c>
      <c r="FP95" s="34">
        <f t="shared" ref="FP95:FP143" si="731">(FO95/3*1*$D95*$G95*$H95*$M95*FP$9)+(FO95/3*2*$E95*$G95*$H95*$M95*FP$10)</f>
        <v>0</v>
      </c>
      <c r="FQ95" s="34"/>
      <c r="FR95" s="34"/>
      <c r="FS95" s="34"/>
      <c r="FT95" s="34"/>
      <c r="FU95" s="34"/>
      <c r="FV95" s="34">
        <f t="shared" si="724"/>
        <v>0</v>
      </c>
      <c r="FW95" s="34">
        <v>0</v>
      </c>
      <c r="FX95" s="34">
        <v>0</v>
      </c>
      <c r="FY95" s="34"/>
      <c r="FZ95" s="34"/>
      <c r="GA95" s="34">
        <f t="shared" si="643"/>
        <v>0</v>
      </c>
      <c r="GB95" s="34">
        <f t="shared" si="643"/>
        <v>0</v>
      </c>
      <c r="GC95" s="34"/>
      <c r="GD95" s="34">
        <f t="shared" si="725"/>
        <v>0</v>
      </c>
      <c r="GE95" s="34">
        <v>0</v>
      </c>
      <c r="GF95" s="34">
        <f t="shared" si="647"/>
        <v>0</v>
      </c>
      <c r="GG95" s="34"/>
      <c r="GH95" s="34"/>
      <c r="GI95" s="27">
        <f t="shared" si="644"/>
        <v>0</v>
      </c>
      <c r="GJ95" s="27">
        <f t="shared" si="644"/>
        <v>0</v>
      </c>
      <c r="GK95" s="37"/>
      <c r="GL95" s="38"/>
    </row>
    <row r="96" spans="1:194" ht="30" x14ac:dyDescent="0.25">
      <c r="A96" s="41"/>
      <c r="B96" s="72">
        <v>71</v>
      </c>
      <c r="C96" s="28" t="s">
        <v>236</v>
      </c>
      <c r="D96" s="29">
        <f t="shared" si="645"/>
        <v>18150.400000000001</v>
      </c>
      <c r="E96" s="29">
        <f t="shared" si="645"/>
        <v>18790</v>
      </c>
      <c r="F96" s="30">
        <v>18508</v>
      </c>
      <c r="G96" s="39">
        <v>1.42</v>
      </c>
      <c r="H96" s="31">
        <v>1</v>
      </c>
      <c r="I96" s="32"/>
      <c r="J96" s="32"/>
      <c r="K96" s="32"/>
      <c r="L96" s="29">
        <v>1.4</v>
      </c>
      <c r="M96" s="29">
        <v>1.68</v>
      </c>
      <c r="N96" s="29">
        <v>2.23</v>
      </c>
      <c r="O96" s="29">
        <v>2.39</v>
      </c>
      <c r="P96" s="33">
        <v>2.57</v>
      </c>
      <c r="Q96" s="34">
        <v>22</v>
      </c>
      <c r="R96" s="34">
        <f t="shared" si="671"/>
        <v>827388.2447599998</v>
      </c>
      <c r="S96" s="34">
        <v>7</v>
      </c>
      <c r="T96" s="34">
        <f t="shared" si="672"/>
        <v>263259.89606</v>
      </c>
      <c r="U96" s="34"/>
      <c r="V96" s="34">
        <f t="shared" si="673"/>
        <v>0</v>
      </c>
      <c r="W96" s="34"/>
      <c r="X96" s="34">
        <f t="shared" si="674"/>
        <v>0</v>
      </c>
      <c r="Y96" s="34"/>
      <c r="Z96" s="34">
        <f t="shared" si="675"/>
        <v>0</v>
      </c>
      <c r="AA96" s="34">
        <v>12</v>
      </c>
      <c r="AB96" s="34">
        <f t="shared" si="676"/>
        <v>455378.0392</v>
      </c>
      <c r="AC96" s="34"/>
      <c r="AD96" s="34">
        <f t="shared" si="677"/>
        <v>0</v>
      </c>
      <c r="AE96" s="34"/>
      <c r="AF96" s="34">
        <f t="shared" si="678"/>
        <v>0</v>
      </c>
      <c r="AG96" s="34"/>
      <c r="AH96" s="34">
        <f t="shared" si="679"/>
        <v>0</v>
      </c>
      <c r="AI96" s="27">
        <v>39</v>
      </c>
      <c r="AJ96" s="34">
        <f t="shared" si="680"/>
        <v>1587200.0853799998</v>
      </c>
      <c r="AK96" s="34">
        <v>2</v>
      </c>
      <c r="AL96" s="34">
        <f t="shared" si="681"/>
        <v>74177.056501333325</v>
      </c>
      <c r="AM96" s="34"/>
      <c r="AN96" s="34">
        <f t="shared" si="682"/>
        <v>0</v>
      </c>
      <c r="AO96" s="34"/>
      <c r="AP96" s="34">
        <f t="shared" si="683"/>
        <v>0</v>
      </c>
      <c r="AQ96" s="34">
        <v>16</v>
      </c>
      <c r="AR96" s="34">
        <f t="shared" si="684"/>
        <v>712099.74241279997</v>
      </c>
      <c r="AS96" s="34">
        <f>4-1</f>
        <v>3</v>
      </c>
      <c r="AT96" s="34">
        <f t="shared" si="685"/>
        <v>133518.70170239999</v>
      </c>
      <c r="AU96" s="73">
        <v>120</v>
      </c>
      <c r="AV96" s="34">
        <f t="shared" si="686"/>
        <v>5340748.0680959988</v>
      </c>
      <c r="AW96" s="34"/>
      <c r="AX96" s="34">
        <f t="shared" si="687"/>
        <v>0</v>
      </c>
      <c r="AY96" s="34"/>
      <c r="AZ96" s="34">
        <f t="shared" si="688"/>
        <v>0</v>
      </c>
      <c r="BA96" s="34"/>
      <c r="BB96" s="34">
        <f t="shared" si="689"/>
        <v>0</v>
      </c>
      <c r="BC96" s="34"/>
      <c r="BD96" s="34">
        <f t="shared" si="690"/>
        <v>0</v>
      </c>
      <c r="BE96" s="34"/>
      <c r="BF96" s="34">
        <f t="shared" si="691"/>
        <v>0</v>
      </c>
      <c r="BG96" s="34"/>
      <c r="BH96" s="34">
        <f t="shared" si="692"/>
        <v>0</v>
      </c>
      <c r="BI96" s="34"/>
      <c r="BJ96" s="34">
        <f t="shared" si="693"/>
        <v>0</v>
      </c>
      <c r="BK96" s="34"/>
      <c r="BL96" s="34">
        <f t="shared" si="694"/>
        <v>0</v>
      </c>
      <c r="BM96" s="34">
        <f>12-2</f>
        <v>10</v>
      </c>
      <c r="BN96" s="34">
        <f t="shared" si="695"/>
        <v>389670.09993333335</v>
      </c>
      <c r="BO96" s="34">
        <v>14</v>
      </c>
      <c r="BP96" s="34">
        <f t="shared" si="696"/>
        <v>543012.33024266665</v>
      </c>
      <c r="BQ96" s="40">
        <v>4</v>
      </c>
      <c r="BR96" s="34">
        <f t="shared" si="697"/>
        <v>186175.65608319998</v>
      </c>
      <c r="BS96" s="34"/>
      <c r="BT96" s="34">
        <f t="shared" si="698"/>
        <v>0</v>
      </c>
      <c r="BU96" s="34"/>
      <c r="BV96" s="34">
        <f t="shared" si="699"/>
        <v>0</v>
      </c>
      <c r="BW96" s="34">
        <v>4</v>
      </c>
      <c r="BX96" s="34">
        <f t="shared" si="700"/>
        <v>113973.94582933333</v>
      </c>
      <c r="BY96" s="34"/>
      <c r="BZ96" s="34">
        <f t="shared" si="701"/>
        <v>0</v>
      </c>
      <c r="CA96" s="34"/>
      <c r="CB96" s="34">
        <f t="shared" si="702"/>
        <v>0</v>
      </c>
      <c r="CC96" s="34"/>
      <c r="CD96" s="34">
        <f t="shared" si="703"/>
        <v>0</v>
      </c>
      <c r="CE96" s="34"/>
      <c r="CF96" s="34">
        <f t="shared" si="704"/>
        <v>0</v>
      </c>
      <c r="CG96" s="34"/>
      <c r="CH96" s="34">
        <f t="shared" si="705"/>
        <v>0</v>
      </c>
      <c r="CI96" s="34"/>
      <c r="CJ96" s="34">
        <f t="shared" si="706"/>
        <v>0</v>
      </c>
      <c r="CK96" s="34"/>
      <c r="CL96" s="34">
        <f t="shared" si="707"/>
        <v>0</v>
      </c>
      <c r="CM96" s="34"/>
      <c r="CN96" s="34">
        <f t="shared" si="708"/>
        <v>0</v>
      </c>
      <c r="CO96" s="34">
        <v>0</v>
      </c>
      <c r="CP96" s="34">
        <v>0</v>
      </c>
      <c r="CQ96" s="34"/>
      <c r="CR96" s="34"/>
      <c r="CS96" s="34">
        <f t="shared" si="639"/>
        <v>0</v>
      </c>
      <c r="CT96" s="34">
        <f t="shared" si="639"/>
        <v>0</v>
      </c>
      <c r="CU96" s="34">
        <v>2</v>
      </c>
      <c r="CV96" s="34">
        <f t="shared" si="709"/>
        <v>84685.808457599982</v>
      </c>
      <c r="CW96" s="34">
        <v>4</v>
      </c>
      <c r="CX96" s="34">
        <f t="shared" si="710"/>
        <v>169371.61691519996</v>
      </c>
      <c r="CY96" s="34">
        <v>5</v>
      </c>
      <c r="CZ96" s="34">
        <f t="shared" si="711"/>
        <v>177255.66959333332</v>
      </c>
      <c r="DA96" s="34">
        <v>20</v>
      </c>
      <c r="DB96" s="34">
        <f t="shared" si="712"/>
        <v>850827.21404799994</v>
      </c>
      <c r="DC96" s="34"/>
      <c r="DD96" s="34">
        <f t="shared" si="713"/>
        <v>0</v>
      </c>
      <c r="DE96" s="34">
        <v>3</v>
      </c>
      <c r="DF96" s="34">
        <f t="shared" si="714"/>
        <v>139850.16282719999</v>
      </c>
      <c r="DG96" s="34">
        <v>10</v>
      </c>
      <c r="DH96" s="34">
        <f t="shared" si="715"/>
        <v>469712.5450080001</v>
      </c>
      <c r="DI96" s="34">
        <v>3</v>
      </c>
      <c r="DJ96" s="34">
        <v>134944.71</v>
      </c>
      <c r="DK96" s="34"/>
      <c r="DL96" s="27"/>
      <c r="DM96" s="34"/>
      <c r="DN96" s="27">
        <f t="shared" si="652"/>
        <v>134944.71</v>
      </c>
      <c r="DO96" s="34"/>
      <c r="DP96" s="34">
        <f t="shared" si="716"/>
        <v>0</v>
      </c>
      <c r="DQ96" s="34">
        <v>8</v>
      </c>
      <c r="DR96" s="34">
        <f t="shared" si="717"/>
        <v>375770.03600639995</v>
      </c>
      <c r="DS96" s="34">
        <v>1</v>
      </c>
      <c r="DT96" s="34">
        <v>47246</v>
      </c>
      <c r="DU96" s="34"/>
      <c r="DV96" s="27"/>
      <c r="DW96" s="34">
        <f t="shared" si="629"/>
        <v>1</v>
      </c>
      <c r="DX96" s="34">
        <f t="shared" si="629"/>
        <v>47246</v>
      </c>
      <c r="DY96" s="34">
        <v>10</v>
      </c>
      <c r="DZ96" s="34">
        <f t="shared" si="718"/>
        <v>467727.98027200007</v>
      </c>
      <c r="EA96" s="34">
        <v>3</v>
      </c>
      <c r="EB96" s="34">
        <v>137524.41</v>
      </c>
      <c r="EC96" s="27"/>
      <c r="ED96" s="34"/>
      <c r="EE96" s="34">
        <f t="shared" si="640"/>
        <v>3</v>
      </c>
      <c r="EF96" s="34">
        <f t="shared" si="640"/>
        <v>137524.41</v>
      </c>
      <c r="EG96" s="34">
        <v>16</v>
      </c>
      <c r="EH96" s="34">
        <f t="shared" si="719"/>
        <v>626523.9466453332</v>
      </c>
      <c r="EI96" s="34">
        <v>0</v>
      </c>
      <c r="EJ96" s="34">
        <f t="shared" si="649"/>
        <v>0</v>
      </c>
      <c r="EK96" s="34"/>
      <c r="EL96" s="34"/>
      <c r="EM96" s="34">
        <f t="shared" si="641"/>
        <v>0</v>
      </c>
      <c r="EN96" s="34">
        <f t="shared" si="641"/>
        <v>0</v>
      </c>
      <c r="EO96" s="34">
        <v>8</v>
      </c>
      <c r="EP96" s="34">
        <f t="shared" si="720"/>
        <v>313261.9733226666</v>
      </c>
      <c r="EQ96" s="34">
        <v>8</v>
      </c>
      <c r="ER96" s="34">
        <v>306177.46000000008</v>
      </c>
      <c r="ES96" s="34"/>
      <c r="ET96" s="34"/>
      <c r="EU96" s="34">
        <f t="shared" si="642"/>
        <v>8</v>
      </c>
      <c r="EV96" s="34">
        <f t="shared" si="642"/>
        <v>306177.46000000008</v>
      </c>
      <c r="EW96" s="34"/>
      <c r="EX96" s="34">
        <f t="shared" si="721"/>
        <v>0</v>
      </c>
      <c r="EY96" s="34">
        <f t="shared" si="726"/>
        <v>0</v>
      </c>
      <c r="EZ96" s="34">
        <f t="shared" si="648"/>
        <v>0</v>
      </c>
      <c r="FA96" s="34"/>
      <c r="FB96" s="34"/>
      <c r="FC96" s="34">
        <f t="shared" si="729"/>
        <v>0</v>
      </c>
      <c r="FD96" s="34">
        <f t="shared" si="729"/>
        <v>0</v>
      </c>
      <c r="FE96" s="34">
        <v>10</v>
      </c>
      <c r="FF96" s="34">
        <f t="shared" si="722"/>
        <v>606874.41416000004</v>
      </c>
      <c r="FG96" s="34">
        <v>3</v>
      </c>
      <c r="FH96" s="34">
        <v>182080.86000000002</v>
      </c>
      <c r="FI96" s="34"/>
      <c r="FJ96" s="34"/>
      <c r="FK96" s="34">
        <f t="shared" si="730"/>
        <v>3</v>
      </c>
      <c r="FL96" s="34">
        <f t="shared" si="730"/>
        <v>182080.86000000002</v>
      </c>
      <c r="FM96" s="34"/>
      <c r="FN96" s="34">
        <f t="shared" si="723"/>
        <v>0</v>
      </c>
      <c r="FO96" s="34">
        <f t="shared" si="657"/>
        <v>0</v>
      </c>
      <c r="FP96" s="34">
        <f t="shared" si="731"/>
        <v>0</v>
      </c>
      <c r="FQ96" s="34"/>
      <c r="FR96" s="34"/>
      <c r="FS96" s="34"/>
      <c r="FT96" s="34"/>
      <c r="FU96" s="34">
        <v>4</v>
      </c>
      <c r="FV96" s="34">
        <f t="shared" si="724"/>
        <v>324137.25035866658</v>
      </c>
      <c r="FW96" s="34">
        <v>1</v>
      </c>
      <c r="FX96" s="34">
        <v>80563.56</v>
      </c>
      <c r="FY96" s="34"/>
      <c r="FZ96" s="34"/>
      <c r="GA96" s="34">
        <f t="shared" si="643"/>
        <v>1</v>
      </c>
      <c r="GB96" s="34">
        <f t="shared" si="643"/>
        <v>80563.56</v>
      </c>
      <c r="GC96" s="34"/>
      <c r="GD96" s="34">
        <f t="shared" si="725"/>
        <v>0</v>
      </c>
      <c r="GE96" s="34">
        <v>3</v>
      </c>
      <c r="GF96" s="34">
        <v>278540.37</v>
      </c>
      <c r="GG96" s="34"/>
      <c r="GH96" s="34"/>
      <c r="GI96" s="27">
        <f t="shared" si="644"/>
        <v>3</v>
      </c>
      <c r="GJ96" s="27">
        <f t="shared" si="644"/>
        <v>278540.37</v>
      </c>
      <c r="GK96" s="37"/>
      <c r="GL96" s="38"/>
    </row>
    <row r="97" spans="1:194" ht="30" x14ac:dyDescent="0.25">
      <c r="A97" s="41"/>
      <c r="B97" s="72">
        <v>72</v>
      </c>
      <c r="C97" s="28" t="s">
        <v>237</v>
      </c>
      <c r="D97" s="29">
        <f t="shared" ref="D97:E112" si="732">D96</f>
        <v>18150.400000000001</v>
      </c>
      <c r="E97" s="29">
        <f t="shared" si="732"/>
        <v>18790</v>
      </c>
      <c r="F97" s="30">
        <v>18508</v>
      </c>
      <c r="G97" s="39">
        <v>2.38</v>
      </c>
      <c r="H97" s="31">
        <v>1</v>
      </c>
      <c r="I97" s="32"/>
      <c r="J97" s="32"/>
      <c r="K97" s="32"/>
      <c r="L97" s="29">
        <v>1.4</v>
      </c>
      <c r="M97" s="29">
        <v>1.68</v>
      </c>
      <c r="N97" s="29">
        <v>2.23</v>
      </c>
      <c r="O97" s="29">
        <v>2.39</v>
      </c>
      <c r="P97" s="33">
        <v>2.57</v>
      </c>
      <c r="Q97" s="34"/>
      <c r="R97" s="34">
        <f t="shared" si="671"/>
        <v>0</v>
      </c>
      <c r="S97" s="34"/>
      <c r="T97" s="34">
        <f t="shared" si="672"/>
        <v>0</v>
      </c>
      <c r="U97" s="34"/>
      <c r="V97" s="34">
        <f t="shared" si="673"/>
        <v>0</v>
      </c>
      <c r="W97" s="34"/>
      <c r="X97" s="34">
        <f t="shared" si="674"/>
        <v>0</v>
      </c>
      <c r="Y97" s="34"/>
      <c r="Z97" s="34">
        <f t="shared" si="675"/>
        <v>0</v>
      </c>
      <c r="AA97" s="34"/>
      <c r="AB97" s="34">
        <f t="shared" si="676"/>
        <v>0</v>
      </c>
      <c r="AC97" s="34"/>
      <c r="AD97" s="34">
        <f t="shared" si="677"/>
        <v>0</v>
      </c>
      <c r="AE97" s="34"/>
      <c r="AF97" s="34">
        <f t="shared" si="678"/>
        <v>0</v>
      </c>
      <c r="AG97" s="34"/>
      <c r="AH97" s="34">
        <f t="shared" si="679"/>
        <v>0</v>
      </c>
      <c r="AI97" s="34"/>
      <c r="AJ97" s="34">
        <f t="shared" si="680"/>
        <v>0</v>
      </c>
      <c r="AK97" s="34"/>
      <c r="AL97" s="34">
        <f t="shared" si="681"/>
        <v>0</v>
      </c>
      <c r="AM97" s="34"/>
      <c r="AN97" s="34">
        <f t="shared" si="682"/>
        <v>0</v>
      </c>
      <c r="AO97" s="34"/>
      <c r="AP97" s="34">
        <f t="shared" si="683"/>
        <v>0</v>
      </c>
      <c r="AQ97" s="34"/>
      <c r="AR97" s="34">
        <f t="shared" si="684"/>
        <v>0</v>
      </c>
      <c r="AS97" s="34"/>
      <c r="AT97" s="34">
        <f t="shared" si="685"/>
        <v>0</v>
      </c>
      <c r="AU97" s="73">
        <v>1</v>
      </c>
      <c r="AV97" s="34">
        <f t="shared" si="686"/>
        <v>74594.95541119999</v>
      </c>
      <c r="AW97" s="34"/>
      <c r="AX97" s="34">
        <f t="shared" si="687"/>
        <v>0</v>
      </c>
      <c r="AY97" s="34"/>
      <c r="AZ97" s="34">
        <f t="shared" si="688"/>
        <v>0</v>
      </c>
      <c r="BA97" s="34"/>
      <c r="BB97" s="34">
        <f t="shared" si="689"/>
        <v>0</v>
      </c>
      <c r="BC97" s="34"/>
      <c r="BD97" s="34">
        <f t="shared" si="690"/>
        <v>0</v>
      </c>
      <c r="BE97" s="34"/>
      <c r="BF97" s="34">
        <f t="shared" si="691"/>
        <v>0</v>
      </c>
      <c r="BG97" s="34"/>
      <c r="BH97" s="34">
        <f t="shared" si="692"/>
        <v>0</v>
      </c>
      <c r="BI97" s="34"/>
      <c r="BJ97" s="34">
        <f t="shared" si="693"/>
        <v>0</v>
      </c>
      <c r="BK97" s="34"/>
      <c r="BL97" s="34">
        <f t="shared" si="694"/>
        <v>0</v>
      </c>
      <c r="BM97" s="34"/>
      <c r="BN97" s="34">
        <f t="shared" si="695"/>
        <v>0</v>
      </c>
      <c r="BO97" s="34"/>
      <c r="BP97" s="34">
        <f t="shared" si="696"/>
        <v>0</v>
      </c>
      <c r="BQ97" s="40"/>
      <c r="BR97" s="34">
        <f t="shared" si="697"/>
        <v>0</v>
      </c>
      <c r="BS97" s="34"/>
      <c r="BT97" s="34">
        <f t="shared" si="698"/>
        <v>0</v>
      </c>
      <c r="BU97" s="34"/>
      <c r="BV97" s="34">
        <f t="shared" si="699"/>
        <v>0</v>
      </c>
      <c r="BW97" s="34"/>
      <c r="BX97" s="34">
        <f t="shared" si="700"/>
        <v>0</v>
      </c>
      <c r="BY97" s="34"/>
      <c r="BZ97" s="34">
        <f t="shared" si="701"/>
        <v>0</v>
      </c>
      <c r="CA97" s="34"/>
      <c r="CB97" s="34">
        <f t="shared" si="702"/>
        <v>0</v>
      </c>
      <c r="CC97" s="34"/>
      <c r="CD97" s="34">
        <f t="shared" si="703"/>
        <v>0</v>
      </c>
      <c r="CE97" s="34"/>
      <c r="CF97" s="34">
        <f t="shared" si="704"/>
        <v>0</v>
      </c>
      <c r="CG97" s="34"/>
      <c r="CH97" s="34">
        <f t="shared" si="705"/>
        <v>0</v>
      </c>
      <c r="CI97" s="34"/>
      <c r="CJ97" s="34">
        <f t="shared" si="706"/>
        <v>0</v>
      </c>
      <c r="CK97" s="34"/>
      <c r="CL97" s="34">
        <f t="shared" si="707"/>
        <v>0</v>
      </c>
      <c r="CM97" s="34"/>
      <c r="CN97" s="34">
        <f t="shared" si="708"/>
        <v>0</v>
      </c>
      <c r="CO97" s="34"/>
      <c r="CP97" s="34">
        <v>0</v>
      </c>
      <c r="CQ97" s="34"/>
      <c r="CR97" s="34"/>
      <c r="CS97" s="34">
        <f t="shared" si="639"/>
        <v>0</v>
      </c>
      <c r="CT97" s="34">
        <f t="shared" si="639"/>
        <v>0</v>
      </c>
      <c r="CU97" s="34"/>
      <c r="CV97" s="34">
        <f t="shared" si="709"/>
        <v>0</v>
      </c>
      <c r="CW97" s="34"/>
      <c r="CX97" s="34">
        <f t="shared" si="710"/>
        <v>0</v>
      </c>
      <c r="CY97" s="34"/>
      <c r="CZ97" s="34">
        <f t="shared" si="711"/>
        <v>0</v>
      </c>
      <c r="DA97" s="34"/>
      <c r="DB97" s="34">
        <f t="shared" si="712"/>
        <v>0</v>
      </c>
      <c r="DC97" s="34"/>
      <c r="DD97" s="34">
        <f t="shared" si="713"/>
        <v>0</v>
      </c>
      <c r="DE97" s="34"/>
      <c r="DF97" s="34">
        <f t="shared" si="714"/>
        <v>0</v>
      </c>
      <c r="DG97" s="34"/>
      <c r="DH97" s="34">
        <f t="shared" si="715"/>
        <v>0</v>
      </c>
      <c r="DI97" s="34">
        <v>0</v>
      </c>
      <c r="DJ97" s="34">
        <f t="shared" si="727"/>
        <v>0</v>
      </c>
      <c r="DK97" s="34"/>
      <c r="DL97" s="27"/>
      <c r="DM97" s="34"/>
      <c r="DN97" s="27">
        <f t="shared" si="652"/>
        <v>0</v>
      </c>
      <c r="DO97" s="34"/>
      <c r="DP97" s="34">
        <f t="shared" si="716"/>
        <v>0</v>
      </c>
      <c r="DQ97" s="34"/>
      <c r="DR97" s="34">
        <f t="shared" si="717"/>
        <v>0</v>
      </c>
      <c r="DS97" s="34">
        <v>0</v>
      </c>
      <c r="DT97" s="34">
        <f t="shared" si="651"/>
        <v>0</v>
      </c>
      <c r="DU97" s="34"/>
      <c r="DV97" s="27"/>
      <c r="DW97" s="34">
        <f t="shared" si="629"/>
        <v>0</v>
      </c>
      <c r="DX97" s="34">
        <f t="shared" si="629"/>
        <v>0</v>
      </c>
      <c r="DY97" s="34"/>
      <c r="DZ97" s="34">
        <f t="shared" si="718"/>
        <v>0</v>
      </c>
      <c r="EA97" s="34">
        <v>0</v>
      </c>
      <c r="EB97" s="34">
        <f t="shared" ref="EB97" si="733">(EA97/3*1*$D97*$G97*$H97*$M97*EB$9)+(EA97/3*2*$E97*$G97*$H97*$M97*EB$10)</f>
        <v>0</v>
      </c>
      <c r="EC97" s="27"/>
      <c r="ED97" s="34"/>
      <c r="EE97" s="34">
        <f t="shared" si="640"/>
        <v>0</v>
      </c>
      <c r="EF97" s="34">
        <f t="shared" si="640"/>
        <v>0</v>
      </c>
      <c r="EG97" s="34"/>
      <c r="EH97" s="34">
        <f t="shared" si="719"/>
        <v>0</v>
      </c>
      <c r="EI97" s="34">
        <v>0</v>
      </c>
      <c r="EJ97" s="34">
        <f t="shared" si="649"/>
        <v>0</v>
      </c>
      <c r="EK97" s="34"/>
      <c r="EL97" s="34"/>
      <c r="EM97" s="34">
        <f t="shared" si="641"/>
        <v>0</v>
      </c>
      <c r="EN97" s="34">
        <f t="shared" si="641"/>
        <v>0</v>
      </c>
      <c r="EO97" s="34"/>
      <c r="EP97" s="34">
        <f t="shared" si="720"/>
        <v>0</v>
      </c>
      <c r="EQ97" s="34">
        <v>0</v>
      </c>
      <c r="ER97" s="34">
        <f t="shared" si="728"/>
        <v>0</v>
      </c>
      <c r="ES97" s="34"/>
      <c r="ET97" s="34"/>
      <c r="EU97" s="34">
        <f t="shared" si="642"/>
        <v>0</v>
      </c>
      <c r="EV97" s="34">
        <f t="shared" si="642"/>
        <v>0</v>
      </c>
      <c r="EW97" s="34"/>
      <c r="EX97" s="34">
        <f t="shared" si="721"/>
        <v>0</v>
      </c>
      <c r="EY97" s="34">
        <f t="shared" si="726"/>
        <v>0</v>
      </c>
      <c r="EZ97" s="34">
        <f t="shared" si="648"/>
        <v>0</v>
      </c>
      <c r="FA97" s="34"/>
      <c r="FB97" s="34"/>
      <c r="FC97" s="34">
        <f t="shared" si="729"/>
        <v>0</v>
      </c>
      <c r="FD97" s="34">
        <f t="shared" si="729"/>
        <v>0</v>
      </c>
      <c r="FE97" s="34"/>
      <c r="FF97" s="34">
        <f t="shared" si="722"/>
        <v>0</v>
      </c>
      <c r="FG97" s="34">
        <v>0</v>
      </c>
      <c r="FH97" s="34">
        <f t="shared" ref="FH97:FH144" si="734">(FG97/3*1*$D97*$G97*$H97*$M97*FH$9)+(FG97/3*2*$E97*$G97*$H97*$M97*FH$10)</f>
        <v>0</v>
      </c>
      <c r="FI97" s="34"/>
      <c r="FJ97" s="34"/>
      <c r="FK97" s="34">
        <f t="shared" si="730"/>
        <v>0</v>
      </c>
      <c r="FL97" s="34">
        <f t="shared" si="730"/>
        <v>0</v>
      </c>
      <c r="FM97" s="34"/>
      <c r="FN97" s="34">
        <f t="shared" si="723"/>
        <v>0</v>
      </c>
      <c r="FO97" s="34">
        <f t="shared" si="657"/>
        <v>0</v>
      </c>
      <c r="FP97" s="34">
        <f t="shared" si="731"/>
        <v>0</v>
      </c>
      <c r="FQ97" s="34"/>
      <c r="FR97" s="34"/>
      <c r="FS97" s="34"/>
      <c r="FT97" s="34"/>
      <c r="FU97" s="34"/>
      <c r="FV97" s="34">
        <f t="shared" si="724"/>
        <v>0</v>
      </c>
      <c r="FW97" s="34">
        <v>0</v>
      </c>
      <c r="FX97" s="34">
        <v>0</v>
      </c>
      <c r="FY97" s="34"/>
      <c r="FZ97" s="34"/>
      <c r="GA97" s="34">
        <f t="shared" si="643"/>
        <v>0</v>
      </c>
      <c r="GB97" s="34">
        <f t="shared" si="643"/>
        <v>0</v>
      </c>
      <c r="GC97" s="34"/>
      <c r="GD97" s="34">
        <f t="shared" si="725"/>
        <v>0</v>
      </c>
      <c r="GE97" s="34">
        <v>0</v>
      </c>
      <c r="GF97" s="34">
        <f t="shared" si="647"/>
        <v>0</v>
      </c>
      <c r="GG97" s="34"/>
      <c r="GH97" s="34"/>
      <c r="GI97" s="27">
        <f t="shared" si="644"/>
        <v>0</v>
      </c>
      <c r="GJ97" s="27">
        <f t="shared" si="644"/>
        <v>0</v>
      </c>
      <c r="GK97" s="37"/>
      <c r="GL97" s="38"/>
    </row>
    <row r="98" spans="1:194" x14ac:dyDescent="0.25">
      <c r="A98" s="41">
        <v>14</v>
      </c>
      <c r="B98" s="78"/>
      <c r="C98" s="44" t="s">
        <v>238</v>
      </c>
      <c r="D98" s="29">
        <f t="shared" si="732"/>
        <v>18150.400000000001</v>
      </c>
      <c r="E98" s="29">
        <f t="shared" si="732"/>
        <v>18790</v>
      </c>
      <c r="F98" s="30">
        <v>18508</v>
      </c>
      <c r="G98" s="75">
        <v>1.36</v>
      </c>
      <c r="H98" s="31">
        <v>1</v>
      </c>
      <c r="I98" s="32"/>
      <c r="J98" s="32"/>
      <c r="K98" s="32"/>
      <c r="L98" s="29">
        <v>1.4</v>
      </c>
      <c r="M98" s="29">
        <v>1.68</v>
      </c>
      <c r="N98" s="29">
        <v>2.23</v>
      </c>
      <c r="O98" s="29">
        <v>2.39</v>
      </c>
      <c r="P98" s="33">
        <v>2.57</v>
      </c>
      <c r="Q98" s="27">
        <f>SUM(Q99:Q101)</f>
        <v>142</v>
      </c>
      <c r="R98" s="27">
        <f t="shared" ref="R98:CC98" si="735">SUM(R99:R101)</f>
        <v>5582487.0112199998</v>
      </c>
      <c r="S98" s="27">
        <f t="shared" si="735"/>
        <v>53</v>
      </c>
      <c r="T98" s="27">
        <f t="shared" si="735"/>
        <v>2394764.56758</v>
      </c>
      <c r="U98" s="27">
        <f t="shared" si="735"/>
        <v>0</v>
      </c>
      <c r="V98" s="27">
        <f t="shared" si="735"/>
        <v>0</v>
      </c>
      <c r="W98" s="27">
        <f t="shared" si="735"/>
        <v>0</v>
      </c>
      <c r="X98" s="27">
        <f t="shared" si="735"/>
        <v>0</v>
      </c>
      <c r="Y98" s="27">
        <f t="shared" si="735"/>
        <v>12</v>
      </c>
      <c r="Z98" s="27">
        <f t="shared" si="735"/>
        <v>501877.9094</v>
      </c>
      <c r="AA98" s="27">
        <f t="shared" si="735"/>
        <v>24</v>
      </c>
      <c r="AB98" s="27">
        <f t="shared" si="735"/>
        <v>827377.00079999992</v>
      </c>
      <c r="AC98" s="27">
        <f t="shared" si="735"/>
        <v>0</v>
      </c>
      <c r="AD98" s="27">
        <f t="shared" si="735"/>
        <v>0</v>
      </c>
      <c r="AE98" s="27">
        <f t="shared" si="735"/>
        <v>0</v>
      </c>
      <c r="AF98" s="27">
        <f t="shared" si="735"/>
        <v>0</v>
      </c>
      <c r="AG98" s="27">
        <f t="shared" si="735"/>
        <v>0</v>
      </c>
      <c r="AH98" s="27">
        <f t="shared" si="735"/>
        <v>0</v>
      </c>
      <c r="AI98" s="27">
        <f>SUM(AI99:AI101)</f>
        <v>113</v>
      </c>
      <c r="AJ98" s="27">
        <f t="shared" ref="AJ98" si="736">SUM(AJ99:AJ101)</f>
        <v>5093484.9977199994</v>
      </c>
      <c r="AK98" s="27">
        <f t="shared" si="735"/>
        <v>2</v>
      </c>
      <c r="AL98" s="27">
        <f t="shared" si="735"/>
        <v>43879.385536000002</v>
      </c>
      <c r="AM98" s="27">
        <f t="shared" si="735"/>
        <v>0</v>
      </c>
      <c r="AN98" s="27">
        <f t="shared" si="735"/>
        <v>0</v>
      </c>
      <c r="AO98" s="27">
        <f t="shared" si="735"/>
        <v>0</v>
      </c>
      <c r="AP98" s="27">
        <f t="shared" si="735"/>
        <v>0</v>
      </c>
      <c r="AQ98" s="27">
        <f t="shared" si="735"/>
        <v>51</v>
      </c>
      <c r="AR98" s="27">
        <f t="shared" si="735"/>
        <v>2499244.4304575999</v>
      </c>
      <c r="AS98" s="27">
        <f t="shared" si="735"/>
        <v>0</v>
      </c>
      <c r="AT98" s="27">
        <f t="shared" si="735"/>
        <v>0</v>
      </c>
      <c r="AU98" s="27">
        <f t="shared" si="735"/>
        <v>226</v>
      </c>
      <c r="AV98" s="27">
        <f t="shared" si="735"/>
        <v>9081152.2608576007</v>
      </c>
      <c r="AW98" s="27">
        <f t="shared" si="735"/>
        <v>3</v>
      </c>
      <c r="AX98" s="27">
        <f t="shared" si="735"/>
        <v>163607.4232128</v>
      </c>
      <c r="AY98" s="27">
        <f t="shared" si="735"/>
        <v>0</v>
      </c>
      <c r="AZ98" s="27">
        <f t="shared" si="735"/>
        <v>0</v>
      </c>
      <c r="BA98" s="27">
        <f t="shared" si="735"/>
        <v>0</v>
      </c>
      <c r="BB98" s="27">
        <f t="shared" si="735"/>
        <v>0</v>
      </c>
      <c r="BC98" s="27">
        <f t="shared" si="735"/>
        <v>18</v>
      </c>
      <c r="BD98" s="27">
        <f t="shared" si="735"/>
        <v>586730.06945279997</v>
      </c>
      <c r="BE98" s="27">
        <f t="shared" si="735"/>
        <v>0</v>
      </c>
      <c r="BF98" s="27">
        <f t="shared" si="735"/>
        <v>0</v>
      </c>
      <c r="BG98" s="27">
        <f t="shared" si="735"/>
        <v>0</v>
      </c>
      <c r="BH98" s="27">
        <f t="shared" si="735"/>
        <v>0</v>
      </c>
      <c r="BI98" s="27">
        <v>0</v>
      </c>
      <c r="BJ98" s="27">
        <f t="shared" ref="BJ98" si="737">SUM(BJ99:BJ101)</f>
        <v>0</v>
      </c>
      <c r="BK98" s="27">
        <f t="shared" si="735"/>
        <v>0</v>
      </c>
      <c r="BL98" s="27">
        <f t="shared" si="735"/>
        <v>0</v>
      </c>
      <c r="BM98" s="27">
        <f>SUM(BM99:BM101)</f>
        <v>727</v>
      </c>
      <c r="BN98" s="27">
        <f t="shared" ref="BN98" si="738">SUM(BN99:BN101)</f>
        <v>20812499.569889996</v>
      </c>
      <c r="BO98" s="27">
        <f t="shared" si="735"/>
        <v>159</v>
      </c>
      <c r="BP98" s="27">
        <f t="shared" si="735"/>
        <v>5303384.0060319994</v>
      </c>
      <c r="BQ98" s="27">
        <v>0</v>
      </c>
      <c r="BR98" s="27">
        <f t="shared" ref="BR98" si="739">SUM(BR99:BR101)</f>
        <v>0</v>
      </c>
      <c r="BS98" s="27">
        <f t="shared" si="735"/>
        <v>0</v>
      </c>
      <c r="BT98" s="27">
        <f t="shared" si="735"/>
        <v>0</v>
      </c>
      <c r="BU98" s="27">
        <f t="shared" si="735"/>
        <v>0</v>
      </c>
      <c r="BV98" s="27">
        <f t="shared" si="735"/>
        <v>0</v>
      </c>
      <c r="BW98" s="27">
        <f t="shared" si="735"/>
        <v>0</v>
      </c>
      <c r="BX98" s="27">
        <f t="shared" si="735"/>
        <v>0</v>
      </c>
      <c r="BY98" s="27">
        <f t="shared" si="735"/>
        <v>12</v>
      </c>
      <c r="BZ98" s="27">
        <f t="shared" si="735"/>
        <v>418974.64593599993</v>
      </c>
      <c r="CA98" s="27">
        <f t="shared" si="735"/>
        <v>0</v>
      </c>
      <c r="CB98" s="27">
        <f t="shared" si="735"/>
        <v>0</v>
      </c>
      <c r="CC98" s="27">
        <f t="shared" si="735"/>
        <v>0</v>
      </c>
      <c r="CD98" s="27">
        <f t="shared" ref="CD98:EO98" si="740">SUM(CD99:CD101)</f>
        <v>0</v>
      </c>
      <c r="CE98" s="27">
        <f t="shared" si="740"/>
        <v>0</v>
      </c>
      <c r="CF98" s="27">
        <f t="shared" si="740"/>
        <v>0</v>
      </c>
      <c r="CG98" s="27">
        <f t="shared" si="740"/>
        <v>0</v>
      </c>
      <c r="CH98" s="27">
        <f t="shared" si="740"/>
        <v>0</v>
      </c>
      <c r="CI98" s="27">
        <f t="shared" si="740"/>
        <v>0</v>
      </c>
      <c r="CJ98" s="27">
        <f t="shared" si="740"/>
        <v>0</v>
      </c>
      <c r="CK98" s="27">
        <f t="shared" si="740"/>
        <v>0</v>
      </c>
      <c r="CL98" s="27">
        <f t="shared" si="740"/>
        <v>0</v>
      </c>
      <c r="CM98" s="27">
        <f t="shared" si="740"/>
        <v>4</v>
      </c>
      <c r="CN98" s="27">
        <f t="shared" si="740"/>
        <v>175144.88241599998</v>
      </c>
      <c r="CO98" s="27">
        <f t="shared" si="740"/>
        <v>0</v>
      </c>
      <c r="CP98" s="27">
        <f t="shared" si="740"/>
        <v>0</v>
      </c>
      <c r="CQ98" s="27">
        <f>CM98-CO98</f>
        <v>4</v>
      </c>
      <c r="CR98" s="27">
        <f>($CQ98/9*3* $E98*$G98*$H98*$L98*CR$10)+($CQ98/9*6* $F98*$G98*$H98*$L98*CR$10)</f>
        <v>135155.88172799998</v>
      </c>
      <c r="CS98" s="34">
        <f t="shared" si="639"/>
        <v>4</v>
      </c>
      <c r="CT98" s="34">
        <f t="shared" si="639"/>
        <v>135155.88172799998</v>
      </c>
      <c r="CU98" s="27">
        <f t="shared" si="740"/>
        <v>42</v>
      </c>
      <c r="CV98" s="27">
        <f t="shared" ref="CV98" si="741">SUM(CV99:CV101)</f>
        <v>1857123.9967391999</v>
      </c>
      <c r="CW98" s="27">
        <f t="shared" ref="CW98:CY98" si="742">SUM(CW99:CW101)</f>
        <v>13</v>
      </c>
      <c r="CX98" s="27">
        <f t="shared" si="742"/>
        <v>459808.15718879993</v>
      </c>
      <c r="CY98" s="27">
        <f t="shared" si="742"/>
        <v>16</v>
      </c>
      <c r="CZ98" s="27">
        <f t="shared" si="740"/>
        <v>560227.77826399996</v>
      </c>
      <c r="DA98" s="27">
        <f t="shared" si="740"/>
        <v>6</v>
      </c>
      <c r="DB98" s="27">
        <f t="shared" si="740"/>
        <v>258843.20878079999</v>
      </c>
      <c r="DC98" s="27">
        <f t="shared" si="740"/>
        <v>6</v>
      </c>
      <c r="DD98" s="27">
        <f t="shared" si="740"/>
        <v>165456.5306688</v>
      </c>
      <c r="DE98" s="27">
        <f t="shared" si="740"/>
        <v>0</v>
      </c>
      <c r="DF98" s="27">
        <f t="shared" si="740"/>
        <v>0</v>
      </c>
      <c r="DG98" s="27">
        <f t="shared" si="740"/>
        <v>12</v>
      </c>
      <c r="DH98" s="27">
        <f t="shared" si="740"/>
        <v>512052.8307552</v>
      </c>
      <c r="DI98" s="27">
        <f t="shared" si="740"/>
        <v>0</v>
      </c>
      <c r="DJ98" s="27">
        <f t="shared" si="740"/>
        <v>0</v>
      </c>
      <c r="DK98" s="27">
        <f>DG98-DI98</f>
        <v>12</v>
      </c>
      <c r="DL98" s="27">
        <f>(DK98/9*3*$E98*$G98*$H98*$M98*DL$10)+(DK98/9*6*$F98*$G98*$H98*$M98*DL$10)</f>
        <v>537563.39374079998</v>
      </c>
      <c r="DM98" s="27">
        <f t="shared" ref="DM98" si="743">DI98+DK98</f>
        <v>12</v>
      </c>
      <c r="DN98" s="27">
        <f t="shared" si="652"/>
        <v>537563.39374079998</v>
      </c>
      <c r="DO98" s="27">
        <f t="shared" si="740"/>
        <v>63</v>
      </c>
      <c r="DP98" s="27">
        <f t="shared" ref="DP98" si="744">SUM(DP99:DP101)</f>
        <v>1997670.4692839999</v>
      </c>
      <c r="DQ98" s="27">
        <f t="shared" si="740"/>
        <v>20</v>
      </c>
      <c r="DR98" s="27">
        <f t="shared" si="740"/>
        <v>734339.33092800004</v>
      </c>
      <c r="DS98" s="27">
        <f t="shared" si="740"/>
        <v>0</v>
      </c>
      <c r="DT98" s="27">
        <f t="shared" si="740"/>
        <v>0</v>
      </c>
      <c r="DU98" s="27">
        <f>DQ98-DS98</f>
        <v>20</v>
      </c>
      <c r="DV98" s="27">
        <f>(DU98/9*3*$E98*$G98*$H98*$M98*DV$10)+(DU98/9*6*$F98*$G98*$H98*$M98*DV$10)</f>
        <v>895938.98956800019</v>
      </c>
      <c r="DW98" s="34">
        <f t="shared" si="629"/>
        <v>20</v>
      </c>
      <c r="DX98" s="34">
        <f t="shared" si="629"/>
        <v>895938.98956800019</v>
      </c>
      <c r="DY98" s="27">
        <f t="shared" si="740"/>
        <v>22</v>
      </c>
      <c r="DZ98" s="27">
        <f t="shared" si="740"/>
        <v>1023731.3821728</v>
      </c>
      <c r="EA98" s="27">
        <f t="shared" si="740"/>
        <v>6</v>
      </c>
      <c r="EB98" s="27">
        <f t="shared" si="740"/>
        <v>220621.3</v>
      </c>
      <c r="EC98" s="27">
        <v>21</v>
      </c>
      <c r="ED98" s="27">
        <f>(EC98/9*3*$E98*$G98*$H98*$M98*ED$10)+(EC98/9*6*$F98*$G98*$H98*$M98*ED$10)</f>
        <v>940735.93904640002</v>
      </c>
      <c r="EE98" s="34">
        <f t="shared" si="640"/>
        <v>27</v>
      </c>
      <c r="EF98" s="34">
        <f t="shared" si="640"/>
        <v>1161357.2390463999</v>
      </c>
      <c r="EG98" s="27">
        <f t="shared" si="740"/>
        <v>18</v>
      </c>
      <c r="EH98" s="27">
        <f t="shared" si="740"/>
        <v>466583.85463199997</v>
      </c>
      <c r="EI98" s="27">
        <f t="shared" si="740"/>
        <v>7</v>
      </c>
      <c r="EJ98" s="27">
        <f t="shared" si="740"/>
        <v>260603.93</v>
      </c>
      <c r="EK98" s="27">
        <v>17</v>
      </c>
      <c r="EL98" s="27">
        <f>(EK98/9*3* $E98*$G98*$H98*$L98*EL$10)+(EK98/9*6* $F98*$G98*$H98*$L98*EL$10)</f>
        <v>634623.45094400004</v>
      </c>
      <c r="EM98" s="27">
        <f>EI98+EK98</f>
        <v>24</v>
      </c>
      <c r="EN98" s="34">
        <f t="shared" si="641"/>
        <v>895227.38094400009</v>
      </c>
      <c r="EO98" s="27">
        <f t="shared" si="740"/>
        <v>6</v>
      </c>
      <c r="EP98" s="27">
        <f t="shared" ref="EP98:GD98" si="745">SUM(EP99:EP101)</f>
        <v>238255.58534399996</v>
      </c>
      <c r="EQ98" s="27">
        <f t="shared" si="745"/>
        <v>1</v>
      </c>
      <c r="ER98" s="27">
        <f t="shared" si="745"/>
        <v>45098.66</v>
      </c>
      <c r="ES98" s="27">
        <f>EO98-EQ98</f>
        <v>5</v>
      </c>
      <c r="ET98" s="27">
        <f>(ES98/9*3* $E98*$G98*$H98*$L98*ET$10)+(ES98/9*6* $F98*$G98*$H98*$L98*ET$10)</f>
        <v>186653.95616000003</v>
      </c>
      <c r="EU98" s="27">
        <f>EQ98+ES98</f>
        <v>6</v>
      </c>
      <c r="EV98" s="34">
        <f t="shared" si="642"/>
        <v>231752.61616000003</v>
      </c>
      <c r="EW98" s="27">
        <f t="shared" si="745"/>
        <v>0</v>
      </c>
      <c r="EX98" s="27">
        <f t="shared" si="745"/>
        <v>0</v>
      </c>
      <c r="EY98" s="34">
        <f t="shared" si="726"/>
        <v>0</v>
      </c>
      <c r="EZ98" s="34">
        <f t="shared" si="648"/>
        <v>0</v>
      </c>
      <c r="FA98" s="27"/>
      <c r="FB98" s="27">
        <f>(FA98/9*3*$E98*$G98*$H98*$M98*FB$10)+(FA98/9*6*$F98*$G98*$H98*$M98*FB$10)</f>
        <v>0</v>
      </c>
      <c r="FC98" s="34">
        <f t="shared" si="729"/>
        <v>0</v>
      </c>
      <c r="FD98" s="34">
        <f t="shared" si="729"/>
        <v>0</v>
      </c>
      <c r="FE98" s="27">
        <f t="shared" si="745"/>
        <v>14</v>
      </c>
      <c r="FF98" s="27">
        <f t="shared" si="745"/>
        <v>579522.32788800006</v>
      </c>
      <c r="FG98" s="27">
        <f t="shared" si="745"/>
        <v>2</v>
      </c>
      <c r="FH98" s="27">
        <f t="shared" si="745"/>
        <v>71806.539999999994</v>
      </c>
      <c r="FI98" s="27">
        <f>FE98-FG98+4</f>
        <v>16</v>
      </c>
      <c r="FJ98" s="27">
        <f>(FI98/9*3*$E98*$G98*$H98*$M98*FJ$10)+(FI98/9*6*$F98*$G98*$H98*$M98*FJ$10)</f>
        <v>920760.06973440002</v>
      </c>
      <c r="FK98" s="34">
        <f t="shared" si="730"/>
        <v>18</v>
      </c>
      <c r="FL98" s="34">
        <f t="shared" si="730"/>
        <v>992566.60973440006</v>
      </c>
      <c r="FM98" s="27">
        <f t="shared" si="745"/>
        <v>2</v>
      </c>
      <c r="FN98" s="27">
        <f t="shared" si="745"/>
        <v>148726.96910399999</v>
      </c>
      <c r="FO98" s="27">
        <f t="shared" si="745"/>
        <v>0</v>
      </c>
      <c r="FP98" s="27">
        <f t="shared" si="745"/>
        <v>0</v>
      </c>
      <c r="FQ98" s="27">
        <f>FM98-FO98</f>
        <v>2</v>
      </c>
      <c r="FR98" s="27">
        <f>(FQ98/9*3*$E98*$G98*$H98*$M98*FR$10)+(FQ98/9*6*$F98*$G98*$H98*$M98*FR$10)</f>
        <v>115095.0087168</v>
      </c>
      <c r="FS98" s="34">
        <f t="shared" ref="FS98" si="746">FO98+FQ98</f>
        <v>2</v>
      </c>
      <c r="FT98" s="34">
        <f>FP98+FR98</f>
        <v>115095.0087168</v>
      </c>
      <c r="FU98" s="27">
        <f t="shared" ref="FU98:FV98" si="747">SUM(FU99:FU101)</f>
        <v>2</v>
      </c>
      <c r="FV98" s="27">
        <f t="shared" si="747"/>
        <v>95871.581091999993</v>
      </c>
      <c r="FW98" s="27">
        <f t="shared" si="745"/>
        <v>0</v>
      </c>
      <c r="FX98" s="27">
        <f t="shared" si="745"/>
        <v>0</v>
      </c>
      <c r="FY98" s="27">
        <f>FU98-FW98</f>
        <v>2</v>
      </c>
      <c r="FZ98" s="27">
        <f>SUM($FY98*$F98*$G98*$H98*$N98*$FZ$10)</f>
        <v>152002.9169792</v>
      </c>
      <c r="GA98" s="27">
        <f>FW98+FY98</f>
        <v>2</v>
      </c>
      <c r="GB98" s="27">
        <f>FX98+FZ98</f>
        <v>152002.9169792</v>
      </c>
      <c r="GC98" s="27">
        <f t="shared" si="745"/>
        <v>2</v>
      </c>
      <c r="GD98" s="27">
        <f t="shared" si="745"/>
        <v>226190.42031399996</v>
      </c>
      <c r="GE98" s="27">
        <f t="shared" ref="GE98:GF98" si="748">SUM(GE99:GE101)</f>
        <v>0</v>
      </c>
      <c r="GF98" s="27">
        <f t="shared" si="748"/>
        <v>0</v>
      </c>
      <c r="GG98" s="27">
        <f>GC98-GE98</f>
        <v>2</v>
      </c>
      <c r="GH98" s="27">
        <f>SUM($GG98/9*3*$GH$10*$E98*$G98*$H98*$P98)+($GG98/9*6*$GH$10*$F98*$G98*$H98*$P98)</f>
        <v>176067.95976319999</v>
      </c>
      <c r="GI98" s="27">
        <f t="shared" si="644"/>
        <v>2</v>
      </c>
      <c r="GJ98" s="27">
        <f t="shared" si="644"/>
        <v>176067.95976319999</v>
      </c>
      <c r="GK98" s="27">
        <f>SUM(Q98,S98,U98,W98,Y98,AA98,AC98,AE98,AG98,AI98,AK98,AM98,AO98,AQ98,AS98,AU98,AW98,AY98,BA98,BC98,BE98,BG98,BI98,BK98,BM98,BO98,BQ98,BS98,BU98,BW98,BY98,CA98,CC98,CE98,CG98,CI98,CK98,CS98,CU98,CW98,CY98,DA98,DC98,DE98,DM98,DO98,DW98,EE98,EM98,EU98,FC98,FK98,FS98,GA98,GI98)</f>
        <v>1805</v>
      </c>
      <c r="GL98" s="27">
        <f>SUM(R98,T98,V98,X98,Z98,AB98,AD98,AF98,AH98,AJ98,AL98,AN98,AP98,AR98,AT98,AV98,AX98,AZ98,BB98,BD98,BF98,BH98,BJ98,BL98,BN98,BP98,BR98,BT98,BV98,BX98,BZ98,CB98,CD98,CF98,CH98,CJ98,CL98,CT98,CV98,CX98,CZ98,DB98,DD98,DF98,DN98,DP98,DX98,EF98,EN98,EV98,FD98,FL98,FT98,GB98,GJ98)</f>
        <v>63901321.415401205</v>
      </c>
    </row>
    <row r="99" spans="1:194" ht="30" x14ac:dyDescent="0.25">
      <c r="A99" s="41"/>
      <c r="B99" s="72">
        <v>73</v>
      </c>
      <c r="C99" s="28" t="s">
        <v>239</v>
      </c>
      <c r="D99" s="29">
        <f t="shared" si="732"/>
        <v>18150.400000000001</v>
      </c>
      <c r="E99" s="29">
        <f t="shared" si="732"/>
        <v>18790</v>
      </c>
      <c r="F99" s="30">
        <v>18508</v>
      </c>
      <c r="G99" s="39">
        <v>0.84</v>
      </c>
      <c r="H99" s="31">
        <v>1</v>
      </c>
      <c r="I99" s="32"/>
      <c r="J99" s="32"/>
      <c r="K99" s="32"/>
      <c r="L99" s="29">
        <v>1.4</v>
      </c>
      <c r="M99" s="29">
        <v>1.68</v>
      </c>
      <c r="N99" s="29">
        <v>2.23</v>
      </c>
      <c r="O99" s="29">
        <v>2.39</v>
      </c>
      <c r="P99" s="33">
        <v>2.57</v>
      </c>
      <c r="Q99" s="34">
        <v>42</v>
      </c>
      <c r="R99" s="34">
        <f>(Q99/12*1*$D99*$G99*$H99*$L99*R$9)+(Q99/12*5*$E99*$G99*$H99*$L99*R$10)+(Q99/12*6*$F99*$G99*$H99*$L99*R$10)</f>
        <v>934387.23671999993</v>
      </c>
      <c r="S99" s="34">
        <v>2</v>
      </c>
      <c r="T99" s="34">
        <f>(S99/12*1*$D99*$G99*$H99*$L99*T$9)+(S99/12*5*$E99*$G99*$H99*$L99*T$10)+(S99/12*6*$F99*$G99*$H99*$L99*T$10)</f>
        <v>44494.630319999997</v>
      </c>
      <c r="U99" s="34">
        <v>0</v>
      </c>
      <c r="V99" s="34">
        <f t="shared" ref="V99:V101" si="749">(U99/12*1*$D99*$G99*$H99*$L99*V$9)+(U99/12*5*$E99*$G99*$H99*$L99*V$10)+(U99/12*6*$F99*$G99*$H99*$L99*V$10)</f>
        <v>0</v>
      </c>
      <c r="W99" s="34"/>
      <c r="X99" s="34">
        <f t="shared" ref="X99:X101" si="750">(W99/12*1*$D99*$G99*$H99*$L99*X$9)+(W99/12*5*$E99*$G99*$H99*$L99*X$10)+(W99/12*6*$F99*$G99*$H99*$L99*X$10)</f>
        <v>0</v>
      </c>
      <c r="Y99" s="34">
        <v>4</v>
      </c>
      <c r="Z99" s="34">
        <f t="shared" ref="Z99:Z101" si="751">(Y99/12*1*$D99*$G99*$H99*$L99*Z$9)+(Y99/12*5*$E99*$G99*$H99*$L99*Z$10)+(Y99/12*6*$F99*$G99*$H99*$L99*Z$10)</f>
        <v>89792.852799999993</v>
      </c>
      <c r="AA99" s="34">
        <v>12</v>
      </c>
      <c r="AB99" s="34">
        <f t="shared" ref="AB99:AB101" si="752">(AA99/12*1*$D99*$G99*$H99*$L99*AB$9)+(AA99/12*5*$E99*$G99*$H99*$L99*AB$10)+(AA99/12*6*$F99*$G99*$H99*$L99*AB$10)</f>
        <v>269378.55839999998</v>
      </c>
      <c r="AC99" s="34">
        <v>0</v>
      </c>
      <c r="AD99" s="34">
        <f t="shared" ref="AD99:AD101" si="753">(AC99/12*1*$D99*$G99*$H99*$L99*AD$9)+(AC99/12*5*$E99*$G99*$H99*$L99*AD$10)+(AC99/12*6*$F99*$G99*$H99*$L99*AD$10)</f>
        <v>0</v>
      </c>
      <c r="AE99" s="34">
        <v>0</v>
      </c>
      <c r="AF99" s="34">
        <f t="shared" ref="AF99:AF101" si="754">(AE99/12*1*$D99*$G99*$H99*$L99*AF$9)+(AE99/12*5*$E99*$G99*$H99*$L99*AF$10)+(AE99/12*6*$F99*$G99*$H99*$L99*AF$10)</f>
        <v>0</v>
      </c>
      <c r="AG99" s="34">
        <v>0</v>
      </c>
      <c r="AH99" s="34">
        <f t="shared" ref="AH99:AH101" si="755">(AG99/12*1*$D99*$G99*$H99*$L99*AH$9)+(AG99/12*5*$E99*$G99*$H99*$L99*AH$10)+(AG99/12*6*$F99*$G99*$H99*$L99*AH$10)</f>
        <v>0</v>
      </c>
      <c r="AI99" s="34">
        <v>31</v>
      </c>
      <c r="AJ99" s="34">
        <f t="shared" ref="AJ99:AJ101" si="756">(AI99/12*1*$D99*$G99*$H99*$L99*AJ$9)+(AI99/12*3*$E99*$G99*$H99*$L99*AJ$10)+(AI99/12*2*$E99*$G99*$H99*$L99*AJ$11)+(AI99/12*6*$F99*$G99*$H99*$L99*AJ$11)</f>
        <v>746310.7660399999</v>
      </c>
      <c r="AK99" s="34">
        <v>2</v>
      </c>
      <c r="AL99" s="34">
        <f>(AK99/12*1*$D99*$G99*$H99*$L99*AL$9)+(AK99/12*5*$E99*$G99*$H99*$L99*AL$10)+(AK99/12*6*$F99*$G99*$H99*$L99*AL$10)</f>
        <v>43879.385536000002</v>
      </c>
      <c r="AM99" s="34"/>
      <c r="AN99" s="34">
        <f>(AM99/12*1*$D99*$G99*$H99*$L99*AN$9)+(AM99/12*5*$E99*$G99*$H99*$L99*AN$10)+(AM99/12*6*$F99*$G99*$H99*$L99*AN$10)</f>
        <v>0</v>
      </c>
      <c r="AO99" s="34">
        <v>0</v>
      </c>
      <c r="AP99" s="34">
        <f t="shared" ref="AP99:AP101" si="757">(AO99/12*1*$D99*$G99*$H99*$L99*AP$9)+(AO99/12*5*$E99*$G99*$H99*$L99*AP$10)+(AO99/12*6*$F99*$G99*$H99*$L99*AP$10)</f>
        <v>0</v>
      </c>
      <c r="AQ99" s="34">
        <v>10</v>
      </c>
      <c r="AR99" s="34">
        <f>(AQ99/12*1*$D99*$G99*$H99*$M99*AR$9)+(AQ99/12*5*$E99*$G99*$H99*$M99*AR$10)+(AQ99/12*6*$F99*$G99*$H99*$M99*AR$10)</f>
        <v>263276.31321599998</v>
      </c>
      <c r="AS99" s="34">
        <v>0</v>
      </c>
      <c r="AT99" s="34">
        <f>(AS99/12*1*$D99*$G99*$H99*$M99*AT$9)+(AS99/12*5*$E99*$G99*$H99*$M99*AT$10)+(AS99/12*6*$F99*$G99*$H99*$M99*AT$10)</f>
        <v>0</v>
      </c>
      <c r="AU99" s="73">
        <v>120</v>
      </c>
      <c r="AV99" s="34">
        <f t="shared" ref="AV99:AV101" si="758">(AU99/12*1*$D99*$G99*$H99*$M99*AV$9)+(AU99/12*5*$E99*$G99*$H99*$M99*AV$10)+(AU99/12*6*$F99*$G99*$H99*$M99*AV$10)</f>
        <v>3159315.7585919998</v>
      </c>
      <c r="AW99" s="34">
        <v>0</v>
      </c>
      <c r="AX99" s="34">
        <f t="shared" ref="AX99:AX101" si="759">(AW99/12*1*$D99*$G99*$H99*$M99*AX$9)+(AW99/12*5*$E99*$G99*$H99*$M99*AX$10)+(AW99/12*6*$F99*$G99*$H99*$M99*AX$10)</f>
        <v>0</v>
      </c>
      <c r="AY99" s="34"/>
      <c r="AZ99" s="34">
        <f t="shared" ref="AZ99:AZ101" si="760">(AY99/12*1*$D99*$G99*$H99*$L99*AZ$9)+(AY99/12*5*$E99*$G99*$H99*$L99*AZ$10)+(AY99/12*6*$F99*$G99*$H99*$L99*AZ$10)</f>
        <v>0</v>
      </c>
      <c r="BA99" s="34"/>
      <c r="BB99" s="34">
        <f t="shared" ref="BB99:BB101" si="761">(BA99/12*1*$D99*$G99*$H99*$L99*BB$9)+(BA99/12*5*$E99*$G99*$H99*$L99*BB$10)+(BA99/12*6*$F99*$G99*$H99*$L99*BB$10)</f>
        <v>0</v>
      </c>
      <c r="BC99" s="34">
        <v>14</v>
      </c>
      <c r="BD99" s="34">
        <f t="shared" ref="BD99:BD101" si="762">(BC99/12*1*$D99*$G99*$H99*$M99*BD$9)+(BC99/12*5*$E99*$G99*$H99*$M99*BD$10)+(BC99/12*6*$F99*$G99*$H99*$M99*BD$10)</f>
        <v>368586.83850239997</v>
      </c>
      <c r="BE99" s="34">
        <v>0</v>
      </c>
      <c r="BF99" s="34">
        <f t="shared" ref="BF99:BF101" si="763">(BE99/12*1*$D99*$G99*$H99*$L99*BF$9)+(BE99/12*5*$E99*$G99*$H99*$L99*BF$10)+(BE99/12*6*$F99*$G99*$H99*$L99*BF$10)</f>
        <v>0</v>
      </c>
      <c r="BG99" s="34">
        <v>0</v>
      </c>
      <c r="BH99" s="34">
        <f t="shared" ref="BH99:BH101" si="764">(BG99/12*1*$D99*$G99*$H99*$L99*BH$9)+(BG99/12*5*$E99*$G99*$H99*$L99*BH$10)+(BG99/12*6*$F99*$G99*$H99*$L99*BH$10)</f>
        <v>0</v>
      </c>
      <c r="BI99" s="34">
        <v>0</v>
      </c>
      <c r="BJ99" s="34">
        <f t="shared" ref="BJ99:BJ101" si="765">(BI99/12*1*$D99*$G99*$H99*$L99*BJ$9)+(BI99/12*5*$E99*$G99*$H99*$L99*BJ$10)+(BI99/12*6*$F99*$G99*$H99*$L99*BJ$10)</f>
        <v>0</v>
      </c>
      <c r="BK99" s="34">
        <v>0</v>
      </c>
      <c r="BL99" s="34">
        <f t="shared" ref="BL99:BL101" si="766">(BK99/12*1*$D99*$G99*$H99*$M99*BL$9)+(BK99/12*5*$E99*$G99*$H99*$M99*BL$10)+(BK99/12*6*$F99*$G99*$H99*$M99*BL$10)</f>
        <v>0</v>
      </c>
      <c r="BM99" s="34">
        <v>582</v>
      </c>
      <c r="BN99" s="34">
        <f t="shared" ref="BN99:BN101" si="767">(BM99/12*1*$D99*$G99*$H99*$L99*BN$9)+(BM99/12*5*$E99*$G99*$H99*$L99*BN$10)+(BM99/12*6*$F99*$G99*$H99*$L99*BN$10)</f>
        <v>13415628.060239999</v>
      </c>
      <c r="BO99" s="34">
        <v>95</v>
      </c>
      <c r="BP99" s="34">
        <f t="shared" ref="BP99:BP101" si="768">(BO99/12*1*$D99*$G99*$H99*$L99*BP$9)+(BO99/12*3*$E99*$G99*$H99*$L99*BP$10)+(BO99/12*2*$E99*$G99*$H99*$L99*BP$11)+(BO99/12*6*$F99*$G99*$H99*$L99*BP$11)</f>
        <v>2179697.3819599999</v>
      </c>
      <c r="BQ99" s="40">
        <v>0</v>
      </c>
      <c r="BR99" s="34">
        <f t="shared" ref="BR99:BR101" si="769">(BQ99/12*1*$D99*$G99*$H99*$M99*BR$9)+(BQ99/12*5*$E99*$G99*$H99*$M99*BR$10)+(BQ99/12*6*$F99*$G99*$H99*$M99*BR$10)</f>
        <v>0</v>
      </c>
      <c r="BS99" s="34">
        <v>0</v>
      </c>
      <c r="BT99" s="34">
        <f t="shared" ref="BT99:BT101" si="770">(BS99/12*1*$D99*$G99*$H99*$M99*BT$9)+(BS99/12*4*$E99*$G99*$H99*$M99*BT$10)+(BS99/12*1*$E99*$G99*$H99*$M99*BT$12)+(BS99/12*6*$F99*$G99*$H99*$M99*BT$12)</f>
        <v>0</v>
      </c>
      <c r="BU99" s="34">
        <v>0</v>
      </c>
      <c r="BV99" s="34">
        <f t="shared" ref="BV99:BV101" si="771">(BU99/12*1*$D99*$F99*$G99*$L99*BV$9)+(BU99/12*11*$E99*$F99*$G99*$L99*BV$10)</f>
        <v>0</v>
      </c>
      <c r="BW99" s="34">
        <v>0</v>
      </c>
      <c r="BX99" s="34">
        <f>(BW99/12*1*$D99*$G99*$H99*$L99*BX$9)+(BW99/12*5*$E99*$G99*$H99*$L99*BX$10)+(BW99/12*6*$F99*$G99*$H99*$L99*BX$10)</f>
        <v>0</v>
      </c>
      <c r="BY99" s="34">
        <v>0</v>
      </c>
      <c r="BZ99" s="34">
        <f>(BY99/12*1*$D99*$G99*$H99*$L99*BZ$9)+(BY99/12*5*$E99*$G99*$H99*$L99*BZ$10)+(BY99/12*6*$F99*$G99*$H99*$L99*BZ$10)</f>
        <v>0</v>
      </c>
      <c r="CA99" s="34">
        <v>0</v>
      </c>
      <c r="CB99" s="34">
        <f>(CA99/12*1*$D99*$G99*$H99*$L99*CB$9)+(CA99/12*5*$E99*$G99*$H99*$L99*CB$10)+(CA99/12*6*$F99*$G99*$H99*$L99*CB$10)</f>
        <v>0</v>
      </c>
      <c r="CC99" s="34">
        <v>0</v>
      </c>
      <c r="CD99" s="34">
        <f>(CC99/12*1*$D99*$G99*$H99*$L99*CD$9)+(CC99/12*5*$E99*$G99*$H99*$L99*CD$10)+(CC99/12*6*$F99*$G99*$H99*$L99*CD$10)</f>
        <v>0</v>
      </c>
      <c r="CE99" s="34">
        <v>0</v>
      </c>
      <c r="CF99" s="34">
        <f t="shared" ref="CF99:CF101" si="772">(CE99/12*1*$D99*$G99*$H99*$M99*CF$9)+(CE99/12*5*$E99*$G99*$H99*$M99*CF$10)+(CE99/12*6*$F99*$G99*$H99*$M99*CF$10)</f>
        <v>0</v>
      </c>
      <c r="CG99" s="34"/>
      <c r="CH99" s="34">
        <f t="shared" ref="CH99:CH101" si="773">(CG99/12*1*$D99*$G99*$H99*$L99*CH$9)+(CG99/12*5*$E99*$G99*$H99*$L99*CH$10)+(CG99/12*6*$F99*$G99*$H99*$L99*CH$10)</f>
        <v>0</v>
      </c>
      <c r="CI99" s="34"/>
      <c r="CJ99" s="34">
        <f t="shared" ref="CJ99:CJ101" si="774">(CI99/12*1*$D99*$G99*$H99*$M99*CJ$9)+(CI99/12*5*$E99*$G99*$H99*$M99*CJ$10)+(CI99/12*6*$F99*$G99*$H99*$M99*CJ$10)</f>
        <v>0</v>
      </c>
      <c r="CK99" s="34">
        <v>0</v>
      </c>
      <c r="CL99" s="34">
        <f t="shared" ref="CL99:CL101" si="775">(CK99/12*1*$D99*$G99*$H99*$L99*CL$9)+(CK99/12*5*$E99*$G99*$H99*$L99*CL$10)+(CK99/12*6*$F99*$G99*$H99*$L99*CL$10)</f>
        <v>0</v>
      </c>
      <c r="CM99" s="34">
        <v>0</v>
      </c>
      <c r="CN99" s="34">
        <f>(CM99/12*1*$D99*$G99*$H99*$L99*CN$9)+(CM99/12*11*$E99*$G99*$H99*$L99*CN$10)</f>
        <v>0</v>
      </c>
      <c r="CO99" s="34"/>
      <c r="CP99" s="34">
        <f t="shared" ref="CP99:CP106" si="776">(CO99/3*1*$D99*$G99*$H99*$L99*CP$9)+(CO99/3*2*$E99*$G99*$H99*$L99*CP$10)</f>
        <v>0</v>
      </c>
      <c r="CQ99" s="34"/>
      <c r="CR99" s="34"/>
      <c r="CS99" s="34">
        <f t="shared" si="639"/>
        <v>0</v>
      </c>
      <c r="CT99" s="34">
        <f t="shared" si="639"/>
        <v>0</v>
      </c>
      <c r="CU99" s="34">
        <v>12</v>
      </c>
      <c r="CV99" s="34">
        <f t="shared" ref="CV99:CV101" si="777">(CU99/12*1*$D99*$G99*$H99*$M99*CV$9)+(CU99/12*5*$E99*$G99*$H99*$M99*CV$10)+(CU99/12*6*$F99*$G99*$H99*$M99*CV$10)</f>
        <v>300574.98213119991</v>
      </c>
      <c r="CW99" s="34">
        <v>8</v>
      </c>
      <c r="CX99" s="34">
        <f t="shared" ref="CX99:CX101" si="778">(CW99/12*1*$D99*$G99*$H99*$M99*CX$9)+(CW99/12*5*$E99*$G99*$H99*$M99*CX$10)+(CW99/12*6*$F99*$G99*$H99*$M99*CX$10)</f>
        <v>200383.32142079997</v>
      </c>
      <c r="CY99" s="34">
        <v>6</v>
      </c>
      <c r="CZ99" s="34">
        <f t="shared" ref="CZ99:CZ101" si="779">(CY99/12*1*$D99*$G99*$H99*$L99*CZ$9)+(CY99/12*5*$E99*$G99*$H99*$L99*CZ$10)+(CY99/12*6*$F99*$G99*$H99*$L99*CZ$10)</f>
        <v>125826.55982399998</v>
      </c>
      <c r="DA99" s="34">
        <v>2</v>
      </c>
      <c r="DB99" s="34">
        <f t="shared" ref="DB99:DB101" si="780">(DA99/12*1*$D99*$G99*$H99*$M99*DB$9)+(DA99/12*5*$E99*$G99*$H99*$M99*DB$10)+(DA99/12*6*$F99*$G99*$H99*$M99*DB$10)</f>
        <v>50330.623929599999</v>
      </c>
      <c r="DC99" s="34">
        <v>6</v>
      </c>
      <c r="DD99" s="34">
        <f t="shared" ref="DD99:DD101" si="781">(DC99/12*1*$D99*$G99*$H99*$M99*DD$9)+(DC99/12*5*$E99*$G99*$H99*$M99*DD$10)+(DC99/12*6*$F99*$G99*$H99*$M99*DD$10)</f>
        <v>165456.5306688</v>
      </c>
      <c r="DE99" s="34">
        <v>0</v>
      </c>
      <c r="DF99" s="34">
        <f t="shared" ref="DF99:DF101" si="782">(DE99/12*1*$D99*$G99*$H99*$M99*DF$9)+(DE99/12*5*$E99*$G99*$H99*$M99*DF$10)+(DE99/12*6*$F99*$G99*$H99*$M99*DF$10)</f>
        <v>0</v>
      </c>
      <c r="DG99" s="34">
        <v>6</v>
      </c>
      <c r="DH99" s="34">
        <f>(DG99/12*1*$D99*$G99*$H99*$M99*DH$9)+(DG99/12*11*$E99*$G99*$H99*$M99*DH$10)</f>
        <v>166714.8751296</v>
      </c>
      <c r="DI99" s="34">
        <v>0</v>
      </c>
      <c r="DJ99" s="34">
        <f t="shared" ref="DJ99:DJ104" si="783">(DI99/3*1*$D99*$G99*$H99*$M99*DJ$9)+(DI99/3*2*$E99*$G99*$H99*$M99*DJ$10)</f>
        <v>0</v>
      </c>
      <c r="DK99" s="34"/>
      <c r="DL99" s="27"/>
      <c r="DM99" s="34"/>
      <c r="DN99" s="27">
        <f t="shared" si="652"/>
        <v>0</v>
      </c>
      <c r="DO99" s="34">
        <v>40</v>
      </c>
      <c r="DP99" s="34">
        <f t="shared" ref="DP99:DP101" si="784">(DO99/12*1*$D99*$G99*$H99*$L99*DP$9)+(DO99/12*5*$E99*$G99*$H99*$L99*DP$10)+(DO99/12*6*$F99*$G99*$H99*$L99*DP$10)</f>
        <v>911732.24352000002</v>
      </c>
      <c r="DQ99" s="34">
        <v>14</v>
      </c>
      <c r="DR99" s="34">
        <f>(DQ99/12*1*$D99*$G99*$H99*$M99*DR$9)+(DQ99/12*11*$E99*$G99*$H99*$M99*DR$10)</f>
        <v>389001.37530240003</v>
      </c>
      <c r="DS99" s="34">
        <v>0</v>
      </c>
      <c r="DT99" s="34">
        <f t="shared" si="651"/>
        <v>0</v>
      </c>
      <c r="DU99" s="34"/>
      <c r="DV99" s="27"/>
      <c r="DW99" s="34">
        <f t="shared" si="629"/>
        <v>0</v>
      </c>
      <c r="DX99" s="34">
        <f t="shared" si="629"/>
        <v>0</v>
      </c>
      <c r="DY99" s="34">
        <v>8</v>
      </c>
      <c r="DZ99" s="34">
        <f>(DY99/12*1*$D99*$G99*$H99*$M99*DZ$9)+(DY99/12*11*$E99*$G99*$H99*$M99*DZ$10)</f>
        <v>221347.32587519995</v>
      </c>
      <c r="EA99" s="34">
        <v>4</v>
      </c>
      <c r="EB99" s="34">
        <v>111793.36</v>
      </c>
      <c r="EC99" s="27"/>
      <c r="ED99" s="34"/>
      <c r="EE99" s="34">
        <f t="shared" si="640"/>
        <v>4</v>
      </c>
      <c r="EF99" s="34">
        <f t="shared" si="640"/>
        <v>111793.36</v>
      </c>
      <c r="EG99" s="34">
        <v>16</v>
      </c>
      <c r="EH99" s="34">
        <f>(EG99/12*1*$D99*$G99*$H99*$L99*EH$9)+(EG99/12*11*$E99*$G99*$H99*$L99*EH$10)</f>
        <v>370619.79942399997</v>
      </c>
      <c r="EI99" s="34">
        <v>3</v>
      </c>
      <c r="EJ99" s="34">
        <v>69870.84</v>
      </c>
      <c r="EK99" s="34"/>
      <c r="EL99" s="34"/>
      <c r="EM99" s="34">
        <f t="shared" si="641"/>
        <v>3</v>
      </c>
      <c r="EN99" s="34">
        <f t="shared" si="641"/>
        <v>69870.84</v>
      </c>
      <c r="EO99" s="34">
        <v>2</v>
      </c>
      <c r="EP99" s="34">
        <f>(EO99/12*1*$D99*$G99*$H99*$L99*EP$9)+(EO99/12*11*$E99*$G99*$H99*$L99*EP$10)</f>
        <v>46327.474927999996</v>
      </c>
      <c r="EQ99" s="34">
        <v>0</v>
      </c>
      <c r="ER99" s="34">
        <f t="shared" si="728"/>
        <v>0</v>
      </c>
      <c r="ES99" s="34"/>
      <c r="ET99" s="34"/>
      <c r="EU99" s="34">
        <f t="shared" si="642"/>
        <v>0</v>
      </c>
      <c r="EV99" s="34">
        <f t="shared" si="642"/>
        <v>0</v>
      </c>
      <c r="EW99" s="34">
        <v>0</v>
      </c>
      <c r="EX99" s="34">
        <f>(EW99/12*1*$D99*$G99*$H99*$M99*EX$9)+(EW99/12*11*$E99*$G99*$H99*$M99*EX$10)</f>
        <v>0</v>
      </c>
      <c r="EY99" s="34">
        <f t="shared" si="726"/>
        <v>0</v>
      </c>
      <c r="EZ99" s="34">
        <f t="shared" si="648"/>
        <v>0</v>
      </c>
      <c r="FA99" s="34"/>
      <c r="FB99" s="34"/>
      <c r="FC99" s="34">
        <f t="shared" si="729"/>
        <v>0</v>
      </c>
      <c r="FD99" s="34">
        <f t="shared" si="729"/>
        <v>0</v>
      </c>
      <c r="FE99" s="34">
        <v>12</v>
      </c>
      <c r="FF99" s="34">
        <f t="shared" ref="FF99:FF101" si="785">(FE99/12*1*$D99*$G99*$H99*$M99*FF$9)+(FE99/12*11*$E99*$G99*$H99*$M99*FF$10)</f>
        <v>430795.35878400004</v>
      </c>
      <c r="FG99" s="34">
        <v>2</v>
      </c>
      <c r="FH99" s="34">
        <v>71806.539999999994</v>
      </c>
      <c r="FI99" s="34"/>
      <c r="FJ99" s="34"/>
      <c r="FK99" s="34">
        <f t="shared" si="730"/>
        <v>2</v>
      </c>
      <c r="FL99" s="34">
        <f t="shared" si="730"/>
        <v>71806.539999999994</v>
      </c>
      <c r="FM99" s="34">
        <v>0</v>
      </c>
      <c r="FN99" s="34">
        <f t="shared" ref="FN99:FN101" si="786">(FM99/12*1*$D99*$G99*$H99*$M99*FN$9)+(FM99/12*11*$E99*$G99*$H99*$M99*FN$10)</f>
        <v>0</v>
      </c>
      <c r="FO99" s="34">
        <f t="shared" si="657"/>
        <v>0</v>
      </c>
      <c r="FP99" s="34">
        <f t="shared" si="731"/>
        <v>0</v>
      </c>
      <c r="FQ99" s="34"/>
      <c r="FR99" s="34"/>
      <c r="FS99" s="34"/>
      <c r="FT99" s="34"/>
      <c r="FU99" s="34">
        <v>2</v>
      </c>
      <c r="FV99" s="34">
        <f t="shared" ref="FV99:FV101" si="787">(FU99/12*1*$D99*$G99*$H99*$N99*FV$9)+(FU99/12*11*$E99*$G99*$H99*$N99*FV$10)</f>
        <v>95871.581091999993</v>
      </c>
      <c r="FW99" s="34"/>
      <c r="FX99" s="34"/>
      <c r="FY99" s="34"/>
      <c r="FZ99" s="34"/>
      <c r="GA99" s="34">
        <f t="shared" si="643"/>
        <v>0</v>
      </c>
      <c r="GB99" s="34">
        <f t="shared" si="643"/>
        <v>0</v>
      </c>
      <c r="GC99" s="34">
        <v>0</v>
      </c>
      <c r="GD99" s="34">
        <f>(GC99/12*1*$D99*$G99*$H99*$O99*GD$9)+(GC99/12*11*$E99*$G99*$H99*$P99*GD$10)</f>
        <v>0</v>
      </c>
      <c r="GE99" s="34">
        <f t="shared" ref="GE99:GE143" si="788">GC99/12*3</f>
        <v>0</v>
      </c>
      <c r="GF99" s="34">
        <f t="shared" si="647"/>
        <v>0</v>
      </c>
      <c r="GG99" s="34"/>
      <c r="GH99" s="34"/>
      <c r="GI99" s="27">
        <f t="shared" si="644"/>
        <v>0</v>
      </c>
      <c r="GJ99" s="27">
        <f t="shared" si="644"/>
        <v>0</v>
      </c>
      <c r="GK99" s="37"/>
      <c r="GL99" s="38"/>
    </row>
    <row r="100" spans="1:194" ht="30" x14ac:dyDescent="0.25">
      <c r="A100" s="41"/>
      <c r="B100" s="72">
        <v>74</v>
      </c>
      <c r="C100" s="28" t="s">
        <v>240</v>
      </c>
      <c r="D100" s="29">
        <f t="shared" si="732"/>
        <v>18150.400000000001</v>
      </c>
      <c r="E100" s="29">
        <f t="shared" si="732"/>
        <v>18790</v>
      </c>
      <c r="F100" s="30">
        <v>18508</v>
      </c>
      <c r="G100" s="39">
        <v>1.74</v>
      </c>
      <c r="H100" s="31">
        <v>1</v>
      </c>
      <c r="I100" s="32"/>
      <c r="J100" s="32"/>
      <c r="K100" s="32"/>
      <c r="L100" s="29">
        <v>1.4</v>
      </c>
      <c r="M100" s="29">
        <v>1.68</v>
      </c>
      <c r="N100" s="29">
        <v>2.23</v>
      </c>
      <c r="O100" s="29">
        <v>2.39</v>
      </c>
      <c r="P100" s="33">
        <v>2.57</v>
      </c>
      <c r="Q100" s="34">
        <v>98</v>
      </c>
      <c r="R100" s="34">
        <f>(Q100/12*1*$D100*$G100*$H100*$L100*R$9)+(Q100/12*5*$E100*$G100*$H100*$L100*R$10)+(Q100/12*6*$F100*$G100*$H100*$L100*R$10)</f>
        <v>4516204.9774799999</v>
      </c>
      <c r="S100" s="34">
        <v>51</v>
      </c>
      <c r="T100" s="34">
        <f>(S100/12*1*$D100*$G100*$H100*$L100*T$9)+(S100/12*5*$E100*$G100*$H100*$L100*T$10)+(S100/12*6*$F100*$G100*$H100*$L100*T$10)</f>
        <v>2350269.93726</v>
      </c>
      <c r="U100" s="34">
        <v>0</v>
      </c>
      <c r="V100" s="34">
        <f t="shared" si="749"/>
        <v>0</v>
      </c>
      <c r="W100" s="34"/>
      <c r="X100" s="34">
        <f t="shared" si="750"/>
        <v>0</v>
      </c>
      <c r="Y100" s="34">
        <v>6</v>
      </c>
      <c r="Z100" s="34">
        <f t="shared" si="751"/>
        <v>278999.22119999997</v>
      </c>
      <c r="AA100" s="34">
        <v>12</v>
      </c>
      <c r="AB100" s="34">
        <f t="shared" si="752"/>
        <v>557998.44239999994</v>
      </c>
      <c r="AC100" s="34">
        <v>0</v>
      </c>
      <c r="AD100" s="34">
        <f t="shared" si="753"/>
        <v>0</v>
      </c>
      <c r="AE100" s="34">
        <v>0</v>
      </c>
      <c r="AF100" s="34">
        <f t="shared" si="754"/>
        <v>0</v>
      </c>
      <c r="AG100" s="34">
        <v>0</v>
      </c>
      <c r="AH100" s="34">
        <f t="shared" si="755"/>
        <v>0</v>
      </c>
      <c r="AI100" s="34">
        <v>70</v>
      </c>
      <c r="AJ100" s="34">
        <f t="shared" si="756"/>
        <v>3490808.4217999997</v>
      </c>
      <c r="AK100" s="34"/>
      <c r="AL100" s="34">
        <f>(AK100/12*1*$D100*$G100*$H100*$L100*AL$9)+(AK100/12*5*$E100*$G100*$H100*$L100*AL$10)+(AK100/12*6*$F100*$G100*$H100*$L100*AL$10)</f>
        <v>0</v>
      </c>
      <c r="AM100" s="34"/>
      <c r="AN100" s="34">
        <f>(AM100/12*1*$D100*$G100*$H100*$L100*AN$9)+(AM100/12*5*$E100*$G100*$H100*$L100*AN$10)+(AM100/12*6*$F100*$G100*$H100*$L100*AN$10)</f>
        <v>0</v>
      </c>
      <c r="AO100" s="34">
        <v>0</v>
      </c>
      <c r="AP100" s="34">
        <f t="shared" si="757"/>
        <v>0</v>
      </c>
      <c r="AQ100" s="34">
        <v>41</v>
      </c>
      <c r="AR100" s="34">
        <f>(AQ100/12*1*$D100*$G100*$H100*$M100*AR$9)+(AQ100/12*5*$E100*$G100*$H100*$M100*AR$10)+(AQ100/12*6*$F100*$G100*$H100*$M100*AR$10)</f>
        <v>2235968.1172416001</v>
      </c>
      <c r="AS100" s="34">
        <v>0</v>
      </c>
      <c r="AT100" s="34">
        <f>(AS100/12*1*$D100*$G100*$H100*$M100*AT$9)+(AS100/12*5*$E100*$G100*$H100*$M100*AT$10)+(AS100/12*6*$F100*$G100*$H100*$M100*AT$10)</f>
        <v>0</v>
      </c>
      <c r="AU100" s="73">
        <v>100</v>
      </c>
      <c r="AV100" s="34">
        <f t="shared" si="758"/>
        <v>5453580.7737600002</v>
      </c>
      <c r="AW100" s="34">
        <f>4-1</f>
        <v>3</v>
      </c>
      <c r="AX100" s="34">
        <f t="shared" si="759"/>
        <v>163607.4232128</v>
      </c>
      <c r="AY100" s="34"/>
      <c r="AZ100" s="34">
        <f t="shared" si="760"/>
        <v>0</v>
      </c>
      <c r="BA100" s="34"/>
      <c r="BB100" s="34">
        <f t="shared" si="761"/>
        <v>0</v>
      </c>
      <c r="BC100" s="34">
        <v>4</v>
      </c>
      <c r="BD100" s="34">
        <f t="shared" si="762"/>
        <v>218143.2309504</v>
      </c>
      <c r="BE100" s="34">
        <v>0</v>
      </c>
      <c r="BF100" s="34">
        <f t="shared" si="763"/>
        <v>0</v>
      </c>
      <c r="BG100" s="34">
        <v>0</v>
      </c>
      <c r="BH100" s="34">
        <f t="shared" si="764"/>
        <v>0</v>
      </c>
      <c r="BI100" s="34">
        <v>0</v>
      </c>
      <c r="BJ100" s="34">
        <f t="shared" si="765"/>
        <v>0</v>
      </c>
      <c r="BK100" s="34">
        <v>0</v>
      </c>
      <c r="BL100" s="34">
        <f t="shared" si="766"/>
        <v>0</v>
      </c>
      <c r="BM100" s="34">
        <v>122</v>
      </c>
      <c r="BN100" s="34">
        <f t="shared" si="767"/>
        <v>5825293.5784399994</v>
      </c>
      <c r="BO100" s="34">
        <v>60</v>
      </c>
      <c r="BP100" s="34">
        <f t="shared" si="768"/>
        <v>2851634.1688799998</v>
      </c>
      <c r="BQ100" s="40">
        <v>0</v>
      </c>
      <c r="BR100" s="34">
        <f t="shared" si="769"/>
        <v>0</v>
      </c>
      <c r="BS100" s="34">
        <v>0</v>
      </c>
      <c r="BT100" s="34">
        <f t="shared" si="770"/>
        <v>0</v>
      </c>
      <c r="BU100" s="34">
        <v>0</v>
      </c>
      <c r="BV100" s="34">
        <f t="shared" si="771"/>
        <v>0</v>
      </c>
      <c r="BW100" s="34">
        <v>0</v>
      </c>
      <c r="BX100" s="34">
        <f>(BW100/12*1*$D100*$G100*$H100*$L100*BX$9)+(BW100/12*5*$E100*$G100*$H100*$L100*BX$10)+(BW100/12*6*$F100*$G100*$H100*$L100*BX$10)</f>
        <v>0</v>
      </c>
      <c r="BY100" s="34">
        <v>12</v>
      </c>
      <c r="BZ100" s="34">
        <f>(BY100/12*1*$D100*$G100*$H100*$L100*BZ$9)+(BY100/12*5*$E100*$G100*$H100*$L100*BZ$10)+(BY100/12*6*$F100*$G100*$H100*$L100*BZ$10)</f>
        <v>418974.64593599993</v>
      </c>
      <c r="CA100" s="34">
        <v>0</v>
      </c>
      <c r="CB100" s="34">
        <f>(CA100/12*1*$D100*$G100*$H100*$L100*CB$9)+(CA100/12*5*$E100*$G100*$H100*$L100*CB$10)+(CA100/12*6*$F100*$G100*$H100*$L100*CB$10)</f>
        <v>0</v>
      </c>
      <c r="CC100" s="34">
        <v>0</v>
      </c>
      <c r="CD100" s="34">
        <f>(CC100/12*1*$D100*$G100*$H100*$L100*CD$9)+(CC100/12*5*$E100*$G100*$H100*$L100*CD$10)+(CC100/12*6*$F100*$G100*$H100*$L100*CD$10)</f>
        <v>0</v>
      </c>
      <c r="CE100" s="34">
        <v>0</v>
      </c>
      <c r="CF100" s="34">
        <f t="shared" si="772"/>
        <v>0</v>
      </c>
      <c r="CG100" s="34"/>
      <c r="CH100" s="34">
        <f t="shared" si="773"/>
        <v>0</v>
      </c>
      <c r="CI100" s="34"/>
      <c r="CJ100" s="34">
        <f t="shared" si="774"/>
        <v>0</v>
      </c>
      <c r="CK100" s="34">
        <v>0</v>
      </c>
      <c r="CL100" s="34">
        <f t="shared" si="775"/>
        <v>0</v>
      </c>
      <c r="CM100" s="34">
        <v>4</v>
      </c>
      <c r="CN100" s="34">
        <f>(CM100/12*1*$D100*$G100*$H100*$L100*CN$9)+(CM100/12*11*$E100*$G100*$H100*$L100*CN$10)</f>
        <v>175144.88241599998</v>
      </c>
      <c r="CO100" s="34"/>
      <c r="CP100" s="34">
        <f t="shared" si="776"/>
        <v>0</v>
      </c>
      <c r="CQ100" s="34"/>
      <c r="CR100" s="34"/>
      <c r="CS100" s="34">
        <f t="shared" si="639"/>
        <v>0</v>
      </c>
      <c r="CT100" s="34">
        <f t="shared" si="639"/>
        <v>0</v>
      </c>
      <c r="CU100" s="34">
        <v>30</v>
      </c>
      <c r="CV100" s="34">
        <f t="shared" si="777"/>
        <v>1556549.0146079999</v>
      </c>
      <c r="CW100" s="34">
        <v>5</v>
      </c>
      <c r="CX100" s="34">
        <f t="shared" si="778"/>
        <v>259424.83576799999</v>
      </c>
      <c r="CY100" s="34">
        <v>10</v>
      </c>
      <c r="CZ100" s="34">
        <f t="shared" si="779"/>
        <v>434401.21843999997</v>
      </c>
      <c r="DA100" s="34">
        <v>4</v>
      </c>
      <c r="DB100" s="34">
        <f t="shared" si="780"/>
        <v>208512.58485119999</v>
      </c>
      <c r="DC100" s="34">
        <v>0</v>
      </c>
      <c r="DD100" s="34">
        <f t="shared" si="781"/>
        <v>0</v>
      </c>
      <c r="DE100" s="34">
        <v>0</v>
      </c>
      <c r="DF100" s="34">
        <f t="shared" si="782"/>
        <v>0</v>
      </c>
      <c r="DG100" s="34">
        <v>6</v>
      </c>
      <c r="DH100" s="34">
        <f>(DG100/12*1*$D100*$G100*$H100*$M100*DH$9)+(DG100/12*11*$E100*$G100*$H100*$M100*DH$10)</f>
        <v>345337.95562560001</v>
      </c>
      <c r="DI100" s="34">
        <v>0</v>
      </c>
      <c r="DJ100" s="34">
        <f t="shared" si="783"/>
        <v>0</v>
      </c>
      <c r="DK100" s="34"/>
      <c r="DL100" s="27"/>
      <c r="DM100" s="34"/>
      <c r="DN100" s="27">
        <f t="shared" si="652"/>
        <v>0</v>
      </c>
      <c r="DO100" s="34">
        <v>23</v>
      </c>
      <c r="DP100" s="34">
        <f t="shared" si="784"/>
        <v>1085938.2257639999</v>
      </c>
      <c r="DQ100" s="34">
        <v>6</v>
      </c>
      <c r="DR100" s="34">
        <f>(DQ100/12*1*$D100*$G100*$H100*$M100*DR$9)+(DQ100/12*11*$E100*$G100*$H100*$M100*DR$10)</f>
        <v>345337.95562560001</v>
      </c>
      <c r="DS100" s="34">
        <v>0</v>
      </c>
      <c r="DT100" s="34">
        <f t="shared" si="651"/>
        <v>0</v>
      </c>
      <c r="DU100" s="34"/>
      <c r="DV100" s="27"/>
      <c r="DW100" s="34">
        <f t="shared" si="629"/>
        <v>0</v>
      </c>
      <c r="DX100" s="34">
        <f t="shared" si="629"/>
        <v>0</v>
      </c>
      <c r="DY100" s="34">
        <v>14</v>
      </c>
      <c r="DZ100" s="34">
        <f>(DY100/12*1*$D100*$G100*$H100*$M100*DZ$9)+(DY100/12*11*$E100*$G100*$H100*$M100*DZ$10)</f>
        <v>802384.05629760004</v>
      </c>
      <c r="EA100" s="34">
        <v>2</v>
      </c>
      <c r="EB100" s="34">
        <v>108827.94</v>
      </c>
      <c r="EC100" s="27"/>
      <c r="ED100" s="34"/>
      <c r="EE100" s="34">
        <f t="shared" si="640"/>
        <v>2</v>
      </c>
      <c r="EF100" s="34">
        <f t="shared" si="640"/>
        <v>108827.94</v>
      </c>
      <c r="EG100" s="34">
        <v>2</v>
      </c>
      <c r="EH100" s="34">
        <f>(EG100/12*1*$D100*$G100*$H100*$L100*EH$9)+(EG100/12*11*$E100*$G100*$H100*$L100*EH$10)</f>
        <v>95964.055207999991</v>
      </c>
      <c r="EI100" s="34">
        <v>4</v>
      </c>
      <c r="EJ100" s="34">
        <v>190733.09</v>
      </c>
      <c r="EK100" s="34"/>
      <c r="EL100" s="34"/>
      <c r="EM100" s="34">
        <f t="shared" si="641"/>
        <v>4</v>
      </c>
      <c r="EN100" s="34">
        <f t="shared" si="641"/>
        <v>190733.09</v>
      </c>
      <c r="EO100" s="34">
        <v>4</v>
      </c>
      <c r="EP100" s="34">
        <f>(EO100/12*1*$D100*$G100*$H100*$L100*EP$9)+(EO100/12*11*$E100*$G100*$H100*$L100*EP$10)</f>
        <v>191928.11041599998</v>
      </c>
      <c r="EQ100" s="34">
        <v>1</v>
      </c>
      <c r="ER100" s="34">
        <v>45098.66</v>
      </c>
      <c r="ES100" s="34"/>
      <c r="ET100" s="34"/>
      <c r="EU100" s="34">
        <f t="shared" si="642"/>
        <v>1</v>
      </c>
      <c r="EV100" s="34">
        <f t="shared" si="642"/>
        <v>45098.66</v>
      </c>
      <c r="EW100" s="34">
        <v>0</v>
      </c>
      <c r="EX100" s="34">
        <f>(EW100/12*1*$D100*$G100*$H100*$M100*EX$9)+(EW100/12*11*$E100*$G100*$H100*$M100*EX$10)</f>
        <v>0</v>
      </c>
      <c r="EY100" s="34">
        <f t="shared" si="726"/>
        <v>0</v>
      </c>
      <c r="EZ100" s="34">
        <f t="shared" si="648"/>
        <v>0</v>
      </c>
      <c r="FA100" s="34"/>
      <c r="FB100" s="34"/>
      <c r="FC100" s="34">
        <f t="shared" si="729"/>
        <v>0</v>
      </c>
      <c r="FD100" s="34">
        <f t="shared" si="729"/>
        <v>0</v>
      </c>
      <c r="FE100" s="34">
        <v>2</v>
      </c>
      <c r="FF100" s="34">
        <f t="shared" si="785"/>
        <v>148726.96910399999</v>
      </c>
      <c r="FG100" s="34">
        <v>0</v>
      </c>
      <c r="FH100" s="34">
        <f t="shared" si="734"/>
        <v>0</v>
      </c>
      <c r="FI100" s="34"/>
      <c r="FJ100" s="34"/>
      <c r="FK100" s="34">
        <f t="shared" si="730"/>
        <v>0</v>
      </c>
      <c r="FL100" s="34">
        <f t="shared" si="730"/>
        <v>0</v>
      </c>
      <c r="FM100" s="34">
        <v>2</v>
      </c>
      <c r="FN100" s="34">
        <f t="shared" si="786"/>
        <v>148726.96910399999</v>
      </c>
      <c r="FO100" s="34"/>
      <c r="FP100" s="34">
        <f t="shared" si="731"/>
        <v>0</v>
      </c>
      <c r="FQ100" s="34"/>
      <c r="FR100" s="34"/>
      <c r="FS100" s="34"/>
      <c r="FT100" s="34"/>
      <c r="FU100" s="34"/>
      <c r="FV100" s="34">
        <f t="shared" si="787"/>
        <v>0</v>
      </c>
      <c r="FW100" s="34"/>
      <c r="FX100" s="34">
        <f t="shared" ref="FX100:FX101" si="789">(FW100/12*1*$D100*$G100*$H100*$N100*FX$9)+(FW100/12*5*$E100*$G100*$H100*$N100*FX$10)+(FW100/12*6*$F100*$G100*$H100*$N100*FX$10)</f>
        <v>0</v>
      </c>
      <c r="FY100" s="34"/>
      <c r="FZ100" s="34"/>
      <c r="GA100" s="34">
        <f t="shared" si="643"/>
        <v>0</v>
      </c>
      <c r="GB100" s="34">
        <f t="shared" si="643"/>
        <v>0</v>
      </c>
      <c r="GC100" s="34">
        <v>2</v>
      </c>
      <c r="GD100" s="34">
        <f>(GC100/12*1*$D100*$G100*$H100*$O100*GD$9)+(GC100/12*11*$E100*$G100*$H100*$P100*GD$10)</f>
        <v>226190.42031399996</v>
      </c>
      <c r="GE100" s="34"/>
      <c r="GF100" s="34">
        <f t="shared" si="647"/>
        <v>0</v>
      </c>
      <c r="GG100" s="34"/>
      <c r="GH100" s="34"/>
      <c r="GI100" s="27">
        <f t="shared" si="644"/>
        <v>0</v>
      </c>
      <c r="GJ100" s="27">
        <f t="shared" si="644"/>
        <v>0</v>
      </c>
      <c r="GK100" s="37"/>
      <c r="GL100" s="38"/>
    </row>
    <row r="101" spans="1:194" ht="30" x14ac:dyDescent="0.25">
      <c r="A101" s="41"/>
      <c r="B101" s="72">
        <v>75</v>
      </c>
      <c r="C101" s="28" t="s">
        <v>241</v>
      </c>
      <c r="D101" s="29">
        <f t="shared" si="732"/>
        <v>18150.400000000001</v>
      </c>
      <c r="E101" s="29">
        <f t="shared" si="732"/>
        <v>18790</v>
      </c>
      <c r="F101" s="30">
        <v>18508</v>
      </c>
      <c r="G101" s="39">
        <v>2.4900000000000002</v>
      </c>
      <c r="H101" s="31">
        <v>1</v>
      </c>
      <c r="I101" s="32"/>
      <c r="J101" s="32"/>
      <c r="K101" s="32"/>
      <c r="L101" s="29">
        <v>1.4</v>
      </c>
      <c r="M101" s="29">
        <v>1.68</v>
      </c>
      <c r="N101" s="29">
        <v>2.23</v>
      </c>
      <c r="O101" s="29">
        <v>2.39</v>
      </c>
      <c r="P101" s="33">
        <v>2.57</v>
      </c>
      <c r="Q101" s="34">
        <v>2</v>
      </c>
      <c r="R101" s="34">
        <f>(Q101/12*1*$D101*$G101*$H101*$L101*R$9)+(Q101/12*5*$E101*$G101*$H101*$L101*R$10)+(Q101/12*6*$F101*$G101*$H101*$L101*R$10)</f>
        <v>131894.79702</v>
      </c>
      <c r="S101" s="34"/>
      <c r="T101" s="34">
        <f>(S101/12*1*$D101*$G101*$H101*$L101*T$9)+(S101/12*5*$E101*$G101*$H101*$L101*T$10)+(S101/12*6*$F101*$G101*$H101*$L101*T$10)</f>
        <v>0</v>
      </c>
      <c r="U101" s="34">
        <v>0</v>
      </c>
      <c r="V101" s="34">
        <f t="shared" si="749"/>
        <v>0</v>
      </c>
      <c r="W101" s="34"/>
      <c r="X101" s="34">
        <f t="shared" si="750"/>
        <v>0</v>
      </c>
      <c r="Y101" s="34">
        <v>2</v>
      </c>
      <c r="Z101" s="34">
        <f t="shared" si="751"/>
        <v>133085.83540000001</v>
      </c>
      <c r="AA101" s="34"/>
      <c r="AB101" s="34">
        <f t="shared" si="752"/>
        <v>0</v>
      </c>
      <c r="AC101" s="34">
        <v>0</v>
      </c>
      <c r="AD101" s="34">
        <f t="shared" si="753"/>
        <v>0</v>
      </c>
      <c r="AE101" s="34">
        <v>0</v>
      </c>
      <c r="AF101" s="34">
        <f t="shared" si="754"/>
        <v>0</v>
      </c>
      <c r="AG101" s="34">
        <v>0</v>
      </c>
      <c r="AH101" s="34">
        <f t="shared" si="755"/>
        <v>0</v>
      </c>
      <c r="AI101" s="34">
        <v>12</v>
      </c>
      <c r="AJ101" s="34">
        <f t="shared" si="756"/>
        <v>856365.80988000007</v>
      </c>
      <c r="AK101" s="34"/>
      <c r="AL101" s="34">
        <f>(AK101/12*1*$D101*$G101*$H101*$L101*AL$9)+(AK101/12*5*$E101*$G101*$H101*$L101*AL$10)+(AK101/12*6*$F101*$G101*$H101*$L101*AL$10)</f>
        <v>0</v>
      </c>
      <c r="AM101" s="34"/>
      <c r="AN101" s="34">
        <f>(AM101/12*1*$D101*$G101*$H101*$L101*AN$9)+(AM101/12*5*$E101*$G101*$H101*$L101*AN$10)+(AM101/12*6*$F101*$G101*$H101*$L101*AN$10)</f>
        <v>0</v>
      </c>
      <c r="AO101" s="34">
        <v>0</v>
      </c>
      <c r="AP101" s="34">
        <f t="shared" si="757"/>
        <v>0</v>
      </c>
      <c r="AQ101" s="34"/>
      <c r="AR101" s="34">
        <f>(AQ101/12*1*$D101*$G101*$H101*$M101*AR$9)+(AQ101/12*5*$E101*$G101*$H101*$M101*AR$10)+(AQ101/12*6*$F101*$G101*$H101*$M101*AR$10)</f>
        <v>0</v>
      </c>
      <c r="AS101" s="34">
        <v>0</v>
      </c>
      <c r="AT101" s="34">
        <f>(AS101/12*1*$D101*$G101*$H101*$M101*AT$9)+(AS101/12*5*$E101*$G101*$H101*$M101*AT$10)+(AS101/12*6*$F101*$G101*$H101*$M101*AT$10)</f>
        <v>0</v>
      </c>
      <c r="AU101" s="73">
        <v>6</v>
      </c>
      <c r="AV101" s="34">
        <f t="shared" si="758"/>
        <v>468255.72850560001</v>
      </c>
      <c r="AW101" s="34">
        <v>0</v>
      </c>
      <c r="AX101" s="34">
        <f t="shared" si="759"/>
        <v>0</v>
      </c>
      <c r="AY101" s="34"/>
      <c r="AZ101" s="34">
        <f t="shared" si="760"/>
        <v>0</v>
      </c>
      <c r="BA101" s="34"/>
      <c r="BB101" s="34">
        <f t="shared" si="761"/>
        <v>0</v>
      </c>
      <c r="BC101" s="34"/>
      <c r="BD101" s="34">
        <f t="shared" si="762"/>
        <v>0</v>
      </c>
      <c r="BE101" s="34">
        <v>0</v>
      </c>
      <c r="BF101" s="34">
        <f t="shared" si="763"/>
        <v>0</v>
      </c>
      <c r="BG101" s="34">
        <v>0</v>
      </c>
      <c r="BH101" s="34">
        <f t="shared" si="764"/>
        <v>0</v>
      </c>
      <c r="BI101" s="34">
        <v>0</v>
      </c>
      <c r="BJ101" s="34">
        <f t="shared" si="765"/>
        <v>0</v>
      </c>
      <c r="BK101" s="34">
        <v>0</v>
      </c>
      <c r="BL101" s="34">
        <f t="shared" si="766"/>
        <v>0</v>
      </c>
      <c r="BM101" s="34">
        <v>23</v>
      </c>
      <c r="BN101" s="34">
        <f t="shared" si="767"/>
        <v>1571577.9312100001</v>
      </c>
      <c r="BO101" s="34">
        <v>4</v>
      </c>
      <c r="BP101" s="34">
        <f t="shared" si="768"/>
        <v>272052.45519200002</v>
      </c>
      <c r="BQ101" s="40">
        <v>0</v>
      </c>
      <c r="BR101" s="34">
        <f t="shared" si="769"/>
        <v>0</v>
      </c>
      <c r="BS101" s="34">
        <v>0</v>
      </c>
      <c r="BT101" s="34">
        <f t="shared" si="770"/>
        <v>0</v>
      </c>
      <c r="BU101" s="34">
        <v>0</v>
      </c>
      <c r="BV101" s="34">
        <f t="shared" si="771"/>
        <v>0</v>
      </c>
      <c r="BW101" s="34">
        <v>0</v>
      </c>
      <c r="BX101" s="34">
        <f>(BW101/12*1*$D101*$G101*$H101*$L101*BX$9)+(BW101/12*5*$E101*$G101*$H101*$L101*BX$10)+(BW101/12*6*$F101*$G101*$H101*$L101*BX$10)</f>
        <v>0</v>
      </c>
      <c r="BY101" s="34"/>
      <c r="BZ101" s="34">
        <f>(BY101/12*1*$D101*$G101*$H101*$L101*BZ$9)+(BY101/12*5*$E101*$G101*$H101*$L101*BZ$10)+(BY101/12*6*$F101*$G101*$H101*$L101*BZ$10)</f>
        <v>0</v>
      </c>
      <c r="CA101" s="34">
        <v>0</v>
      </c>
      <c r="CB101" s="34">
        <f>(CA101/12*1*$D101*$G101*$H101*$L101*CB$9)+(CA101/12*5*$E101*$G101*$H101*$L101*CB$10)+(CA101/12*6*$F101*$G101*$H101*$L101*CB$10)</f>
        <v>0</v>
      </c>
      <c r="CC101" s="34">
        <v>0</v>
      </c>
      <c r="CD101" s="34">
        <f>(CC101/12*1*$D101*$G101*$H101*$L101*CD$9)+(CC101/12*5*$E101*$G101*$H101*$L101*CD$10)+(CC101/12*6*$F101*$G101*$H101*$L101*CD$10)</f>
        <v>0</v>
      </c>
      <c r="CE101" s="34">
        <v>0</v>
      </c>
      <c r="CF101" s="34">
        <f t="shared" si="772"/>
        <v>0</v>
      </c>
      <c r="CG101" s="34"/>
      <c r="CH101" s="34">
        <f t="shared" si="773"/>
        <v>0</v>
      </c>
      <c r="CI101" s="34"/>
      <c r="CJ101" s="34">
        <f t="shared" si="774"/>
        <v>0</v>
      </c>
      <c r="CK101" s="34">
        <v>0</v>
      </c>
      <c r="CL101" s="34">
        <f t="shared" si="775"/>
        <v>0</v>
      </c>
      <c r="CM101" s="34">
        <v>0</v>
      </c>
      <c r="CN101" s="34">
        <f>(CM101/12*1*$D101*$G101*$H101*$L101*CN$9)+(CM101/12*11*$E101*$G101*$H101*$L101*CN$10)</f>
        <v>0</v>
      </c>
      <c r="CO101" s="34"/>
      <c r="CP101" s="34">
        <f t="shared" si="776"/>
        <v>0</v>
      </c>
      <c r="CQ101" s="34"/>
      <c r="CR101" s="34"/>
      <c r="CS101" s="34">
        <f t="shared" si="639"/>
        <v>0</v>
      </c>
      <c r="CT101" s="34">
        <f t="shared" si="639"/>
        <v>0</v>
      </c>
      <c r="CU101" s="34"/>
      <c r="CV101" s="34">
        <f t="shared" si="777"/>
        <v>0</v>
      </c>
      <c r="CW101" s="34"/>
      <c r="CX101" s="34">
        <f t="shared" si="778"/>
        <v>0</v>
      </c>
      <c r="CY101" s="34"/>
      <c r="CZ101" s="34">
        <f t="shared" si="779"/>
        <v>0</v>
      </c>
      <c r="DA101" s="34"/>
      <c r="DB101" s="34">
        <f t="shared" si="780"/>
        <v>0</v>
      </c>
      <c r="DC101" s="34">
        <v>0</v>
      </c>
      <c r="DD101" s="34">
        <f t="shared" si="781"/>
        <v>0</v>
      </c>
      <c r="DE101" s="34">
        <v>0</v>
      </c>
      <c r="DF101" s="34">
        <f t="shared" si="782"/>
        <v>0</v>
      </c>
      <c r="DG101" s="34">
        <v>0</v>
      </c>
      <c r="DH101" s="34">
        <f>(DG101/12*1*$D101*$G101*$H101*$M101*DH$9)+(DG101/12*11*$E101*$G101*$H101*$M101*DH$10)</f>
        <v>0</v>
      </c>
      <c r="DI101" s="34">
        <f t="shared" ref="DI101:DI144" si="790">DG101/12*3</f>
        <v>0</v>
      </c>
      <c r="DJ101" s="34">
        <f t="shared" si="783"/>
        <v>0</v>
      </c>
      <c r="DK101" s="34"/>
      <c r="DL101" s="27"/>
      <c r="DM101" s="34"/>
      <c r="DN101" s="27">
        <f t="shared" si="652"/>
        <v>0</v>
      </c>
      <c r="DO101" s="34"/>
      <c r="DP101" s="34">
        <f t="shared" si="784"/>
        <v>0</v>
      </c>
      <c r="DQ101" s="34"/>
      <c r="DR101" s="34">
        <f>(DQ101/12*1*$D101*$G101*$H101*$M101*DR$9)+(DQ101/12*11*$E101*$G101*$H101*$M101*DR$10)</f>
        <v>0</v>
      </c>
      <c r="DS101" s="34">
        <v>0</v>
      </c>
      <c r="DT101" s="34">
        <f t="shared" si="651"/>
        <v>0</v>
      </c>
      <c r="DU101" s="34"/>
      <c r="DV101" s="27"/>
      <c r="DW101" s="34">
        <f t="shared" si="629"/>
        <v>0</v>
      </c>
      <c r="DX101" s="34">
        <f t="shared" si="629"/>
        <v>0</v>
      </c>
      <c r="DY101" s="34"/>
      <c r="DZ101" s="34">
        <f>(DY101/12*1*$D101*$G101*$H101*$M101*DZ$9)+(DY101/12*11*$E101*$G101*$H101*$M101*DZ$10)</f>
        <v>0</v>
      </c>
      <c r="EA101" s="34">
        <v>0</v>
      </c>
      <c r="EB101" s="34">
        <f t="shared" ref="EB101" si="791">(EA101/3*1*$D101*$G101*$H101*$M101*EB$9)+(EA101/3*2*$E101*$G101*$H101*$M101*EB$10)</f>
        <v>0</v>
      </c>
      <c r="EC101" s="27"/>
      <c r="ED101" s="34"/>
      <c r="EE101" s="34">
        <f t="shared" si="640"/>
        <v>0</v>
      </c>
      <c r="EF101" s="34">
        <f t="shared" si="640"/>
        <v>0</v>
      </c>
      <c r="EG101" s="34"/>
      <c r="EH101" s="34">
        <f>(EG101/12*1*$D101*$G101*$H101*$L101*EH$9)+(EG101/12*11*$E101*$G101*$H101*$L101*EH$10)</f>
        <v>0</v>
      </c>
      <c r="EI101" s="34">
        <v>0</v>
      </c>
      <c r="EJ101" s="34">
        <f t="shared" si="649"/>
        <v>0</v>
      </c>
      <c r="EK101" s="34"/>
      <c r="EL101" s="34"/>
      <c r="EM101" s="34">
        <f t="shared" si="641"/>
        <v>0</v>
      </c>
      <c r="EN101" s="34">
        <f t="shared" si="641"/>
        <v>0</v>
      </c>
      <c r="EO101" s="34"/>
      <c r="EP101" s="34">
        <f>(EO101/12*1*$D101*$G101*$H101*$L101*EP$9)+(EO101/12*11*$E101*$G101*$H101*$L101*EP$10)</f>
        <v>0</v>
      </c>
      <c r="EQ101" s="34">
        <v>0</v>
      </c>
      <c r="ER101" s="34">
        <f t="shared" si="728"/>
        <v>0</v>
      </c>
      <c r="ES101" s="34"/>
      <c r="ET101" s="34"/>
      <c r="EU101" s="34">
        <f t="shared" si="642"/>
        <v>0</v>
      </c>
      <c r="EV101" s="34">
        <f t="shared" si="642"/>
        <v>0</v>
      </c>
      <c r="EW101" s="34">
        <v>0</v>
      </c>
      <c r="EX101" s="34">
        <f>(EW101/12*1*$D101*$G101*$H101*$M101*EX$9)+(EW101/12*11*$E101*$G101*$H101*$M101*EX$10)</f>
        <v>0</v>
      </c>
      <c r="EY101" s="34">
        <f t="shared" si="726"/>
        <v>0</v>
      </c>
      <c r="EZ101" s="34">
        <f t="shared" si="648"/>
        <v>0</v>
      </c>
      <c r="FA101" s="34"/>
      <c r="FB101" s="34"/>
      <c r="FC101" s="34">
        <f t="shared" si="729"/>
        <v>0</v>
      </c>
      <c r="FD101" s="34">
        <f t="shared" si="729"/>
        <v>0</v>
      </c>
      <c r="FE101" s="34">
        <v>0</v>
      </c>
      <c r="FF101" s="34">
        <f t="shared" si="785"/>
        <v>0</v>
      </c>
      <c r="FG101" s="34">
        <v>0</v>
      </c>
      <c r="FH101" s="34">
        <f t="shared" si="734"/>
        <v>0</v>
      </c>
      <c r="FI101" s="34"/>
      <c r="FJ101" s="34"/>
      <c r="FK101" s="34">
        <f t="shared" si="730"/>
        <v>0</v>
      </c>
      <c r="FL101" s="34">
        <f t="shared" si="730"/>
        <v>0</v>
      </c>
      <c r="FM101" s="34">
        <v>0</v>
      </c>
      <c r="FN101" s="34">
        <f t="shared" si="786"/>
        <v>0</v>
      </c>
      <c r="FO101" s="34">
        <f t="shared" si="657"/>
        <v>0</v>
      </c>
      <c r="FP101" s="34">
        <f t="shared" si="731"/>
        <v>0</v>
      </c>
      <c r="FQ101" s="34"/>
      <c r="FR101" s="34"/>
      <c r="FS101" s="34"/>
      <c r="FT101" s="34"/>
      <c r="FU101" s="34">
        <v>0</v>
      </c>
      <c r="FV101" s="34">
        <f t="shared" si="787"/>
        <v>0</v>
      </c>
      <c r="FW101" s="34">
        <v>0</v>
      </c>
      <c r="FX101" s="34">
        <f t="shared" si="789"/>
        <v>0</v>
      </c>
      <c r="FY101" s="34"/>
      <c r="FZ101" s="34"/>
      <c r="GA101" s="34">
        <f t="shared" si="643"/>
        <v>0</v>
      </c>
      <c r="GB101" s="34">
        <f t="shared" si="643"/>
        <v>0</v>
      </c>
      <c r="GC101" s="34"/>
      <c r="GD101" s="34">
        <f>(GC101/12*1*$D101*$G101*$H101*$O101*GD$9)+(GC101/12*11*$E101*$G101*$H101*$P101*GD$10)</f>
        <v>0</v>
      </c>
      <c r="GE101" s="34">
        <f t="shared" si="788"/>
        <v>0</v>
      </c>
      <c r="GF101" s="34">
        <f t="shared" si="647"/>
        <v>0</v>
      </c>
      <c r="GG101" s="34"/>
      <c r="GH101" s="34"/>
      <c r="GI101" s="27">
        <f t="shared" si="644"/>
        <v>0</v>
      </c>
      <c r="GJ101" s="27">
        <f t="shared" si="644"/>
        <v>0</v>
      </c>
      <c r="GK101" s="37"/>
      <c r="GL101" s="38"/>
    </row>
    <row r="102" spans="1:194" x14ac:dyDescent="0.25">
      <c r="A102" s="41">
        <v>15</v>
      </c>
      <c r="B102" s="78"/>
      <c r="C102" s="44" t="s">
        <v>242</v>
      </c>
      <c r="D102" s="29">
        <f t="shared" si="732"/>
        <v>18150.400000000001</v>
      </c>
      <c r="E102" s="29">
        <f t="shared" si="732"/>
        <v>18790</v>
      </c>
      <c r="F102" s="30">
        <v>18508</v>
      </c>
      <c r="G102" s="74">
        <v>1.1200000000000001</v>
      </c>
      <c r="H102" s="31">
        <v>1</v>
      </c>
      <c r="I102" s="32"/>
      <c r="J102" s="32"/>
      <c r="K102" s="32"/>
      <c r="L102" s="29">
        <v>1.4</v>
      </c>
      <c r="M102" s="29">
        <v>1.68</v>
      </c>
      <c r="N102" s="29">
        <v>2.23</v>
      </c>
      <c r="O102" s="29">
        <v>2.39</v>
      </c>
      <c r="P102" s="33">
        <v>2.57</v>
      </c>
      <c r="Q102" s="27">
        <f>SUM(Q103:Q119)</f>
        <v>1275</v>
      </c>
      <c r="R102" s="27">
        <f t="shared" ref="R102:CC102" si="792">SUM(R103:R119)</f>
        <v>63408026.393879995</v>
      </c>
      <c r="S102" s="27">
        <f t="shared" si="792"/>
        <v>3458</v>
      </c>
      <c r="T102" s="27">
        <f t="shared" si="792"/>
        <v>176867214.91796002</v>
      </c>
      <c r="U102" s="27">
        <f t="shared" si="792"/>
        <v>0</v>
      </c>
      <c r="V102" s="27">
        <f t="shared" si="792"/>
        <v>0</v>
      </c>
      <c r="W102" s="27">
        <f t="shared" si="792"/>
        <v>0</v>
      </c>
      <c r="X102" s="27">
        <f t="shared" si="792"/>
        <v>0</v>
      </c>
      <c r="Y102" s="27">
        <f t="shared" si="792"/>
        <v>0</v>
      </c>
      <c r="Z102" s="27">
        <f t="shared" si="792"/>
        <v>0</v>
      </c>
      <c r="AA102" s="27">
        <f t="shared" si="792"/>
        <v>503</v>
      </c>
      <c r="AB102" s="27">
        <f t="shared" si="792"/>
        <v>22791956.199693333</v>
      </c>
      <c r="AC102" s="27">
        <f t="shared" si="792"/>
        <v>29</v>
      </c>
      <c r="AD102" s="27">
        <f t="shared" si="792"/>
        <v>776377.81848666654</v>
      </c>
      <c r="AE102" s="27">
        <f t="shared" si="792"/>
        <v>0</v>
      </c>
      <c r="AF102" s="27">
        <f t="shared" si="792"/>
        <v>0</v>
      </c>
      <c r="AG102" s="27">
        <f t="shared" si="792"/>
        <v>631</v>
      </c>
      <c r="AH102" s="27">
        <f t="shared" si="792"/>
        <v>23219181.695943329</v>
      </c>
      <c r="AI102" s="27">
        <f>SUM(AI103:AI119)</f>
        <v>399</v>
      </c>
      <c r="AJ102" s="27">
        <f t="shared" ref="AJ102" si="793">SUM(AJ103:AJ119)</f>
        <v>32848901.988886669</v>
      </c>
      <c r="AK102" s="27">
        <f t="shared" si="792"/>
        <v>89</v>
      </c>
      <c r="AL102" s="27">
        <f t="shared" si="792"/>
        <v>2466648.3154879995</v>
      </c>
      <c r="AM102" s="27">
        <f t="shared" si="792"/>
        <v>0</v>
      </c>
      <c r="AN102" s="27">
        <f t="shared" si="792"/>
        <v>0</v>
      </c>
      <c r="AO102" s="27">
        <f t="shared" si="792"/>
        <v>2</v>
      </c>
      <c r="AP102" s="27">
        <f t="shared" si="792"/>
        <v>45968.88008533333</v>
      </c>
      <c r="AQ102" s="27">
        <f t="shared" si="792"/>
        <v>1236</v>
      </c>
      <c r="AR102" s="27">
        <f t="shared" si="792"/>
        <v>65746363.893683195</v>
      </c>
      <c r="AS102" s="27">
        <f t="shared" si="792"/>
        <v>291</v>
      </c>
      <c r="AT102" s="27">
        <f t="shared" si="792"/>
        <v>8117686.3241600003</v>
      </c>
      <c r="AU102" s="27">
        <f t="shared" si="792"/>
        <v>1231</v>
      </c>
      <c r="AV102" s="27">
        <f t="shared" si="792"/>
        <v>81914350.342787206</v>
      </c>
      <c r="AW102" s="27">
        <f t="shared" si="792"/>
        <v>0</v>
      </c>
      <c r="AX102" s="27">
        <f t="shared" si="792"/>
        <v>0</v>
      </c>
      <c r="AY102" s="27">
        <f t="shared" si="792"/>
        <v>0</v>
      </c>
      <c r="AZ102" s="27">
        <f t="shared" si="792"/>
        <v>0</v>
      </c>
      <c r="BA102" s="27">
        <f t="shared" si="792"/>
        <v>0</v>
      </c>
      <c r="BB102" s="27">
        <f t="shared" si="792"/>
        <v>0</v>
      </c>
      <c r="BC102" s="27">
        <f t="shared" si="792"/>
        <v>252</v>
      </c>
      <c r="BD102" s="27">
        <f t="shared" si="792"/>
        <v>9138822.3104191981</v>
      </c>
      <c r="BE102" s="27">
        <f t="shared" si="792"/>
        <v>0</v>
      </c>
      <c r="BF102" s="27">
        <f t="shared" si="792"/>
        <v>0</v>
      </c>
      <c r="BG102" s="27">
        <f t="shared" si="792"/>
        <v>0</v>
      </c>
      <c r="BH102" s="27">
        <f t="shared" si="792"/>
        <v>0</v>
      </c>
      <c r="BI102" s="27">
        <v>0</v>
      </c>
      <c r="BJ102" s="27">
        <f t="shared" ref="BJ102" si="794">SUM(BJ103:BJ119)</f>
        <v>0</v>
      </c>
      <c r="BK102" s="27">
        <f t="shared" si="792"/>
        <v>0</v>
      </c>
      <c r="BL102" s="27">
        <f t="shared" si="792"/>
        <v>0</v>
      </c>
      <c r="BM102" s="27">
        <f>SUM(BM103:BM119)</f>
        <v>296</v>
      </c>
      <c r="BN102" s="27">
        <f t="shared" ref="BN102" si="795">SUM(BN103:BN119)</f>
        <v>8546947.1355799995</v>
      </c>
      <c r="BO102" s="27">
        <f t="shared" si="792"/>
        <v>156</v>
      </c>
      <c r="BP102" s="27">
        <f t="shared" si="792"/>
        <v>7608728.1042453321</v>
      </c>
      <c r="BQ102" s="27">
        <v>7</v>
      </c>
      <c r="BR102" s="27">
        <f t="shared" ref="BR102" si="796">SUM(BR103:BR119)</f>
        <v>476583.45764959999</v>
      </c>
      <c r="BS102" s="27">
        <f t="shared" si="792"/>
        <v>190</v>
      </c>
      <c r="BT102" s="27">
        <f t="shared" si="792"/>
        <v>4811284.0056959996</v>
      </c>
      <c r="BU102" s="27">
        <f t="shared" si="792"/>
        <v>7</v>
      </c>
      <c r="BV102" s="27">
        <f t="shared" si="792"/>
        <v>233778.76</v>
      </c>
      <c r="BW102" s="27">
        <f t="shared" si="792"/>
        <v>127</v>
      </c>
      <c r="BX102" s="27">
        <f t="shared" si="792"/>
        <v>2131794.3670613333</v>
      </c>
      <c r="BY102" s="27">
        <f t="shared" si="792"/>
        <v>684</v>
      </c>
      <c r="BZ102" s="27">
        <f t="shared" si="792"/>
        <v>12298350.598379998</v>
      </c>
      <c r="CA102" s="27">
        <f t="shared" si="792"/>
        <v>767</v>
      </c>
      <c r="CB102" s="27">
        <f t="shared" si="792"/>
        <v>11328873.075156</v>
      </c>
      <c r="CC102" s="27">
        <f t="shared" si="792"/>
        <v>48</v>
      </c>
      <c r="CD102" s="27">
        <f t="shared" ref="CD102:EO102" si="797">SUM(CD103:CD119)</f>
        <v>872159.49183066655</v>
      </c>
      <c r="CE102" s="27">
        <f t="shared" si="797"/>
        <v>5</v>
      </c>
      <c r="CF102" s="27">
        <f t="shared" si="797"/>
        <v>109969.87954399998</v>
      </c>
      <c r="CG102" s="27">
        <f t="shared" si="797"/>
        <v>0</v>
      </c>
      <c r="CH102" s="27">
        <f t="shared" si="797"/>
        <v>0</v>
      </c>
      <c r="CI102" s="27">
        <f t="shared" si="797"/>
        <v>0</v>
      </c>
      <c r="CJ102" s="27">
        <f t="shared" si="797"/>
        <v>0</v>
      </c>
      <c r="CK102" s="27">
        <f t="shared" si="797"/>
        <v>0</v>
      </c>
      <c r="CL102" s="27">
        <f t="shared" si="797"/>
        <v>0</v>
      </c>
      <c r="CM102" s="27">
        <f t="shared" si="797"/>
        <v>300</v>
      </c>
      <c r="CN102" s="27">
        <f t="shared" si="797"/>
        <v>10196149.922028</v>
      </c>
      <c r="CO102" s="27">
        <f t="shared" si="797"/>
        <v>61</v>
      </c>
      <c r="CP102" s="27">
        <f t="shared" si="797"/>
        <v>1729349.42</v>
      </c>
      <c r="CQ102" s="27">
        <f>CM102-CO102</f>
        <v>239</v>
      </c>
      <c r="CR102" s="27">
        <f>($CQ102/9*3* $E102*$G102*$H102*$L102*CR$10)+($CQ102/9*6* $F102*$G102*$H102*$L102*CR$10)</f>
        <v>6650464.415616001</v>
      </c>
      <c r="CS102" s="34">
        <f t="shared" si="639"/>
        <v>300</v>
      </c>
      <c r="CT102" s="34">
        <f t="shared" si="639"/>
        <v>8379813.8356160009</v>
      </c>
      <c r="CU102" s="27">
        <f t="shared" si="797"/>
        <v>673</v>
      </c>
      <c r="CV102" s="27">
        <f t="shared" ref="CV102" si="798">SUM(CV103:CV119)</f>
        <v>28135965.291638397</v>
      </c>
      <c r="CW102" s="27">
        <f t="shared" ref="CW102:CY102" si="799">SUM(CW103:CW119)</f>
        <v>347</v>
      </c>
      <c r="CX102" s="27">
        <f t="shared" si="799"/>
        <v>18929067.327071998</v>
      </c>
      <c r="CY102" s="27">
        <f t="shared" si="799"/>
        <v>215</v>
      </c>
      <c r="CZ102" s="27">
        <f t="shared" si="797"/>
        <v>9916331.2623199988</v>
      </c>
      <c r="DA102" s="27">
        <f t="shared" si="797"/>
        <v>84</v>
      </c>
      <c r="DB102" s="27">
        <f t="shared" si="797"/>
        <v>3344290.2078935998</v>
      </c>
      <c r="DC102" s="27">
        <f t="shared" si="797"/>
        <v>357</v>
      </c>
      <c r="DD102" s="27">
        <f t="shared" si="797"/>
        <v>17228489.542655997</v>
      </c>
      <c r="DE102" s="27">
        <f t="shared" si="797"/>
        <v>417</v>
      </c>
      <c r="DF102" s="27">
        <f t="shared" si="797"/>
        <v>12481462.888944</v>
      </c>
      <c r="DG102" s="27">
        <f t="shared" si="797"/>
        <v>405</v>
      </c>
      <c r="DH102" s="27">
        <f t="shared" si="797"/>
        <v>15117466.712644797</v>
      </c>
      <c r="DI102" s="27">
        <f t="shared" si="797"/>
        <v>90</v>
      </c>
      <c r="DJ102" s="27">
        <f t="shared" si="797"/>
        <v>3013845.4000000004</v>
      </c>
      <c r="DK102" s="27">
        <f>DG102-DI102</f>
        <v>315</v>
      </c>
      <c r="DL102" s="27">
        <f>(DK102/9*3*$E102*$G102*$H102*$M102*DL$10)+(DK102/9*6*$F102*$G102*$H102*$M102*DL$10)</f>
        <v>11620855.717631999</v>
      </c>
      <c r="DM102" s="27">
        <f t="shared" ref="DM102" si="800">DI102+DK102</f>
        <v>405</v>
      </c>
      <c r="DN102" s="27">
        <f t="shared" si="652"/>
        <v>14634701.117632</v>
      </c>
      <c r="DO102" s="27">
        <f t="shared" si="797"/>
        <v>0</v>
      </c>
      <c r="DP102" s="27">
        <f t="shared" ref="DP102" si="801">SUM(DP103:DP119)</f>
        <v>0</v>
      </c>
      <c r="DQ102" s="27">
        <f t="shared" si="797"/>
        <v>132</v>
      </c>
      <c r="DR102" s="27">
        <f t="shared" si="797"/>
        <v>6211452.2325072009</v>
      </c>
      <c r="DS102" s="27">
        <f t="shared" si="797"/>
        <v>28</v>
      </c>
      <c r="DT102" s="27">
        <f t="shared" si="797"/>
        <v>1422217.9100000001</v>
      </c>
      <c r="DU102" s="27">
        <f>DQ102-DS102</f>
        <v>104</v>
      </c>
      <c r="DV102" s="27">
        <f>(DU102/9*3*$E102*$G102*$H102*$M102*DV$10)+(DU102/9*6*$F102*$G102*$H102*$M102*DV$10)</f>
        <v>3836726.9670911999</v>
      </c>
      <c r="DW102" s="34">
        <f t="shared" si="629"/>
        <v>132</v>
      </c>
      <c r="DX102" s="34">
        <f t="shared" si="629"/>
        <v>5258944.8770912001</v>
      </c>
      <c r="DY102" s="27">
        <f t="shared" si="797"/>
        <v>580</v>
      </c>
      <c r="DZ102" s="27">
        <f t="shared" si="797"/>
        <v>27509322.343927197</v>
      </c>
      <c r="EA102" s="27">
        <f t="shared" si="797"/>
        <v>126</v>
      </c>
      <c r="EB102" s="27">
        <f t="shared" si="797"/>
        <v>5044003.57</v>
      </c>
      <c r="EC102" s="27">
        <v>440</v>
      </c>
      <c r="ED102" s="27">
        <f>(EC102/9*3*$E102*$G102*$H102*$M102*ED$10)+(EC102/9*6*$F102*$G102*$H102*$M102*ED$10)</f>
        <v>16232306.399232002</v>
      </c>
      <c r="EE102" s="34">
        <f t="shared" si="640"/>
        <v>566</v>
      </c>
      <c r="EF102" s="34">
        <f t="shared" si="640"/>
        <v>21276309.969232</v>
      </c>
      <c r="EG102" s="27">
        <f t="shared" si="797"/>
        <v>616</v>
      </c>
      <c r="EH102" s="27">
        <f t="shared" si="797"/>
        <v>24254087.677483998</v>
      </c>
      <c r="EI102" s="27">
        <f t="shared" si="797"/>
        <v>125</v>
      </c>
      <c r="EJ102" s="27">
        <f t="shared" si="797"/>
        <v>5120559.29</v>
      </c>
      <c r="EK102" s="27">
        <f>EG102-EI102</f>
        <v>491</v>
      </c>
      <c r="EL102" s="27">
        <f>(EK102/9*3* $E102*$G102*$H102*$L102*EL$10)+(EK102/9*6* $F102*$G102*$H102*$L102*EL$10)</f>
        <v>15094815.231104003</v>
      </c>
      <c r="EM102" s="27">
        <f>EI102+EK102</f>
        <v>616</v>
      </c>
      <c r="EN102" s="34">
        <f t="shared" si="641"/>
        <v>20215374.521104004</v>
      </c>
      <c r="EO102" s="27">
        <f t="shared" si="797"/>
        <v>148</v>
      </c>
      <c r="EP102" s="27">
        <f t="shared" ref="EP102:GD102" si="802">SUM(EP103:EP119)</f>
        <v>7427838.4801226668</v>
      </c>
      <c r="EQ102" s="27">
        <f t="shared" si="802"/>
        <v>27</v>
      </c>
      <c r="ER102" s="27">
        <f t="shared" si="802"/>
        <v>1362133.26</v>
      </c>
      <c r="ES102" s="27">
        <f>EO102-EQ102</f>
        <v>121</v>
      </c>
      <c r="ET102" s="27">
        <f>(ES102/9*3* $E102*$G102*$H102*$L102*ET$10)+(ES102/9*6* $F102*$G102*$H102*$L102*ET$10)</f>
        <v>3719903.5498240003</v>
      </c>
      <c r="EU102" s="27">
        <f>EQ102+ES102</f>
        <v>148</v>
      </c>
      <c r="EV102" s="34">
        <f t="shared" si="642"/>
        <v>5082036.8098240001</v>
      </c>
      <c r="EW102" s="27">
        <f t="shared" si="802"/>
        <v>34</v>
      </c>
      <c r="EX102" s="27">
        <f t="shared" si="802"/>
        <v>1496112.56592</v>
      </c>
      <c r="EY102" s="27">
        <f t="shared" si="802"/>
        <v>11</v>
      </c>
      <c r="EZ102" s="27">
        <f t="shared" si="802"/>
        <v>552653.91</v>
      </c>
      <c r="FA102" s="27">
        <f>EW102-EY102</f>
        <v>23</v>
      </c>
      <c r="FB102" s="27">
        <f>(FA102/9*3*$E102*$G102*$H102*$M102*FB$10)+(FA102/9*6*$F102*$G102*$H102*$M102*FB$10)</f>
        <v>1090017.4354944001</v>
      </c>
      <c r="FC102" s="34">
        <f t="shared" si="729"/>
        <v>34</v>
      </c>
      <c r="FD102" s="34">
        <f t="shared" si="729"/>
        <v>1642671.3454944002</v>
      </c>
      <c r="FE102" s="27">
        <f t="shared" si="802"/>
        <v>241</v>
      </c>
      <c r="FF102" s="27">
        <f t="shared" si="802"/>
        <v>14595757.036896002</v>
      </c>
      <c r="FG102" s="27">
        <f t="shared" si="802"/>
        <v>57</v>
      </c>
      <c r="FH102" s="27">
        <f t="shared" si="802"/>
        <v>3354095.25</v>
      </c>
      <c r="FI102" s="27">
        <f>FE102-FG102-1-2</f>
        <v>181</v>
      </c>
      <c r="FJ102" s="27">
        <f>(FI102/9*3*$E102*$G102*$H102*$M102*FJ$10)+(FI102/9*6*$F102*$G102*$H102*$M102*FJ$10)</f>
        <v>8577963.2967168018</v>
      </c>
      <c r="FK102" s="34">
        <f t="shared" si="730"/>
        <v>238</v>
      </c>
      <c r="FL102" s="34">
        <f t="shared" si="730"/>
        <v>11932058.546716802</v>
      </c>
      <c r="FM102" s="27">
        <f t="shared" si="802"/>
        <v>86</v>
      </c>
      <c r="FN102" s="27">
        <f t="shared" si="802"/>
        <v>3772023.6474479996</v>
      </c>
      <c r="FO102" s="27">
        <f t="shared" si="802"/>
        <v>18</v>
      </c>
      <c r="FP102" s="27">
        <f t="shared" si="802"/>
        <v>895909.05999999994</v>
      </c>
      <c r="FQ102" s="27">
        <v>73</v>
      </c>
      <c r="FR102" s="27">
        <f>(FQ102/9*3*$E102*$G102*$H102*$M102*FR$10)+(FQ102/9*6*$F102*$G102*$H102*$M102*FR$10)</f>
        <v>3459620.5561344</v>
      </c>
      <c r="FS102" s="34">
        <f t="shared" ref="FS102" si="803">FO102+FQ102</f>
        <v>91</v>
      </c>
      <c r="FT102" s="34">
        <f>FP102+FR102</f>
        <v>4355529.6161343995</v>
      </c>
      <c r="FU102" s="27">
        <f t="shared" ref="FU102:FV102" si="804">SUM(FU103:FU119)</f>
        <v>44</v>
      </c>
      <c r="FV102" s="27">
        <f t="shared" si="804"/>
        <v>2605652.6146789999</v>
      </c>
      <c r="FW102" s="27">
        <f t="shared" si="802"/>
        <v>29</v>
      </c>
      <c r="FX102" s="27">
        <f t="shared" si="802"/>
        <v>1409989.32</v>
      </c>
      <c r="FY102" s="27">
        <f>FU102-FW102</f>
        <v>15</v>
      </c>
      <c r="FZ102" s="27">
        <f>SUM($FY102*$F102*$G102*$H102*$N102*$FZ$10)</f>
        <v>938841.54604800011</v>
      </c>
      <c r="GA102" s="27">
        <f>FW102+FY102</f>
        <v>44</v>
      </c>
      <c r="GB102" s="27">
        <f>FX102+FZ102</f>
        <v>2348830.8660480003</v>
      </c>
      <c r="GC102" s="27">
        <f t="shared" si="802"/>
        <v>117</v>
      </c>
      <c r="GD102" s="27">
        <f t="shared" si="802"/>
        <v>10298163.849008666</v>
      </c>
      <c r="GE102" s="27">
        <f t="shared" ref="GE102:GF102" si="805">SUM(GE103:GE119)</f>
        <v>38</v>
      </c>
      <c r="GF102" s="27">
        <f t="shared" si="805"/>
        <v>3021053.7499999995</v>
      </c>
      <c r="GG102" s="27">
        <v>91</v>
      </c>
      <c r="GH102" s="27">
        <f>SUM($GG102/9*3*$GH$10*$E102*$G102*$H102*$P102)+($GG102/9*6*$GH$10*$F102*$G102*$H102*$P102)</f>
        <v>6597370.0217152005</v>
      </c>
      <c r="GI102" s="27">
        <f t="shared" si="644"/>
        <v>129</v>
      </c>
      <c r="GJ102" s="27">
        <f t="shared" si="644"/>
        <v>9618423.7717151996</v>
      </c>
      <c r="GK102" s="27">
        <f>SUM(Q102,S102,U102,W102,Y102,AA102,AC102,AE102,AG102,AI102,AK102,AM102,AO102,AQ102,AS102,AU102,AW102,AY102,BA102,BC102,BE102,BG102,BI102,BK102,BM102,BO102,BQ102,BS102,BU102,BW102,BY102,CA102,CC102,CE102,CG102,CI102,CK102,CS102,CU102,CW102,CY102,DA102,DC102,DE102,DM102,DO102,DW102,EE102,EM102,EU102,FC102,FK102,FS102,GA102,GI102)</f>
        <v>16479</v>
      </c>
      <c r="GL102" s="27">
        <f>SUM(R102,T102,V102,X102,Z102,AB102,AD102,AF102,AH102,AJ102,AL102,AN102,AP102,AR102,AT102,AV102,AX102,AZ102,BB102,BD102,BF102,BH102,BJ102,BL102,BN102,BP102,BR102,BT102,BV102,BX102,BZ102,CB102,CD102,CF102,CH102,CJ102,CL102,CT102,CV102,CX102,CZ102,DB102,DD102,DF102,DN102,DP102,DX102,EF102,EN102,EV102,FD102,FL102,FT102,GB102,GJ102)</f>
        <v>730540269.75374758</v>
      </c>
    </row>
    <row r="103" spans="1:194" x14ac:dyDescent="0.25">
      <c r="A103" s="41"/>
      <c r="B103" s="72">
        <v>76</v>
      </c>
      <c r="C103" s="28" t="s">
        <v>243</v>
      </c>
      <c r="D103" s="29">
        <f t="shared" si="732"/>
        <v>18150.400000000001</v>
      </c>
      <c r="E103" s="29">
        <f t="shared" si="732"/>
        <v>18790</v>
      </c>
      <c r="F103" s="30">
        <v>18508</v>
      </c>
      <c r="G103" s="39">
        <v>0.98</v>
      </c>
      <c r="H103" s="31">
        <v>1</v>
      </c>
      <c r="I103" s="32"/>
      <c r="J103" s="32"/>
      <c r="K103" s="32"/>
      <c r="L103" s="29">
        <v>1.4</v>
      </c>
      <c r="M103" s="29">
        <v>1.68</v>
      </c>
      <c r="N103" s="29">
        <v>2.23</v>
      </c>
      <c r="O103" s="29">
        <v>2.39</v>
      </c>
      <c r="P103" s="33">
        <v>2.57</v>
      </c>
      <c r="Q103" s="34">
        <v>10</v>
      </c>
      <c r="R103" s="34">
        <f t="shared" ref="R103:R109" si="806">(Q103/12*1*$D103*$G103*$H103*$L103*R$9)+(Q103/12*5*$E103*$G103*$H103*$L103*R$10)+(Q103/12*6*$F103*$G103*$H103*$L103*R$10)</f>
        <v>259552.01020000002</v>
      </c>
      <c r="S103" s="34">
        <v>18</v>
      </c>
      <c r="T103" s="34">
        <f t="shared" ref="T103:T109" si="807">(S103/12*1*$D103*$G103*$H103*$L103*T$9)+(S103/12*5*$E103*$G103*$H103*$L103*T$10)+(S103/12*6*$F103*$G103*$H103*$L103*T$10)</f>
        <v>467193.61835999996</v>
      </c>
      <c r="U103" s="34">
        <v>0</v>
      </c>
      <c r="V103" s="34">
        <f t="shared" ref="V103:V109" si="808">(U103/12*1*$D103*$G103*$H103*$L103*V$9)+(U103/12*5*$E103*$G103*$H103*$L103*V$10)+(U103/12*6*$F103*$G103*$H103*$L103*V$10)</f>
        <v>0</v>
      </c>
      <c r="W103" s="34"/>
      <c r="X103" s="34">
        <f t="shared" ref="X103:X109" si="809">(W103/12*1*$D103*$G103*$H103*$L103*X$9)+(W103/12*5*$E103*$G103*$H103*$L103*X$10)+(W103/12*6*$F103*$G103*$H103*$L103*X$10)</f>
        <v>0</v>
      </c>
      <c r="Y103" s="34">
        <v>0</v>
      </c>
      <c r="Z103" s="34">
        <f t="shared" ref="Z103:Z109" si="810">(Y103/12*1*$D103*$G103*$H103*$L103*Z$9)+(Y103/12*5*$E103*$G103*$H103*$L103*Z$10)+(Y103/12*6*$F103*$G103*$H103*$L103*Z$10)</f>
        <v>0</v>
      </c>
      <c r="AA103" s="34">
        <v>8</v>
      </c>
      <c r="AB103" s="34">
        <f t="shared" ref="AB103:AB109" si="811">(AA103/12*1*$D103*$G103*$H103*$L103*AB$9)+(AA103/12*5*$E103*$G103*$H103*$L103*AB$10)+(AA103/12*6*$F103*$G103*$H103*$L103*AB$10)</f>
        <v>209516.65653333333</v>
      </c>
      <c r="AC103" s="34">
        <v>0</v>
      </c>
      <c r="AD103" s="34">
        <f t="shared" ref="AD103:AD109" si="812">(AC103/12*1*$D103*$G103*$H103*$L103*AD$9)+(AC103/12*5*$E103*$G103*$H103*$L103*AD$10)+(AC103/12*6*$F103*$G103*$H103*$L103*AD$10)</f>
        <v>0</v>
      </c>
      <c r="AE103" s="34">
        <v>0</v>
      </c>
      <c r="AF103" s="34">
        <f t="shared" ref="AF103:AF109" si="813">(AE103/12*1*$D103*$G103*$H103*$L103*AF$9)+(AE103/12*5*$E103*$G103*$H103*$L103*AF$10)+(AE103/12*6*$F103*$G103*$H103*$L103*AF$10)</f>
        <v>0</v>
      </c>
      <c r="AG103" s="34"/>
      <c r="AH103" s="34">
        <f t="shared" ref="AH103:AH109" si="814">(AG103/12*1*$D103*$G103*$H103*$L103*AH$9)+(AG103/12*5*$E103*$G103*$H103*$L103*AH$10)+(AG103/12*6*$F103*$G103*$H103*$L103*AH$10)</f>
        <v>0</v>
      </c>
      <c r="AI103" s="34"/>
      <c r="AJ103" s="34">
        <f t="shared" ref="AJ103:AJ109" si="815">(AI103/12*1*$D103*$G103*$H103*$L103*AJ$9)+(AI103/12*3*$E103*$G103*$H103*$L103*AJ$10)+(AI103/12*2*$E103*$G103*$H103*$L103*AJ$11)+(AI103/12*6*$F103*$G103*$H103*$L103*AJ$11)</f>
        <v>0</v>
      </c>
      <c r="AK103" s="34"/>
      <c r="AL103" s="34">
        <f t="shared" ref="AL103:AL109" si="816">(AK103/12*1*$D103*$G103*$H103*$L103*AL$9)+(AK103/12*5*$E103*$G103*$H103*$L103*AL$10)+(AK103/12*6*$F103*$G103*$H103*$L103*AL$10)</f>
        <v>0</v>
      </c>
      <c r="AM103" s="34"/>
      <c r="AN103" s="34">
        <f t="shared" ref="AN103:AN109" si="817">(AM103/12*1*$D103*$G103*$H103*$L103*AN$9)+(AM103/12*5*$E103*$G103*$H103*$L103*AN$10)+(AM103/12*6*$F103*$G103*$H103*$L103*AN$10)</f>
        <v>0</v>
      </c>
      <c r="AO103" s="34">
        <v>0</v>
      </c>
      <c r="AP103" s="34">
        <f t="shared" ref="AP103:AP109" si="818">(AO103/12*1*$D103*$G103*$H103*$L103*AP$9)+(AO103/12*5*$E103*$G103*$H103*$L103*AP$10)+(AO103/12*6*$F103*$G103*$H103*$L103*AP$10)</f>
        <v>0</v>
      </c>
      <c r="AQ103" s="34">
        <v>10</v>
      </c>
      <c r="AR103" s="34">
        <f t="shared" ref="AR103:AR109" si="819">(AQ103/12*1*$D103*$G103*$H103*$M103*AR$9)+(AQ103/12*5*$E103*$G103*$H103*$M103*AR$10)+(AQ103/12*6*$F103*$G103*$H103*$M103*AR$10)</f>
        <v>307155.698752</v>
      </c>
      <c r="AS103" s="34"/>
      <c r="AT103" s="34">
        <f t="shared" ref="AT103:AT109" si="820">(AS103/12*1*$D103*$G103*$H103*$M103*AT$9)+(AS103/12*5*$E103*$G103*$H103*$M103*AT$10)+(AS103/12*6*$F103*$G103*$H103*$M103*AT$10)</f>
        <v>0</v>
      </c>
      <c r="AU103" s="34">
        <v>20</v>
      </c>
      <c r="AV103" s="34">
        <f t="shared" ref="AV103:AV109" si="821">(AU103/12*1*$D103*$G103*$H103*$M103*AV$9)+(AU103/12*5*$E103*$G103*$H103*$M103*AV$10)+(AU103/12*6*$F103*$G103*$H103*$M103*AV$10)</f>
        <v>614311.39750399999</v>
      </c>
      <c r="AW103" s="34">
        <v>0</v>
      </c>
      <c r="AX103" s="34">
        <f t="shared" ref="AX103:AX109" si="822">(AW103/12*1*$D103*$G103*$H103*$M103*AX$9)+(AW103/12*5*$E103*$G103*$H103*$M103*AX$10)+(AW103/12*6*$F103*$G103*$H103*$M103*AX$10)</f>
        <v>0</v>
      </c>
      <c r="AY103" s="34"/>
      <c r="AZ103" s="34">
        <f t="shared" ref="AZ103:AZ109" si="823">(AY103/12*1*$D103*$G103*$H103*$L103*AZ$9)+(AY103/12*5*$E103*$G103*$H103*$L103*AZ$10)+(AY103/12*6*$F103*$G103*$H103*$L103*AZ$10)</f>
        <v>0</v>
      </c>
      <c r="BA103" s="34"/>
      <c r="BB103" s="34">
        <f t="shared" ref="BB103:BB109" si="824">(BA103/12*1*$D103*$G103*$H103*$L103*BB$9)+(BA103/12*5*$E103*$G103*$H103*$L103*BB$10)+(BA103/12*6*$F103*$G103*$H103*$L103*BB$10)</f>
        <v>0</v>
      </c>
      <c r="BC103" s="34">
        <v>2</v>
      </c>
      <c r="BD103" s="34">
        <f t="shared" ref="BD103:BD109" si="825">(BC103/12*1*$D103*$G103*$H103*$M103*BD$9)+(BC103/12*5*$E103*$G103*$H103*$M103*BD$10)+(BC103/12*6*$F103*$G103*$H103*$M103*BD$10)</f>
        <v>61431.139750399991</v>
      </c>
      <c r="BE103" s="34">
        <v>0</v>
      </c>
      <c r="BF103" s="34">
        <f t="shared" ref="BF103:BF109" si="826">(BE103/12*1*$D103*$G103*$H103*$L103*BF$9)+(BE103/12*5*$E103*$G103*$H103*$L103*BF$10)+(BE103/12*6*$F103*$G103*$H103*$L103*BF$10)</f>
        <v>0</v>
      </c>
      <c r="BG103" s="34">
        <v>0</v>
      </c>
      <c r="BH103" s="34">
        <f t="shared" ref="BH103:BH109" si="827">(BG103/12*1*$D103*$G103*$H103*$L103*BH$9)+(BG103/12*5*$E103*$G103*$H103*$L103*BH$10)+(BG103/12*6*$F103*$G103*$H103*$L103*BH$10)</f>
        <v>0</v>
      </c>
      <c r="BI103" s="34">
        <v>0</v>
      </c>
      <c r="BJ103" s="34">
        <f t="shared" ref="BJ103:BJ109" si="828">(BI103/12*1*$D103*$G103*$H103*$L103*BJ$9)+(BI103/12*5*$E103*$G103*$H103*$L103*BJ$10)+(BI103/12*6*$F103*$G103*$H103*$L103*BJ$10)</f>
        <v>0</v>
      </c>
      <c r="BK103" s="34">
        <v>0</v>
      </c>
      <c r="BL103" s="34">
        <f t="shared" ref="BL103:BL109" si="829">(BK103/12*1*$D103*$G103*$H103*$M103*BL$9)+(BK103/12*5*$E103*$G103*$H103*$M103*BL$10)+(BK103/12*6*$F103*$G103*$H103*$M103*BL$10)</f>
        <v>0</v>
      </c>
      <c r="BM103" s="34">
        <v>6</v>
      </c>
      <c r="BN103" s="34">
        <f t="shared" ref="BN103:BN109" si="830">(BM103/12*1*$D103*$G103*$H103*$L103*BN$9)+(BM103/12*5*$E103*$G103*$H103*$L103*BN$10)+(BM103/12*6*$F103*$G103*$H103*$L103*BN$10)</f>
        <v>161356.35123999999</v>
      </c>
      <c r="BO103" s="34">
        <v>0</v>
      </c>
      <c r="BP103" s="34">
        <f t="shared" ref="BP103:BP109" si="831">(BO103/12*1*$D103*$G103*$H103*$L103*BP$9)+(BO103/12*3*$E103*$G103*$H103*$L103*BP$10)+(BO103/12*2*$E103*$G103*$H103*$L103*BP$11)+(BO103/12*6*$F103*$G103*$H103*$L103*BP$11)</f>
        <v>0</v>
      </c>
      <c r="BQ103" s="40">
        <v>0</v>
      </c>
      <c r="BR103" s="34">
        <f t="shared" ref="BR103:BR109" si="832">(BQ103/12*1*$D103*$G103*$H103*$M103*BR$9)+(BQ103/12*5*$E103*$G103*$H103*$M103*BR$10)+(BQ103/12*6*$F103*$G103*$H103*$M103*BR$10)</f>
        <v>0</v>
      </c>
      <c r="BS103" s="34"/>
      <c r="BT103" s="34">
        <f t="shared" ref="BT103:BT109" si="833">(BS103/12*1*$D103*$G103*$H103*$M103*BT$9)+(BS103/12*4*$E103*$G103*$H103*$M103*BT$10)+(BS103/12*1*$E103*$G103*$H103*$M103*BT$12)+(BS103/12*6*$F103*$G103*$H103*$M103*BT$12)</f>
        <v>0</v>
      </c>
      <c r="BU103" s="34"/>
      <c r="BV103" s="34">
        <f t="shared" ref="BV103:BV109" si="834">(BU103/12*1*$D103*$F103*$G103*$L103*BV$9)+(BU103/12*11*$E103*$F103*$G103*$L103*BV$10)</f>
        <v>0</v>
      </c>
      <c r="BW103" s="34">
        <v>0</v>
      </c>
      <c r="BX103" s="34">
        <f t="shared" ref="BX103:BX109" si="835">(BW103/12*1*$D103*$G103*$H103*$L103*BX$9)+(BW103/12*5*$E103*$G103*$H103*$L103*BX$10)+(BW103/12*6*$F103*$G103*$H103*$L103*BX$10)</f>
        <v>0</v>
      </c>
      <c r="BY103" s="34"/>
      <c r="BZ103" s="34">
        <f t="shared" ref="BZ103:BZ109" si="836">(BY103/12*1*$D103*$G103*$H103*$L103*BZ$9)+(BY103/12*5*$E103*$G103*$H103*$L103*BZ$10)+(BY103/12*6*$F103*$G103*$H103*$L103*BZ$10)</f>
        <v>0</v>
      </c>
      <c r="CA103" s="34">
        <v>0</v>
      </c>
      <c r="CB103" s="34">
        <f t="shared" ref="CB103:CB109" si="837">(CA103/12*1*$D103*$G103*$H103*$L103*CB$9)+(CA103/12*5*$E103*$G103*$H103*$L103*CB$10)+(CA103/12*6*$F103*$G103*$H103*$L103*CB$10)</f>
        <v>0</v>
      </c>
      <c r="CC103" s="34">
        <v>0</v>
      </c>
      <c r="CD103" s="34">
        <f t="shared" ref="CD103:CD109" si="838">(CC103/12*1*$D103*$G103*$H103*$L103*CD$9)+(CC103/12*5*$E103*$G103*$H103*$L103*CD$10)+(CC103/12*6*$F103*$G103*$H103*$L103*CD$10)</f>
        <v>0</v>
      </c>
      <c r="CE103" s="34">
        <v>0</v>
      </c>
      <c r="CF103" s="34">
        <f t="shared" ref="CF103:CF109" si="839">(CE103/12*1*$D103*$G103*$H103*$M103*CF$9)+(CE103/12*5*$E103*$G103*$H103*$M103*CF$10)+(CE103/12*6*$F103*$G103*$H103*$M103*CF$10)</f>
        <v>0</v>
      </c>
      <c r="CG103" s="34"/>
      <c r="CH103" s="34">
        <f t="shared" ref="CH103:CH109" si="840">(CG103/12*1*$D103*$G103*$H103*$L103*CH$9)+(CG103/12*5*$E103*$G103*$H103*$L103*CH$10)+(CG103/12*6*$F103*$G103*$H103*$L103*CH$10)</f>
        <v>0</v>
      </c>
      <c r="CI103" s="34"/>
      <c r="CJ103" s="34">
        <f t="shared" ref="CJ103:CJ109" si="841">(CI103/12*1*$D103*$G103*$H103*$M103*CJ$9)+(CI103/12*5*$E103*$G103*$H103*$M103*CJ$10)+(CI103/12*6*$F103*$G103*$H103*$M103*CJ$10)</f>
        <v>0</v>
      </c>
      <c r="CK103" s="34">
        <v>0</v>
      </c>
      <c r="CL103" s="34">
        <f t="shared" ref="CL103:CL109" si="842">(CK103/12*1*$D103*$G103*$H103*$L103*CL$9)+(CK103/12*5*$E103*$G103*$H103*$L103*CL$10)+(CK103/12*6*$F103*$G103*$H103*$L103*CL$10)</f>
        <v>0</v>
      </c>
      <c r="CM103" s="34"/>
      <c r="CN103" s="34">
        <f t="shared" ref="CN103:CN109" si="843">(CM103/12*1*$D103*$G103*$H103*$L103*CN$9)+(CM103/12*11*$E103*$G103*$H103*$L103*CN$10)</f>
        <v>0</v>
      </c>
      <c r="CO103" s="34">
        <v>0</v>
      </c>
      <c r="CP103" s="34">
        <f t="shared" si="776"/>
        <v>0</v>
      </c>
      <c r="CQ103" s="34"/>
      <c r="CR103" s="34"/>
      <c r="CS103" s="34">
        <f t="shared" si="639"/>
        <v>0</v>
      </c>
      <c r="CT103" s="34">
        <f t="shared" si="639"/>
        <v>0</v>
      </c>
      <c r="CU103" s="34"/>
      <c r="CV103" s="34">
        <f t="shared" ref="CV103:CV109" si="844">(CU103/12*1*$D103*$G103*$H103*$M103*CV$9)+(CU103/12*5*$E103*$G103*$H103*$M103*CV$10)+(CU103/12*6*$F103*$G103*$H103*$M103*CV$10)</f>
        <v>0</v>
      </c>
      <c r="CW103" s="34">
        <v>2</v>
      </c>
      <c r="CX103" s="34">
        <f t="shared" ref="CX103:CX109" si="845">(CW103/12*1*$D103*$G103*$H103*$M103*CX$9)+(CW103/12*5*$E103*$G103*$H103*$M103*CX$10)+(CW103/12*6*$F103*$G103*$H103*$M103*CX$10)</f>
        <v>58445.135414399992</v>
      </c>
      <c r="CY103" s="34"/>
      <c r="CZ103" s="34">
        <f t="shared" ref="CZ103:CZ109" si="846">(CY103/12*1*$D103*$G103*$H103*$L103*CZ$9)+(CY103/12*5*$E103*$G103*$H103*$L103*CZ$10)+(CY103/12*6*$F103*$G103*$H103*$L103*CZ$10)</f>
        <v>0</v>
      </c>
      <c r="DA103" s="34">
        <v>0</v>
      </c>
      <c r="DB103" s="34">
        <f t="shared" ref="DB103:DB109" si="847">(DA103/12*1*$D103*$G103*$H103*$M103*DB$9)+(DA103/12*5*$E103*$G103*$H103*$M103*DB$10)+(DA103/12*6*$F103*$G103*$H103*$M103*DB$10)</f>
        <v>0</v>
      </c>
      <c r="DC103" s="34"/>
      <c r="DD103" s="34">
        <f t="shared" ref="DD103:DD109" si="848">(DC103/12*1*$D103*$G103*$H103*$M103*DD$9)+(DC103/12*5*$E103*$G103*$H103*$M103*DD$10)+(DC103/12*6*$F103*$G103*$H103*$M103*DD$10)</f>
        <v>0</v>
      </c>
      <c r="DE103" s="34">
        <v>4</v>
      </c>
      <c r="DF103" s="34">
        <f t="shared" ref="DF103:DF109" si="849">(DE103/12*1*$D103*$G103*$H103*$M103*DF$9)+(DE103/12*5*$E103*$G103*$H103*$M103*DF$10)+(DE103/12*6*$F103*$G103*$H103*$M103*DF$10)</f>
        <v>128688.41274239999</v>
      </c>
      <c r="DG103" s="34">
        <v>1</v>
      </c>
      <c r="DH103" s="34">
        <f t="shared" ref="DH103:DH109" si="850">(DG103/12*1*$D103*$G103*$H103*$M103*DH$9)+(DG103/12*11*$E103*$G103*$H103*$M103*DH$10)</f>
        <v>32416.781275199995</v>
      </c>
      <c r="DI103" s="34">
        <v>0</v>
      </c>
      <c r="DJ103" s="34">
        <f t="shared" si="783"/>
        <v>0</v>
      </c>
      <c r="DK103" s="34"/>
      <c r="DL103" s="27"/>
      <c r="DM103" s="34"/>
      <c r="DN103" s="27">
        <f t="shared" si="652"/>
        <v>0</v>
      </c>
      <c r="DO103" s="34">
        <v>0</v>
      </c>
      <c r="DP103" s="34">
        <f t="shared" ref="DP103:DP109" si="851">(DO103/12*1*$D103*$G103*$H103*$L103*DP$9)+(DO103/12*5*$E103*$G103*$H103*$L103*DP$10)+(DO103/12*6*$F103*$G103*$H103*$L103*DP$10)</f>
        <v>0</v>
      </c>
      <c r="DQ103" s="34"/>
      <c r="DR103" s="34">
        <f t="shared" ref="DR103:DR109" si="852">(DQ103/12*1*$D103*$G103*$H103*$M103*DR$9)+(DQ103/12*11*$E103*$G103*$H103*$M103*DR$10)</f>
        <v>0</v>
      </c>
      <c r="DS103" s="34">
        <v>0</v>
      </c>
      <c r="DT103" s="34">
        <f t="shared" si="651"/>
        <v>0</v>
      </c>
      <c r="DU103" s="34"/>
      <c r="DV103" s="27"/>
      <c r="DW103" s="34">
        <f t="shared" si="629"/>
        <v>0</v>
      </c>
      <c r="DX103" s="34">
        <f t="shared" si="629"/>
        <v>0</v>
      </c>
      <c r="DY103" s="34"/>
      <c r="DZ103" s="34">
        <f t="shared" ref="DZ103:DZ109" si="853">(DY103/12*1*$D103*$G103*$H103*$M103*DZ$9)+(DY103/12*11*$E103*$G103*$H103*$M103*DZ$10)</f>
        <v>0</v>
      </c>
      <c r="EA103" s="34">
        <v>2</v>
      </c>
      <c r="EB103" s="34">
        <v>61293.899999999994</v>
      </c>
      <c r="EC103" s="27"/>
      <c r="ED103" s="34"/>
      <c r="EE103" s="34">
        <f t="shared" si="640"/>
        <v>2</v>
      </c>
      <c r="EF103" s="34">
        <f t="shared" si="640"/>
        <v>61293.899999999994</v>
      </c>
      <c r="EG103" s="34">
        <v>2</v>
      </c>
      <c r="EH103" s="34">
        <f t="shared" ref="EH103:EH109" si="854">(EG103/12*1*$D103*$G103*$H103*$L103*EH$9)+(EG103/12*11*$E103*$G103*$H103*$L103*EH$10)</f>
        <v>54048.720749333326</v>
      </c>
      <c r="EI103" s="34">
        <v>0</v>
      </c>
      <c r="EJ103" s="34">
        <v>0</v>
      </c>
      <c r="EK103" s="34"/>
      <c r="EL103" s="34"/>
      <c r="EM103" s="34">
        <f t="shared" si="641"/>
        <v>0</v>
      </c>
      <c r="EN103" s="34">
        <f t="shared" si="641"/>
        <v>0</v>
      </c>
      <c r="EO103" s="34"/>
      <c r="EP103" s="34">
        <f t="shared" ref="EP103:EP109" si="855">(EO103/12*1*$D103*$G103*$H103*$L103*EP$9)+(EO103/12*11*$E103*$G103*$H103*$L103*EP$10)</f>
        <v>0</v>
      </c>
      <c r="EQ103" s="34">
        <v>1</v>
      </c>
      <c r="ER103" s="34">
        <v>12700.2</v>
      </c>
      <c r="ES103" s="34"/>
      <c r="ET103" s="34"/>
      <c r="EU103" s="34">
        <f t="shared" si="642"/>
        <v>1</v>
      </c>
      <c r="EV103" s="34">
        <f t="shared" si="642"/>
        <v>12700.2</v>
      </c>
      <c r="EW103" s="34">
        <v>0</v>
      </c>
      <c r="EX103" s="34">
        <f t="shared" ref="EX103:EX109" si="856">(EW103/12*1*$D103*$G103*$H103*$M103*EX$9)+(EW103/12*11*$E103*$G103*$H103*$M103*EX$10)</f>
        <v>0</v>
      </c>
      <c r="EY103" s="34">
        <v>0</v>
      </c>
      <c r="EZ103" s="34">
        <f t="shared" si="648"/>
        <v>0</v>
      </c>
      <c r="FA103" s="34"/>
      <c r="FB103" s="34"/>
      <c r="FC103" s="34">
        <f t="shared" si="729"/>
        <v>0</v>
      </c>
      <c r="FD103" s="34">
        <f t="shared" si="729"/>
        <v>0</v>
      </c>
      <c r="FE103" s="34">
        <v>1</v>
      </c>
      <c r="FF103" s="34">
        <f t="shared" ref="FF103:FF109" si="857">(FE103/12*1*$D103*$G103*$H103*$M103*FF$9)+(FE103/12*11*$E103*$G103*$H103*$M103*FF$10)</f>
        <v>41882.882103999997</v>
      </c>
      <c r="FG103" s="34">
        <v>1</v>
      </c>
      <c r="FH103" s="34">
        <v>41887.15</v>
      </c>
      <c r="FI103" s="34"/>
      <c r="FJ103" s="34"/>
      <c r="FK103" s="34">
        <f t="shared" si="730"/>
        <v>1</v>
      </c>
      <c r="FL103" s="34">
        <f t="shared" si="730"/>
        <v>41887.15</v>
      </c>
      <c r="FM103" s="34">
        <v>2</v>
      </c>
      <c r="FN103" s="34">
        <f t="shared" ref="FN103:FN109" si="858">(FM103/12*1*$D103*$G103*$H103*$M103*FN$9)+(FM103/12*11*$E103*$G103*$H103*$M103*FN$10)</f>
        <v>83765.764207999993</v>
      </c>
      <c r="FO103" s="34">
        <v>0</v>
      </c>
      <c r="FP103" s="34">
        <f t="shared" si="731"/>
        <v>0</v>
      </c>
      <c r="FQ103" s="34"/>
      <c r="FR103" s="34"/>
      <c r="FS103" s="34"/>
      <c r="FT103" s="34"/>
      <c r="FU103" s="34">
        <v>0</v>
      </c>
      <c r="FV103" s="34">
        <f t="shared" ref="FV103:FV109" si="859">(FU103/12*1*$D103*$G103*$H103*$N103*FV$9)+(FU103/12*11*$E103*$G103*$H103*$N103*FV$10)</f>
        <v>0</v>
      </c>
      <c r="FW103" s="34">
        <v>0</v>
      </c>
      <c r="FX103" s="34">
        <v>0</v>
      </c>
      <c r="FY103" s="34"/>
      <c r="FZ103" s="34"/>
      <c r="GA103" s="34">
        <f t="shared" si="643"/>
        <v>0</v>
      </c>
      <c r="GB103" s="34">
        <f t="shared" si="643"/>
        <v>0</v>
      </c>
      <c r="GC103" s="34">
        <v>0</v>
      </c>
      <c r="GD103" s="34">
        <f t="shared" ref="GD103:GD109" si="860">(GC103/12*1*$D103*$G103*$H103*$O103*GD$9)+(GC103/12*11*$E103*$G103*$H103*$P103*GD$10)</f>
        <v>0</v>
      </c>
      <c r="GE103" s="34">
        <v>0</v>
      </c>
      <c r="GF103" s="34">
        <f t="shared" si="647"/>
        <v>0</v>
      </c>
      <c r="GG103" s="34"/>
      <c r="GH103" s="34"/>
      <c r="GI103" s="27">
        <f t="shared" si="644"/>
        <v>0</v>
      </c>
      <c r="GJ103" s="27">
        <f t="shared" si="644"/>
        <v>0</v>
      </c>
      <c r="GK103" s="37"/>
      <c r="GL103" s="38"/>
    </row>
    <row r="104" spans="1:194" x14ac:dyDescent="0.25">
      <c r="A104" s="41"/>
      <c r="B104" s="72">
        <v>77</v>
      </c>
      <c r="C104" s="28" t="s">
        <v>244</v>
      </c>
      <c r="D104" s="29">
        <f t="shared" si="732"/>
        <v>18150.400000000001</v>
      </c>
      <c r="E104" s="29">
        <f t="shared" si="732"/>
        <v>18790</v>
      </c>
      <c r="F104" s="30">
        <v>18508</v>
      </c>
      <c r="G104" s="39">
        <v>1.55</v>
      </c>
      <c r="H104" s="31">
        <v>1</v>
      </c>
      <c r="I104" s="32"/>
      <c r="J104" s="32"/>
      <c r="K104" s="32"/>
      <c r="L104" s="29">
        <v>1.4</v>
      </c>
      <c r="M104" s="29">
        <v>1.68</v>
      </c>
      <c r="N104" s="29">
        <v>2.23</v>
      </c>
      <c r="O104" s="29">
        <v>2.39</v>
      </c>
      <c r="P104" s="33">
        <v>2.57</v>
      </c>
      <c r="Q104" s="34"/>
      <c r="R104" s="34">
        <f t="shared" si="806"/>
        <v>0</v>
      </c>
      <c r="S104" s="34"/>
      <c r="T104" s="34">
        <f t="shared" si="807"/>
        <v>0</v>
      </c>
      <c r="U104" s="34"/>
      <c r="V104" s="34">
        <f t="shared" si="808"/>
        <v>0</v>
      </c>
      <c r="W104" s="34"/>
      <c r="X104" s="34">
        <f t="shared" si="809"/>
        <v>0</v>
      </c>
      <c r="Y104" s="34"/>
      <c r="Z104" s="34">
        <f t="shared" si="810"/>
        <v>0</v>
      </c>
      <c r="AA104" s="34"/>
      <c r="AB104" s="34">
        <f t="shared" si="811"/>
        <v>0</v>
      </c>
      <c r="AC104" s="34"/>
      <c r="AD104" s="34">
        <f t="shared" si="812"/>
        <v>0</v>
      </c>
      <c r="AE104" s="34"/>
      <c r="AF104" s="34">
        <f t="shared" si="813"/>
        <v>0</v>
      </c>
      <c r="AG104" s="34">
        <v>2</v>
      </c>
      <c r="AH104" s="34">
        <f t="shared" si="814"/>
        <v>101209.89223333332</v>
      </c>
      <c r="AI104" s="27">
        <v>21</v>
      </c>
      <c r="AJ104" s="34">
        <f t="shared" si="815"/>
        <v>932888.45754999993</v>
      </c>
      <c r="AK104" s="34"/>
      <c r="AL104" s="34">
        <f t="shared" si="816"/>
        <v>0</v>
      </c>
      <c r="AM104" s="34"/>
      <c r="AN104" s="34">
        <f t="shared" si="817"/>
        <v>0</v>
      </c>
      <c r="AO104" s="34"/>
      <c r="AP104" s="34">
        <f t="shared" si="818"/>
        <v>0</v>
      </c>
      <c r="AQ104" s="34">
        <f>402-70</f>
        <v>332</v>
      </c>
      <c r="AR104" s="34">
        <f t="shared" si="819"/>
        <v>16128808.426304001</v>
      </c>
      <c r="AS104" s="34"/>
      <c r="AT104" s="34">
        <f t="shared" si="820"/>
        <v>0</v>
      </c>
      <c r="AU104" s="34"/>
      <c r="AV104" s="34">
        <f t="shared" si="821"/>
        <v>0</v>
      </c>
      <c r="AW104" s="34"/>
      <c r="AX104" s="34">
        <f t="shared" si="822"/>
        <v>0</v>
      </c>
      <c r="AY104" s="34"/>
      <c r="AZ104" s="34">
        <f t="shared" si="823"/>
        <v>0</v>
      </c>
      <c r="BA104" s="34"/>
      <c r="BB104" s="34">
        <f t="shared" si="824"/>
        <v>0</v>
      </c>
      <c r="BC104" s="34"/>
      <c r="BD104" s="34">
        <f t="shared" si="825"/>
        <v>0</v>
      </c>
      <c r="BE104" s="34"/>
      <c r="BF104" s="34">
        <f t="shared" si="826"/>
        <v>0</v>
      </c>
      <c r="BG104" s="34"/>
      <c r="BH104" s="34">
        <f t="shared" si="827"/>
        <v>0</v>
      </c>
      <c r="BI104" s="34"/>
      <c r="BJ104" s="34">
        <f t="shared" si="828"/>
        <v>0</v>
      </c>
      <c r="BK104" s="34"/>
      <c r="BL104" s="34">
        <f t="shared" si="829"/>
        <v>0</v>
      </c>
      <c r="BM104" s="34"/>
      <c r="BN104" s="34">
        <f t="shared" si="830"/>
        <v>0</v>
      </c>
      <c r="BO104" s="34"/>
      <c r="BP104" s="34">
        <f t="shared" si="831"/>
        <v>0</v>
      </c>
      <c r="BQ104" s="40"/>
      <c r="BR104" s="34">
        <f t="shared" si="832"/>
        <v>0</v>
      </c>
      <c r="BS104" s="34"/>
      <c r="BT104" s="34">
        <f t="shared" si="833"/>
        <v>0</v>
      </c>
      <c r="BU104" s="34">
        <v>3</v>
      </c>
      <c r="BV104" s="34">
        <v>170032.17</v>
      </c>
      <c r="BW104" s="34"/>
      <c r="BX104" s="34">
        <f t="shared" si="835"/>
        <v>0</v>
      </c>
      <c r="BY104" s="34"/>
      <c r="BZ104" s="34">
        <f t="shared" si="836"/>
        <v>0</v>
      </c>
      <c r="CA104" s="34"/>
      <c r="CB104" s="34">
        <f t="shared" si="837"/>
        <v>0</v>
      </c>
      <c r="CC104" s="34"/>
      <c r="CD104" s="34">
        <f t="shared" si="838"/>
        <v>0</v>
      </c>
      <c r="CE104" s="34"/>
      <c r="CF104" s="34">
        <f t="shared" si="839"/>
        <v>0</v>
      </c>
      <c r="CG104" s="34"/>
      <c r="CH104" s="34">
        <f t="shared" si="840"/>
        <v>0</v>
      </c>
      <c r="CI104" s="34"/>
      <c r="CJ104" s="34">
        <f t="shared" si="841"/>
        <v>0</v>
      </c>
      <c r="CK104" s="34"/>
      <c r="CL104" s="34">
        <f t="shared" si="842"/>
        <v>0</v>
      </c>
      <c r="CM104" s="34"/>
      <c r="CN104" s="34">
        <f t="shared" si="843"/>
        <v>0</v>
      </c>
      <c r="CO104" s="34">
        <v>0</v>
      </c>
      <c r="CP104" s="34">
        <f t="shared" si="776"/>
        <v>0</v>
      </c>
      <c r="CQ104" s="34"/>
      <c r="CR104" s="34"/>
      <c r="CS104" s="34">
        <f t="shared" si="639"/>
        <v>0</v>
      </c>
      <c r="CT104" s="34">
        <f t="shared" si="639"/>
        <v>0</v>
      </c>
      <c r="CU104" s="34"/>
      <c r="CV104" s="34">
        <f t="shared" si="844"/>
        <v>0</v>
      </c>
      <c r="CW104" s="34"/>
      <c r="CX104" s="34">
        <f t="shared" si="845"/>
        <v>0</v>
      </c>
      <c r="CY104" s="34"/>
      <c r="CZ104" s="34">
        <f t="shared" si="846"/>
        <v>0</v>
      </c>
      <c r="DA104" s="34"/>
      <c r="DB104" s="34">
        <f t="shared" si="847"/>
        <v>0</v>
      </c>
      <c r="DC104" s="34"/>
      <c r="DD104" s="34">
        <f t="shared" si="848"/>
        <v>0</v>
      </c>
      <c r="DE104" s="34"/>
      <c r="DF104" s="34">
        <f t="shared" si="849"/>
        <v>0</v>
      </c>
      <c r="DG104" s="34"/>
      <c r="DH104" s="34">
        <f t="shared" si="850"/>
        <v>0</v>
      </c>
      <c r="DI104" s="34">
        <v>0</v>
      </c>
      <c r="DJ104" s="34">
        <f t="shared" si="783"/>
        <v>0</v>
      </c>
      <c r="DK104" s="34"/>
      <c r="DL104" s="27"/>
      <c r="DM104" s="34"/>
      <c r="DN104" s="27">
        <f t="shared" si="652"/>
        <v>0</v>
      </c>
      <c r="DO104" s="34"/>
      <c r="DP104" s="34">
        <f t="shared" si="851"/>
        <v>0</v>
      </c>
      <c r="DQ104" s="34"/>
      <c r="DR104" s="34">
        <f t="shared" si="852"/>
        <v>0</v>
      </c>
      <c r="DS104" s="34">
        <v>0</v>
      </c>
      <c r="DT104" s="34">
        <f t="shared" si="651"/>
        <v>0</v>
      </c>
      <c r="DU104" s="34"/>
      <c r="DV104" s="27"/>
      <c r="DW104" s="34">
        <f t="shared" si="629"/>
        <v>0</v>
      </c>
      <c r="DX104" s="34">
        <f t="shared" si="629"/>
        <v>0</v>
      </c>
      <c r="DY104" s="34">
        <v>2</v>
      </c>
      <c r="DZ104" s="34">
        <f t="shared" si="853"/>
        <v>102109.62949599999</v>
      </c>
      <c r="EA104" s="34">
        <v>0</v>
      </c>
      <c r="EB104" s="34">
        <v>0</v>
      </c>
      <c r="EC104" s="27"/>
      <c r="ED104" s="34"/>
      <c r="EE104" s="34">
        <f t="shared" si="640"/>
        <v>0</v>
      </c>
      <c r="EF104" s="34">
        <f t="shared" si="640"/>
        <v>0</v>
      </c>
      <c r="EG104" s="34">
        <v>0</v>
      </c>
      <c r="EH104" s="34">
        <f t="shared" si="854"/>
        <v>0</v>
      </c>
      <c r="EI104" s="34">
        <v>0</v>
      </c>
      <c r="EJ104" s="34">
        <v>0</v>
      </c>
      <c r="EK104" s="34"/>
      <c r="EL104" s="34"/>
      <c r="EM104" s="34">
        <f t="shared" si="641"/>
        <v>0</v>
      </c>
      <c r="EN104" s="34">
        <f t="shared" si="641"/>
        <v>0</v>
      </c>
      <c r="EO104" s="34"/>
      <c r="EP104" s="34">
        <f t="shared" si="855"/>
        <v>0</v>
      </c>
      <c r="EQ104" s="34">
        <v>0</v>
      </c>
      <c r="ER104" s="34">
        <f t="shared" si="728"/>
        <v>0</v>
      </c>
      <c r="ES104" s="34"/>
      <c r="ET104" s="34"/>
      <c r="EU104" s="34">
        <f t="shared" si="642"/>
        <v>0</v>
      </c>
      <c r="EV104" s="34">
        <f t="shared" si="642"/>
        <v>0</v>
      </c>
      <c r="EW104" s="34"/>
      <c r="EX104" s="34">
        <f t="shared" si="856"/>
        <v>0</v>
      </c>
      <c r="EY104" s="34">
        <v>0</v>
      </c>
      <c r="EZ104" s="34">
        <f t="shared" si="648"/>
        <v>0</v>
      </c>
      <c r="FA104" s="34"/>
      <c r="FB104" s="34"/>
      <c r="FC104" s="34">
        <f t="shared" si="729"/>
        <v>0</v>
      </c>
      <c r="FD104" s="34">
        <f t="shared" si="729"/>
        <v>0</v>
      </c>
      <c r="FE104" s="34">
        <v>0</v>
      </c>
      <c r="FF104" s="34">
        <f t="shared" si="857"/>
        <v>0</v>
      </c>
      <c r="FG104" s="34">
        <v>0</v>
      </c>
      <c r="FH104" s="34">
        <v>0</v>
      </c>
      <c r="FI104" s="34"/>
      <c r="FJ104" s="34"/>
      <c r="FK104" s="34">
        <f t="shared" si="730"/>
        <v>0</v>
      </c>
      <c r="FL104" s="34">
        <f t="shared" si="730"/>
        <v>0</v>
      </c>
      <c r="FM104" s="34"/>
      <c r="FN104" s="34">
        <f t="shared" si="858"/>
        <v>0</v>
      </c>
      <c r="FO104" s="34">
        <v>0</v>
      </c>
      <c r="FP104" s="34">
        <f t="shared" si="731"/>
        <v>0</v>
      </c>
      <c r="FQ104" s="34"/>
      <c r="FR104" s="34"/>
      <c r="FS104" s="34"/>
      <c r="FT104" s="34"/>
      <c r="FU104" s="34"/>
      <c r="FV104" s="34">
        <f t="shared" si="859"/>
        <v>0</v>
      </c>
      <c r="FW104" s="34">
        <v>0</v>
      </c>
      <c r="FX104" s="34">
        <v>0</v>
      </c>
      <c r="FY104" s="34"/>
      <c r="FZ104" s="34"/>
      <c r="GA104" s="34">
        <f t="shared" si="643"/>
        <v>0</v>
      </c>
      <c r="GB104" s="34">
        <f t="shared" si="643"/>
        <v>0</v>
      </c>
      <c r="GC104" s="34"/>
      <c r="GD104" s="34">
        <f t="shared" si="860"/>
        <v>0</v>
      </c>
      <c r="GE104" s="34">
        <v>0</v>
      </c>
      <c r="GF104" s="34">
        <f t="shared" si="647"/>
        <v>0</v>
      </c>
      <c r="GG104" s="34"/>
      <c r="GH104" s="34"/>
      <c r="GI104" s="27">
        <f t="shared" si="644"/>
        <v>0</v>
      </c>
      <c r="GJ104" s="27">
        <f t="shared" si="644"/>
        <v>0</v>
      </c>
      <c r="GK104" s="37"/>
      <c r="GL104" s="38"/>
    </row>
    <row r="105" spans="1:194" x14ac:dyDescent="0.25">
      <c r="A105" s="41"/>
      <c r="B105" s="72">
        <v>78</v>
      </c>
      <c r="C105" s="28" t="s">
        <v>245</v>
      </c>
      <c r="D105" s="29">
        <f t="shared" si="732"/>
        <v>18150.400000000001</v>
      </c>
      <c r="E105" s="29">
        <f t="shared" si="732"/>
        <v>18790</v>
      </c>
      <c r="F105" s="30">
        <v>18508</v>
      </c>
      <c r="G105" s="39">
        <v>0.84</v>
      </c>
      <c r="H105" s="31">
        <v>1</v>
      </c>
      <c r="I105" s="32"/>
      <c r="J105" s="32"/>
      <c r="K105" s="32"/>
      <c r="L105" s="29">
        <v>1.4</v>
      </c>
      <c r="M105" s="29">
        <v>1.68</v>
      </c>
      <c r="N105" s="29">
        <v>2.23</v>
      </c>
      <c r="O105" s="29">
        <v>2.39</v>
      </c>
      <c r="P105" s="33">
        <v>2.57</v>
      </c>
      <c r="Q105" s="34">
        <v>20</v>
      </c>
      <c r="R105" s="34">
        <f t="shared" si="806"/>
        <v>444946.30319999997</v>
      </c>
      <c r="S105" s="34">
        <v>18</v>
      </c>
      <c r="T105" s="34">
        <f t="shared" si="807"/>
        <v>400451.67287999997</v>
      </c>
      <c r="U105" s="34">
        <v>0</v>
      </c>
      <c r="V105" s="34">
        <f t="shared" si="808"/>
        <v>0</v>
      </c>
      <c r="W105" s="34"/>
      <c r="X105" s="34">
        <f t="shared" si="809"/>
        <v>0</v>
      </c>
      <c r="Y105" s="34">
        <v>0</v>
      </c>
      <c r="Z105" s="34">
        <f t="shared" si="810"/>
        <v>0</v>
      </c>
      <c r="AA105" s="34">
        <v>10</v>
      </c>
      <c r="AB105" s="34">
        <f t="shared" si="811"/>
        <v>224482.13199999998</v>
      </c>
      <c r="AC105" s="34">
        <v>0</v>
      </c>
      <c r="AD105" s="34">
        <f t="shared" si="812"/>
        <v>0</v>
      </c>
      <c r="AE105" s="34">
        <v>0</v>
      </c>
      <c r="AF105" s="34">
        <f t="shared" si="813"/>
        <v>0</v>
      </c>
      <c r="AG105" s="34"/>
      <c r="AH105" s="34">
        <f t="shared" si="814"/>
        <v>0</v>
      </c>
      <c r="AI105" s="27">
        <v>3</v>
      </c>
      <c r="AJ105" s="34">
        <f t="shared" si="815"/>
        <v>72223.622520000004</v>
      </c>
      <c r="AK105" s="34">
        <v>2</v>
      </c>
      <c r="AL105" s="34">
        <f t="shared" si="816"/>
        <v>43879.385536000002</v>
      </c>
      <c r="AM105" s="34"/>
      <c r="AN105" s="34">
        <f t="shared" si="817"/>
        <v>0</v>
      </c>
      <c r="AO105" s="34">
        <v>0</v>
      </c>
      <c r="AP105" s="34">
        <f t="shared" si="818"/>
        <v>0</v>
      </c>
      <c r="AQ105" s="34">
        <v>10</v>
      </c>
      <c r="AR105" s="34">
        <f t="shared" si="819"/>
        <v>263276.31321599998</v>
      </c>
      <c r="AS105" s="34">
        <f>44+11</f>
        <v>55</v>
      </c>
      <c r="AT105" s="34">
        <f t="shared" si="820"/>
        <v>1448019.7226879997</v>
      </c>
      <c r="AU105" s="34">
        <v>0</v>
      </c>
      <c r="AV105" s="34">
        <f t="shared" si="821"/>
        <v>0</v>
      </c>
      <c r="AW105" s="34">
        <v>0</v>
      </c>
      <c r="AX105" s="34">
        <f t="shared" si="822"/>
        <v>0</v>
      </c>
      <c r="AY105" s="34"/>
      <c r="AZ105" s="34">
        <f t="shared" si="823"/>
        <v>0</v>
      </c>
      <c r="BA105" s="34"/>
      <c r="BB105" s="34">
        <f t="shared" si="824"/>
        <v>0</v>
      </c>
      <c r="BC105" s="34">
        <v>2</v>
      </c>
      <c r="BD105" s="34">
        <f t="shared" si="825"/>
        <v>52655.262643199996</v>
      </c>
      <c r="BE105" s="34">
        <v>0</v>
      </c>
      <c r="BF105" s="34">
        <f t="shared" si="826"/>
        <v>0</v>
      </c>
      <c r="BG105" s="34">
        <v>0</v>
      </c>
      <c r="BH105" s="34">
        <f t="shared" si="827"/>
        <v>0</v>
      </c>
      <c r="BI105" s="34">
        <v>0</v>
      </c>
      <c r="BJ105" s="34">
        <f t="shared" si="828"/>
        <v>0</v>
      </c>
      <c r="BK105" s="34">
        <v>0</v>
      </c>
      <c r="BL105" s="34">
        <f t="shared" si="829"/>
        <v>0</v>
      </c>
      <c r="BM105" s="34"/>
      <c r="BN105" s="34">
        <f t="shared" si="830"/>
        <v>0</v>
      </c>
      <c r="BO105" s="34">
        <v>0</v>
      </c>
      <c r="BP105" s="34">
        <f t="shared" si="831"/>
        <v>0</v>
      </c>
      <c r="BQ105" s="40"/>
      <c r="BR105" s="34">
        <f t="shared" si="832"/>
        <v>0</v>
      </c>
      <c r="BS105" s="34"/>
      <c r="BT105" s="34">
        <f t="shared" si="833"/>
        <v>0</v>
      </c>
      <c r="BU105" s="34"/>
      <c r="BV105" s="34">
        <f t="shared" si="834"/>
        <v>0</v>
      </c>
      <c r="BW105" s="34">
        <v>0</v>
      </c>
      <c r="BX105" s="34">
        <f t="shared" si="835"/>
        <v>0</v>
      </c>
      <c r="BY105" s="34">
        <v>2</v>
      </c>
      <c r="BZ105" s="34">
        <f t="shared" si="836"/>
        <v>33710.603695999998</v>
      </c>
      <c r="CA105" s="34"/>
      <c r="CB105" s="34">
        <f t="shared" si="837"/>
        <v>0</v>
      </c>
      <c r="CC105" s="34">
        <v>1</v>
      </c>
      <c r="CD105" s="34">
        <f t="shared" si="838"/>
        <v>18775.345287999997</v>
      </c>
      <c r="CE105" s="34">
        <v>0</v>
      </c>
      <c r="CF105" s="34">
        <f t="shared" si="839"/>
        <v>0</v>
      </c>
      <c r="CG105" s="34"/>
      <c r="CH105" s="34">
        <f t="shared" si="840"/>
        <v>0</v>
      </c>
      <c r="CI105" s="34"/>
      <c r="CJ105" s="34">
        <f t="shared" si="841"/>
        <v>0</v>
      </c>
      <c r="CK105" s="34">
        <v>0</v>
      </c>
      <c r="CL105" s="34">
        <f t="shared" si="842"/>
        <v>0</v>
      </c>
      <c r="CM105" s="34">
        <v>2</v>
      </c>
      <c r="CN105" s="34">
        <f t="shared" si="843"/>
        <v>42276.350927999993</v>
      </c>
      <c r="CO105" s="34">
        <v>0</v>
      </c>
      <c r="CP105" s="34">
        <f t="shared" si="776"/>
        <v>0</v>
      </c>
      <c r="CQ105" s="34"/>
      <c r="CR105" s="34"/>
      <c r="CS105" s="34">
        <f t="shared" si="639"/>
        <v>0</v>
      </c>
      <c r="CT105" s="34">
        <f t="shared" si="639"/>
        <v>0</v>
      </c>
      <c r="CU105" s="34">
        <v>6</v>
      </c>
      <c r="CV105" s="34">
        <f t="shared" si="844"/>
        <v>150287.49106559996</v>
      </c>
      <c r="CW105" s="34">
        <v>2</v>
      </c>
      <c r="CX105" s="34">
        <f t="shared" si="845"/>
        <v>50095.830355199992</v>
      </c>
      <c r="CY105" s="34">
        <v>6</v>
      </c>
      <c r="CZ105" s="34">
        <f t="shared" si="846"/>
        <v>125826.55982399998</v>
      </c>
      <c r="DA105" s="34"/>
      <c r="DB105" s="34">
        <f t="shared" si="847"/>
        <v>0</v>
      </c>
      <c r="DC105" s="34">
        <v>2</v>
      </c>
      <c r="DD105" s="34">
        <f t="shared" si="848"/>
        <v>55152.176889599999</v>
      </c>
      <c r="DE105" s="34"/>
      <c r="DF105" s="34">
        <f t="shared" si="849"/>
        <v>0</v>
      </c>
      <c r="DG105" s="34">
        <v>22</v>
      </c>
      <c r="DH105" s="34">
        <f t="shared" si="850"/>
        <v>611287.87547519989</v>
      </c>
      <c r="DI105" s="34">
        <v>3</v>
      </c>
      <c r="DJ105" s="34">
        <v>81894.73</v>
      </c>
      <c r="DK105" s="34"/>
      <c r="DL105" s="27"/>
      <c r="DM105" s="34"/>
      <c r="DN105" s="27">
        <f t="shared" si="652"/>
        <v>81894.73</v>
      </c>
      <c r="DO105" s="34">
        <v>0</v>
      </c>
      <c r="DP105" s="34">
        <f t="shared" si="851"/>
        <v>0</v>
      </c>
      <c r="DQ105" s="34"/>
      <c r="DR105" s="34">
        <f t="shared" si="852"/>
        <v>0</v>
      </c>
      <c r="DS105" s="34">
        <v>1</v>
      </c>
      <c r="DT105" s="34">
        <v>13974.17</v>
      </c>
      <c r="DU105" s="34"/>
      <c r="DV105" s="27"/>
      <c r="DW105" s="34">
        <f t="shared" si="629"/>
        <v>1</v>
      </c>
      <c r="DX105" s="34">
        <f t="shared" si="629"/>
        <v>13974.17</v>
      </c>
      <c r="DY105" s="34">
        <v>10</v>
      </c>
      <c r="DZ105" s="34">
        <f t="shared" si="853"/>
        <v>276684.15734400001</v>
      </c>
      <c r="EA105" s="34">
        <v>1</v>
      </c>
      <c r="EB105" s="34">
        <v>24589.29</v>
      </c>
      <c r="EC105" s="27"/>
      <c r="ED105" s="34"/>
      <c r="EE105" s="34">
        <f t="shared" si="640"/>
        <v>1</v>
      </c>
      <c r="EF105" s="34">
        <f t="shared" si="640"/>
        <v>24589.29</v>
      </c>
      <c r="EG105" s="34">
        <v>6</v>
      </c>
      <c r="EH105" s="34">
        <f t="shared" si="854"/>
        <v>138982.424784</v>
      </c>
      <c r="EI105" s="34">
        <v>0</v>
      </c>
      <c r="EJ105" s="34">
        <v>0</v>
      </c>
      <c r="EK105" s="34"/>
      <c r="EL105" s="34"/>
      <c r="EM105" s="34">
        <f t="shared" si="641"/>
        <v>0</v>
      </c>
      <c r="EN105" s="34">
        <f t="shared" si="641"/>
        <v>0</v>
      </c>
      <c r="EO105" s="34"/>
      <c r="EP105" s="34">
        <f t="shared" si="855"/>
        <v>0</v>
      </c>
      <c r="EQ105" s="34">
        <v>0</v>
      </c>
      <c r="ER105" s="34">
        <f t="shared" si="728"/>
        <v>0</v>
      </c>
      <c r="ES105" s="34"/>
      <c r="ET105" s="34"/>
      <c r="EU105" s="34">
        <f t="shared" si="642"/>
        <v>0</v>
      </c>
      <c r="EV105" s="34">
        <f t="shared" si="642"/>
        <v>0</v>
      </c>
      <c r="EW105" s="34">
        <v>0</v>
      </c>
      <c r="EX105" s="34">
        <f t="shared" si="856"/>
        <v>0</v>
      </c>
      <c r="EY105" s="34">
        <v>0</v>
      </c>
      <c r="EZ105" s="34">
        <f t="shared" si="648"/>
        <v>0</v>
      </c>
      <c r="FA105" s="34"/>
      <c r="FB105" s="34"/>
      <c r="FC105" s="34">
        <f t="shared" si="729"/>
        <v>0</v>
      </c>
      <c r="FD105" s="34">
        <f t="shared" si="729"/>
        <v>0</v>
      </c>
      <c r="FE105" s="34">
        <v>0</v>
      </c>
      <c r="FF105" s="34">
        <f t="shared" si="857"/>
        <v>0</v>
      </c>
      <c r="FG105" s="34">
        <v>1</v>
      </c>
      <c r="FH105" s="34">
        <v>35903.269999999997</v>
      </c>
      <c r="FI105" s="34"/>
      <c r="FJ105" s="34"/>
      <c r="FK105" s="34">
        <f t="shared" si="730"/>
        <v>1</v>
      </c>
      <c r="FL105" s="34">
        <f t="shared" si="730"/>
        <v>35903.269999999997</v>
      </c>
      <c r="FM105" s="34">
        <v>2</v>
      </c>
      <c r="FN105" s="34">
        <f t="shared" si="858"/>
        <v>71799.226463999992</v>
      </c>
      <c r="FO105" s="34">
        <v>0</v>
      </c>
      <c r="FP105" s="34">
        <f t="shared" si="731"/>
        <v>0</v>
      </c>
      <c r="FQ105" s="34"/>
      <c r="FR105" s="34"/>
      <c r="FS105" s="34"/>
      <c r="FT105" s="34"/>
      <c r="FU105" s="34"/>
      <c r="FV105" s="34">
        <f t="shared" si="859"/>
        <v>0</v>
      </c>
      <c r="FW105" s="34">
        <v>1</v>
      </c>
      <c r="FX105" s="34">
        <v>47657.32</v>
      </c>
      <c r="FY105" s="34"/>
      <c r="FZ105" s="34"/>
      <c r="GA105" s="34">
        <f t="shared" si="643"/>
        <v>1</v>
      </c>
      <c r="GB105" s="34">
        <f t="shared" si="643"/>
        <v>47657.32</v>
      </c>
      <c r="GC105" s="34"/>
      <c r="GD105" s="34">
        <f t="shared" si="860"/>
        <v>0</v>
      </c>
      <c r="GE105" s="34">
        <v>0</v>
      </c>
      <c r="GF105" s="34">
        <f t="shared" si="647"/>
        <v>0</v>
      </c>
      <c r="GG105" s="34"/>
      <c r="GH105" s="34"/>
      <c r="GI105" s="27">
        <f t="shared" si="644"/>
        <v>0</v>
      </c>
      <c r="GJ105" s="27">
        <f t="shared" si="644"/>
        <v>0</v>
      </c>
      <c r="GK105" s="37"/>
      <c r="GL105" s="38"/>
    </row>
    <row r="106" spans="1:194" ht="30" x14ac:dyDescent="0.25">
      <c r="A106" s="41"/>
      <c r="B106" s="72">
        <v>79</v>
      </c>
      <c r="C106" s="28" t="s">
        <v>246</v>
      </c>
      <c r="D106" s="29">
        <f t="shared" si="732"/>
        <v>18150.400000000001</v>
      </c>
      <c r="E106" s="29">
        <f t="shared" si="732"/>
        <v>18790</v>
      </c>
      <c r="F106" s="30">
        <v>18508</v>
      </c>
      <c r="G106" s="39">
        <v>1.33</v>
      </c>
      <c r="H106" s="31">
        <v>1</v>
      </c>
      <c r="I106" s="32"/>
      <c r="J106" s="32"/>
      <c r="K106" s="32"/>
      <c r="L106" s="29">
        <v>1.4</v>
      </c>
      <c r="M106" s="29">
        <v>1.68</v>
      </c>
      <c r="N106" s="29">
        <v>2.23</v>
      </c>
      <c r="O106" s="29">
        <v>2.39</v>
      </c>
      <c r="P106" s="33">
        <v>2.57</v>
      </c>
      <c r="Q106" s="34">
        <v>158</v>
      </c>
      <c r="R106" s="34">
        <f t="shared" si="806"/>
        <v>5565536.6758600008</v>
      </c>
      <c r="S106" s="34">
        <v>34</v>
      </c>
      <c r="T106" s="34">
        <f t="shared" si="807"/>
        <v>1197647.1327800001</v>
      </c>
      <c r="U106" s="34"/>
      <c r="V106" s="34">
        <f t="shared" si="808"/>
        <v>0</v>
      </c>
      <c r="W106" s="34"/>
      <c r="X106" s="34">
        <f t="shared" si="809"/>
        <v>0</v>
      </c>
      <c r="Y106" s="34"/>
      <c r="Z106" s="34">
        <f t="shared" si="810"/>
        <v>0</v>
      </c>
      <c r="AA106" s="34"/>
      <c r="AB106" s="34">
        <f t="shared" si="811"/>
        <v>0</v>
      </c>
      <c r="AC106" s="34"/>
      <c r="AD106" s="34">
        <f t="shared" si="812"/>
        <v>0</v>
      </c>
      <c r="AE106" s="34"/>
      <c r="AF106" s="34">
        <f t="shared" si="813"/>
        <v>0</v>
      </c>
      <c r="AG106" s="34">
        <v>4</v>
      </c>
      <c r="AH106" s="34">
        <f t="shared" si="814"/>
        <v>173689.23441333332</v>
      </c>
      <c r="AI106" s="34"/>
      <c r="AJ106" s="34">
        <f t="shared" si="815"/>
        <v>0</v>
      </c>
      <c r="AK106" s="34"/>
      <c r="AL106" s="34">
        <f t="shared" si="816"/>
        <v>0</v>
      </c>
      <c r="AM106" s="34"/>
      <c r="AN106" s="34">
        <f t="shared" si="817"/>
        <v>0</v>
      </c>
      <c r="AO106" s="34"/>
      <c r="AP106" s="34">
        <f t="shared" si="818"/>
        <v>0</v>
      </c>
      <c r="AQ106" s="34">
        <v>14</v>
      </c>
      <c r="AR106" s="34">
        <f t="shared" si="819"/>
        <v>583595.82762879995</v>
      </c>
      <c r="AS106" s="34">
        <v>4</v>
      </c>
      <c r="AT106" s="34">
        <f t="shared" si="820"/>
        <v>166741.6650368</v>
      </c>
      <c r="AU106" s="34">
        <v>6</v>
      </c>
      <c r="AV106" s="34">
        <f t="shared" si="821"/>
        <v>250112.49755520001</v>
      </c>
      <c r="AW106" s="34"/>
      <c r="AX106" s="34">
        <f t="shared" si="822"/>
        <v>0</v>
      </c>
      <c r="AY106" s="34"/>
      <c r="AZ106" s="34">
        <f t="shared" si="823"/>
        <v>0</v>
      </c>
      <c r="BA106" s="34"/>
      <c r="BB106" s="34">
        <f t="shared" si="824"/>
        <v>0</v>
      </c>
      <c r="BC106" s="34"/>
      <c r="BD106" s="34">
        <f t="shared" si="825"/>
        <v>0</v>
      </c>
      <c r="BE106" s="34"/>
      <c r="BF106" s="34">
        <f t="shared" si="826"/>
        <v>0</v>
      </c>
      <c r="BG106" s="34"/>
      <c r="BH106" s="34">
        <f t="shared" si="827"/>
        <v>0</v>
      </c>
      <c r="BI106" s="34"/>
      <c r="BJ106" s="34">
        <f t="shared" si="828"/>
        <v>0</v>
      </c>
      <c r="BK106" s="34"/>
      <c r="BL106" s="34">
        <f t="shared" si="829"/>
        <v>0</v>
      </c>
      <c r="BM106" s="34"/>
      <c r="BN106" s="34">
        <f t="shared" si="830"/>
        <v>0</v>
      </c>
      <c r="BO106" s="34"/>
      <c r="BP106" s="34">
        <f t="shared" si="831"/>
        <v>0</v>
      </c>
      <c r="BQ106" s="40"/>
      <c r="BR106" s="34">
        <f t="shared" si="832"/>
        <v>0</v>
      </c>
      <c r="BS106" s="34"/>
      <c r="BT106" s="34">
        <f t="shared" si="833"/>
        <v>0</v>
      </c>
      <c r="BU106" s="34"/>
      <c r="BV106" s="34">
        <f t="shared" si="834"/>
        <v>0</v>
      </c>
      <c r="BW106" s="34"/>
      <c r="BX106" s="34">
        <f t="shared" si="835"/>
        <v>0</v>
      </c>
      <c r="BY106" s="34"/>
      <c r="BZ106" s="34">
        <f t="shared" si="836"/>
        <v>0</v>
      </c>
      <c r="CA106" s="34"/>
      <c r="CB106" s="34">
        <f t="shared" si="837"/>
        <v>0</v>
      </c>
      <c r="CC106" s="34"/>
      <c r="CD106" s="34">
        <f t="shared" si="838"/>
        <v>0</v>
      </c>
      <c r="CE106" s="34"/>
      <c r="CF106" s="34">
        <f t="shared" si="839"/>
        <v>0</v>
      </c>
      <c r="CG106" s="34"/>
      <c r="CH106" s="34">
        <f t="shared" si="840"/>
        <v>0</v>
      </c>
      <c r="CI106" s="34"/>
      <c r="CJ106" s="34">
        <f t="shared" si="841"/>
        <v>0</v>
      </c>
      <c r="CK106" s="34"/>
      <c r="CL106" s="34">
        <f t="shared" si="842"/>
        <v>0</v>
      </c>
      <c r="CM106" s="34"/>
      <c r="CN106" s="34">
        <f t="shared" si="843"/>
        <v>0</v>
      </c>
      <c r="CO106" s="34">
        <v>0</v>
      </c>
      <c r="CP106" s="34">
        <f t="shared" si="776"/>
        <v>0</v>
      </c>
      <c r="CQ106" s="34"/>
      <c r="CR106" s="34"/>
      <c r="CS106" s="34">
        <f t="shared" si="639"/>
        <v>0</v>
      </c>
      <c r="CT106" s="34">
        <f t="shared" si="639"/>
        <v>0</v>
      </c>
      <c r="CU106" s="34">
        <v>6</v>
      </c>
      <c r="CV106" s="34">
        <f t="shared" si="844"/>
        <v>237955.19418719999</v>
      </c>
      <c r="CW106" s="34"/>
      <c r="CX106" s="34">
        <f t="shared" si="845"/>
        <v>0</v>
      </c>
      <c r="CY106" s="34"/>
      <c r="CZ106" s="34">
        <f t="shared" si="846"/>
        <v>0</v>
      </c>
      <c r="DA106" s="34"/>
      <c r="DB106" s="34">
        <f t="shared" si="847"/>
        <v>0</v>
      </c>
      <c r="DC106" s="34">
        <v>2</v>
      </c>
      <c r="DD106" s="34">
        <f t="shared" si="848"/>
        <v>87324.280075200004</v>
      </c>
      <c r="DE106" s="34"/>
      <c r="DF106" s="34">
        <f t="shared" si="849"/>
        <v>0</v>
      </c>
      <c r="DG106" s="34"/>
      <c r="DH106" s="34">
        <f t="shared" si="850"/>
        <v>0</v>
      </c>
      <c r="DI106" s="34">
        <v>0</v>
      </c>
      <c r="DJ106" s="34">
        <v>0</v>
      </c>
      <c r="DK106" s="34"/>
      <c r="DL106" s="27"/>
      <c r="DM106" s="34"/>
      <c r="DN106" s="27">
        <f t="shared" si="652"/>
        <v>0</v>
      </c>
      <c r="DO106" s="34"/>
      <c r="DP106" s="34">
        <f t="shared" si="851"/>
        <v>0</v>
      </c>
      <c r="DQ106" s="34"/>
      <c r="DR106" s="34">
        <f t="shared" si="852"/>
        <v>0</v>
      </c>
      <c r="DS106" s="34">
        <v>0</v>
      </c>
      <c r="DT106" s="34">
        <v>0</v>
      </c>
      <c r="DU106" s="34"/>
      <c r="DV106" s="27"/>
      <c r="DW106" s="34">
        <f t="shared" si="629"/>
        <v>0</v>
      </c>
      <c r="DX106" s="34">
        <f t="shared" si="629"/>
        <v>0</v>
      </c>
      <c r="DY106" s="34">
        <v>4</v>
      </c>
      <c r="DZ106" s="34">
        <f t="shared" si="853"/>
        <v>175233.29965119998</v>
      </c>
      <c r="EA106" s="34">
        <v>0</v>
      </c>
      <c r="EB106" s="34">
        <v>0</v>
      </c>
      <c r="EC106" s="27"/>
      <c r="ED106" s="34"/>
      <c r="EE106" s="34">
        <f t="shared" si="640"/>
        <v>0</v>
      </c>
      <c r="EF106" s="34">
        <f t="shared" si="640"/>
        <v>0</v>
      </c>
      <c r="EG106" s="34">
        <v>4</v>
      </c>
      <c r="EH106" s="34">
        <f t="shared" si="854"/>
        <v>146703.67060533332</v>
      </c>
      <c r="EI106" s="34">
        <v>0</v>
      </c>
      <c r="EJ106" s="34">
        <v>0</v>
      </c>
      <c r="EK106" s="34"/>
      <c r="EL106" s="34"/>
      <c r="EM106" s="34">
        <f t="shared" si="641"/>
        <v>0</v>
      </c>
      <c r="EN106" s="34">
        <f t="shared" si="641"/>
        <v>0</v>
      </c>
      <c r="EO106" s="34"/>
      <c r="EP106" s="34">
        <f t="shared" si="855"/>
        <v>0</v>
      </c>
      <c r="EQ106" s="34">
        <v>0</v>
      </c>
      <c r="ER106" s="34">
        <f t="shared" si="728"/>
        <v>0</v>
      </c>
      <c r="ES106" s="34"/>
      <c r="ET106" s="34"/>
      <c r="EU106" s="34">
        <f t="shared" si="642"/>
        <v>0</v>
      </c>
      <c r="EV106" s="34">
        <f t="shared" si="642"/>
        <v>0</v>
      </c>
      <c r="EW106" s="34"/>
      <c r="EX106" s="34">
        <f t="shared" si="856"/>
        <v>0</v>
      </c>
      <c r="EY106" s="34">
        <v>0</v>
      </c>
      <c r="EZ106" s="34">
        <f t="shared" si="648"/>
        <v>0</v>
      </c>
      <c r="FA106" s="34"/>
      <c r="FB106" s="34"/>
      <c r="FC106" s="34">
        <f t="shared" si="729"/>
        <v>0</v>
      </c>
      <c r="FD106" s="34">
        <f t="shared" si="729"/>
        <v>0</v>
      </c>
      <c r="FE106" s="34"/>
      <c r="FF106" s="34">
        <f t="shared" si="857"/>
        <v>0</v>
      </c>
      <c r="FG106" s="34">
        <v>0</v>
      </c>
      <c r="FH106" s="34">
        <v>0</v>
      </c>
      <c r="FI106" s="34"/>
      <c r="FJ106" s="34"/>
      <c r="FK106" s="34">
        <f t="shared" si="730"/>
        <v>0</v>
      </c>
      <c r="FL106" s="34">
        <f t="shared" si="730"/>
        <v>0</v>
      </c>
      <c r="FM106" s="34"/>
      <c r="FN106" s="34">
        <f t="shared" si="858"/>
        <v>0</v>
      </c>
      <c r="FO106" s="34">
        <v>0</v>
      </c>
      <c r="FP106" s="34">
        <f t="shared" si="731"/>
        <v>0</v>
      </c>
      <c r="FQ106" s="34"/>
      <c r="FR106" s="34"/>
      <c r="FS106" s="34"/>
      <c r="FT106" s="34"/>
      <c r="FU106" s="34"/>
      <c r="FV106" s="34">
        <f t="shared" si="859"/>
        <v>0</v>
      </c>
      <c r="FW106" s="34">
        <v>0</v>
      </c>
      <c r="FX106" s="34">
        <v>0</v>
      </c>
      <c r="FY106" s="34"/>
      <c r="FZ106" s="34"/>
      <c r="GA106" s="34">
        <f t="shared" si="643"/>
        <v>0</v>
      </c>
      <c r="GB106" s="34">
        <f t="shared" si="643"/>
        <v>0</v>
      </c>
      <c r="GC106" s="34"/>
      <c r="GD106" s="34">
        <f t="shared" si="860"/>
        <v>0</v>
      </c>
      <c r="GE106" s="34">
        <v>0</v>
      </c>
      <c r="GF106" s="34">
        <f t="shared" si="647"/>
        <v>0</v>
      </c>
      <c r="GG106" s="34"/>
      <c r="GH106" s="34"/>
      <c r="GI106" s="27">
        <f t="shared" si="644"/>
        <v>0</v>
      </c>
      <c r="GJ106" s="27">
        <f t="shared" si="644"/>
        <v>0</v>
      </c>
      <c r="GK106" s="37"/>
      <c r="GL106" s="38"/>
    </row>
    <row r="107" spans="1:194" x14ac:dyDescent="0.25">
      <c r="A107" s="41"/>
      <c r="B107" s="72">
        <v>80</v>
      </c>
      <c r="C107" s="28" t="s">
        <v>247</v>
      </c>
      <c r="D107" s="29">
        <f t="shared" si="732"/>
        <v>18150.400000000001</v>
      </c>
      <c r="E107" s="29">
        <f t="shared" si="732"/>
        <v>18790</v>
      </c>
      <c r="F107" s="30">
        <v>18508</v>
      </c>
      <c r="G107" s="39">
        <v>0.96</v>
      </c>
      <c r="H107" s="31">
        <v>1</v>
      </c>
      <c r="I107" s="32"/>
      <c r="J107" s="32"/>
      <c r="K107" s="32"/>
      <c r="L107" s="29">
        <v>1.4</v>
      </c>
      <c r="M107" s="29">
        <v>1.68</v>
      </c>
      <c r="N107" s="29">
        <v>2.23</v>
      </c>
      <c r="O107" s="29">
        <v>2.39</v>
      </c>
      <c r="P107" s="33">
        <v>2.57</v>
      </c>
      <c r="Q107" s="34">
        <v>12</v>
      </c>
      <c r="R107" s="34">
        <f t="shared" si="806"/>
        <v>305106.03648000001</v>
      </c>
      <c r="S107" s="34">
        <v>206</v>
      </c>
      <c r="T107" s="34">
        <f t="shared" si="807"/>
        <v>5237653.6262400001</v>
      </c>
      <c r="U107" s="34">
        <v>0</v>
      </c>
      <c r="V107" s="34">
        <f t="shared" si="808"/>
        <v>0</v>
      </c>
      <c r="W107" s="34"/>
      <c r="X107" s="34">
        <f t="shared" si="809"/>
        <v>0</v>
      </c>
      <c r="Y107" s="34">
        <v>0</v>
      </c>
      <c r="Z107" s="34">
        <f t="shared" si="810"/>
        <v>0</v>
      </c>
      <c r="AA107" s="34">
        <v>24</v>
      </c>
      <c r="AB107" s="34">
        <f t="shared" si="811"/>
        <v>615722.41919999989</v>
      </c>
      <c r="AC107" s="34">
        <v>0</v>
      </c>
      <c r="AD107" s="34">
        <f t="shared" si="812"/>
        <v>0</v>
      </c>
      <c r="AE107" s="34">
        <v>0</v>
      </c>
      <c r="AF107" s="34">
        <f t="shared" si="813"/>
        <v>0</v>
      </c>
      <c r="AG107" s="34">
        <v>5</v>
      </c>
      <c r="AH107" s="34">
        <f t="shared" si="814"/>
        <v>156712.0912</v>
      </c>
      <c r="AI107" s="27">
        <v>3</v>
      </c>
      <c r="AJ107" s="34">
        <f t="shared" si="815"/>
        <v>82541.282879999984</v>
      </c>
      <c r="AK107" s="34">
        <v>2</v>
      </c>
      <c r="AL107" s="34">
        <f t="shared" si="816"/>
        <v>50147.869183999996</v>
      </c>
      <c r="AM107" s="34"/>
      <c r="AN107" s="34">
        <f t="shared" si="817"/>
        <v>0</v>
      </c>
      <c r="AO107" s="34">
        <v>0</v>
      </c>
      <c r="AP107" s="34">
        <f t="shared" si="818"/>
        <v>0</v>
      </c>
      <c r="AQ107" s="34">
        <v>65</v>
      </c>
      <c r="AR107" s="34">
        <f t="shared" si="819"/>
        <v>1955766.898176</v>
      </c>
      <c r="AS107" s="34">
        <v>14</v>
      </c>
      <c r="AT107" s="34">
        <f t="shared" si="820"/>
        <v>421242.10114559997</v>
      </c>
      <c r="AU107" s="34">
        <v>6</v>
      </c>
      <c r="AV107" s="34">
        <f t="shared" si="821"/>
        <v>180532.32906239998</v>
      </c>
      <c r="AW107" s="34">
        <v>0</v>
      </c>
      <c r="AX107" s="34">
        <f t="shared" si="822"/>
        <v>0</v>
      </c>
      <c r="AY107" s="34"/>
      <c r="AZ107" s="34">
        <f t="shared" si="823"/>
        <v>0</v>
      </c>
      <c r="BA107" s="34"/>
      <c r="BB107" s="34">
        <f t="shared" si="824"/>
        <v>0</v>
      </c>
      <c r="BC107" s="34">
        <v>8</v>
      </c>
      <c r="BD107" s="34">
        <f t="shared" si="825"/>
        <v>240709.77208319999</v>
      </c>
      <c r="BE107" s="34">
        <v>0</v>
      </c>
      <c r="BF107" s="34">
        <f t="shared" si="826"/>
        <v>0</v>
      </c>
      <c r="BG107" s="34">
        <v>0</v>
      </c>
      <c r="BH107" s="34">
        <f t="shared" si="827"/>
        <v>0</v>
      </c>
      <c r="BI107" s="34">
        <v>0</v>
      </c>
      <c r="BJ107" s="34">
        <f t="shared" si="828"/>
        <v>0</v>
      </c>
      <c r="BK107" s="34">
        <v>0</v>
      </c>
      <c r="BL107" s="34">
        <f t="shared" si="829"/>
        <v>0</v>
      </c>
      <c r="BM107" s="34"/>
      <c r="BN107" s="34">
        <f t="shared" si="830"/>
        <v>0</v>
      </c>
      <c r="BO107" s="34">
        <v>0</v>
      </c>
      <c r="BP107" s="34">
        <f t="shared" si="831"/>
        <v>0</v>
      </c>
      <c r="BQ107" s="40">
        <v>0</v>
      </c>
      <c r="BR107" s="34">
        <f t="shared" si="832"/>
        <v>0</v>
      </c>
      <c r="BS107" s="34">
        <v>10</v>
      </c>
      <c r="BT107" s="34">
        <f t="shared" si="833"/>
        <v>314891.78112</v>
      </c>
      <c r="BU107" s="34">
        <v>3</v>
      </c>
      <c r="BV107" s="34">
        <v>50898.74</v>
      </c>
      <c r="BW107" s="34">
        <v>0</v>
      </c>
      <c r="BX107" s="34">
        <f t="shared" si="835"/>
        <v>0</v>
      </c>
      <c r="BY107" s="34"/>
      <c r="BZ107" s="34">
        <f t="shared" si="836"/>
        <v>0</v>
      </c>
      <c r="CA107" s="34">
        <v>0</v>
      </c>
      <c r="CB107" s="34">
        <f t="shared" si="837"/>
        <v>0</v>
      </c>
      <c r="CC107" s="34">
        <v>2</v>
      </c>
      <c r="CD107" s="34">
        <f t="shared" si="838"/>
        <v>42915.074943999993</v>
      </c>
      <c r="CE107" s="34">
        <v>0</v>
      </c>
      <c r="CF107" s="34">
        <f t="shared" si="839"/>
        <v>0</v>
      </c>
      <c r="CG107" s="34"/>
      <c r="CH107" s="34">
        <f t="shared" si="840"/>
        <v>0</v>
      </c>
      <c r="CI107" s="34"/>
      <c r="CJ107" s="34">
        <f t="shared" si="841"/>
        <v>0</v>
      </c>
      <c r="CK107" s="34">
        <v>0</v>
      </c>
      <c r="CL107" s="34">
        <f t="shared" si="842"/>
        <v>0</v>
      </c>
      <c r="CM107" s="34">
        <v>4</v>
      </c>
      <c r="CN107" s="34">
        <f t="shared" si="843"/>
        <v>96631.659263999973</v>
      </c>
      <c r="CO107" s="34">
        <v>2</v>
      </c>
      <c r="CP107" s="34">
        <v>48184.18</v>
      </c>
      <c r="CQ107" s="34"/>
      <c r="CR107" s="34"/>
      <c r="CS107" s="34">
        <f t="shared" si="639"/>
        <v>2</v>
      </c>
      <c r="CT107" s="34">
        <f t="shared" si="639"/>
        <v>48184.18</v>
      </c>
      <c r="CU107" s="34">
        <v>20</v>
      </c>
      <c r="CV107" s="34">
        <f t="shared" si="844"/>
        <v>572523.7754879999</v>
      </c>
      <c r="CW107" s="34">
        <v>6</v>
      </c>
      <c r="CX107" s="34">
        <f t="shared" si="845"/>
        <v>171757.13264639999</v>
      </c>
      <c r="CY107" s="34">
        <v>6</v>
      </c>
      <c r="CZ107" s="34">
        <f t="shared" si="846"/>
        <v>143801.782656</v>
      </c>
      <c r="DA107" s="34"/>
      <c r="DB107" s="34">
        <f t="shared" si="847"/>
        <v>0</v>
      </c>
      <c r="DC107" s="34">
        <v>6</v>
      </c>
      <c r="DD107" s="34">
        <f t="shared" si="848"/>
        <v>189093.17790720001</v>
      </c>
      <c r="DE107" s="34"/>
      <c r="DF107" s="34">
        <f t="shared" si="849"/>
        <v>0</v>
      </c>
      <c r="DG107" s="34">
        <v>8</v>
      </c>
      <c r="DH107" s="34">
        <f t="shared" si="850"/>
        <v>254041.71448319996</v>
      </c>
      <c r="DI107" s="34">
        <v>1</v>
      </c>
      <c r="DJ107" s="34">
        <v>31940.959999999999</v>
      </c>
      <c r="DK107" s="34"/>
      <c r="DL107" s="27"/>
      <c r="DM107" s="34"/>
      <c r="DN107" s="27">
        <f t="shared" si="652"/>
        <v>31940.959999999999</v>
      </c>
      <c r="DO107" s="34">
        <v>0</v>
      </c>
      <c r="DP107" s="34">
        <f t="shared" si="851"/>
        <v>0</v>
      </c>
      <c r="DQ107" s="34"/>
      <c r="DR107" s="34">
        <f t="shared" si="852"/>
        <v>0</v>
      </c>
      <c r="DS107" s="34">
        <v>0</v>
      </c>
      <c r="DT107" s="34">
        <v>0</v>
      </c>
      <c r="DU107" s="34"/>
      <c r="DV107" s="27"/>
      <c r="DW107" s="34">
        <f t="shared" si="629"/>
        <v>0</v>
      </c>
      <c r="DX107" s="34">
        <f t="shared" si="629"/>
        <v>0</v>
      </c>
      <c r="DY107" s="34">
        <v>25</v>
      </c>
      <c r="DZ107" s="34">
        <f t="shared" si="853"/>
        <v>790526.16384000005</v>
      </c>
      <c r="EA107" s="34">
        <v>5</v>
      </c>
      <c r="EB107" s="34">
        <v>152026.97999999998</v>
      </c>
      <c r="EC107" s="27"/>
      <c r="ED107" s="34"/>
      <c r="EE107" s="34">
        <f t="shared" si="640"/>
        <v>5</v>
      </c>
      <c r="EF107" s="34">
        <f t="shared" si="640"/>
        <v>152026.97999999998</v>
      </c>
      <c r="EG107" s="34">
        <v>14</v>
      </c>
      <c r="EH107" s="34">
        <f t="shared" si="854"/>
        <v>370619.79942400003</v>
      </c>
      <c r="EI107" s="34">
        <v>1</v>
      </c>
      <c r="EJ107" s="34">
        <v>26617.46</v>
      </c>
      <c r="EK107" s="34"/>
      <c r="EL107" s="34"/>
      <c r="EM107" s="34">
        <f t="shared" si="641"/>
        <v>1</v>
      </c>
      <c r="EN107" s="34">
        <f t="shared" si="641"/>
        <v>26617.46</v>
      </c>
      <c r="EO107" s="34">
        <v>8</v>
      </c>
      <c r="EP107" s="34">
        <f t="shared" si="855"/>
        <v>211782.74252799997</v>
      </c>
      <c r="EQ107" s="34">
        <v>0</v>
      </c>
      <c r="ER107" s="34">
        <f t="shared" si="728"/>
        <v>0</v>
      </c>
      <c r="ES107" s="34"/>
      <c r="ET107" s="34"/>
      <c r="EU107" s="34">
        <f t="shared" si="642"/>
        <v>0</v>
      </c>
      <c r="EV107" s="34">
        <f t="shared" si="642"/>
        <v>0</v>
      </c>
      <c r="EW107" s="34">
        <v>2</v>
      </c>
      <c r="EX107" s="34">
        <f t="shared" si="856"/>
        <v>82544.141567999992</v>
      </c>
      <c r="EY107" s="34">
        <v>0</v>
      </c>
      <c r="EZ107" s="34">
        <f t="shared" si="648"/>
        <v>0</v>
      </c>
      <c r="FA107" s="34"/>
      <c r="FB107" s="34"/>
      <c r="FC107" s="34">
        <f t="shared" si="729"/>
        <v>0</v>
      </c>
      <c r="FD107" s="34">
        <f t="shared" si="729"/>
        <v>0</v>
      </c>
      <c r="FE107" s="34">
        <v>8</v>
      </c>
      <c r="FF107" s="34">
        <f t="shared" si="857"/>
        <v>328225.03526399995</v>
      </c>
      <c r="FG107" s="34">
        <v>1</v>
      </c>
      <c r="FH107" s="34">
        <v>41032.31</v>
      </c>
      <c r="FI107" s="34"/>
      <c r="FJ107" s="34"/>
      <c r="FK107" s="34">
        <f t="shared" si="730"/>
        <v>1</v>
      </c>
      <c r="FL107" s="34">
        <f t="shared" si="730"/>
        <v>41032.31</v>
      </c>
      <c r="FM107" s="34">
        <v>2</v>
      </c>
      <c r="FN107" s="34">
        <f t="shared" si="858"/>
        <v>82056.258815999987</v>
      </c>
      <c r="FO107" s="34">
        <v>0</v>
      </c>
      <c r="FP107" s="34">
        <f t="shared" si="731"/>
        <v>0</v>
      </c>
      <c r="FQ107" s="34"/>
      <c r="FR107" s="34"/>
      <c r="FS107" s="34"/>
      <c r="FT107" s="34"/>
      <c r="FU107" s="34"/>
      <c r="FV107" s="34">
        <f t="shared" si="859"/>
        <v>0</v>
      </c>
      <c r="FW107" s="34">
        <v>0</v>
      </c>
      <c r="FX107" s="34">
        <v>0</v>
      </c>
      <c r="FY107" s="34"/>
      <c r="FZ107" s="34"/>
      <c r="GA107" s="34">
        <f t="shared" si="643"/>
        <v>0</v>
      </c>
      <c r="GB107" s="34">
        <f t="shared" si="643"/>
        <v>0</v>
      </c>
      <c r="GC107" s="34"/>
      <c r="GD107" s="34">
        <f t="shared" si="860"/>
        <v>0</v>
      </c>
      <c r="GE107" s="34">
        <v>1</v>
      </c>
      <c r="GF107" s="34">
        <v>58301.99</v>
      </c>
      <c r="GG107" s="34"/>
      <c r="GH107" s="34"/>
      <c r="GI107" s="27">
        <f t="shared" si="644"/>
        <v>1</v>
      </c>
      <c r="GJ107" s="27">
        <f t="shared" si="644"/>
        <v>58301.99</v>
      </c>
      <c r="GK107" s="37"/>
      <c r="GL107" s="38"/>
    </row>
    <row r="108" spans="1:194" ht="30.75" customHeight="1" x14ac:dyDescent="0.25">
      <c r="A108" s="41"/>
      <c r="B108" s="72">
        <v>81</v>
      </c>
      <c r="C108" s="28" t="s">
        <v>248</v>
      </c>
      <c r="D108" s="29">
        <f t="shared" si="732"/>
        <v>18150.400000000001</v>
      </c>
      <c r="E108" s="29">
        <f t="shared" si="732"/>
        <v>18790</v>
      </c>
      <c r="F108" s="30">
        <v>18508</v>
      </c>
      <c r="G108" s="71">
        <v>2.0099999999999998</v>
      </c>
      <c r="H108" s="31">
        <v>1</v>
      </c>
      <c r="I108" s="32"/>
      <c r="J108" s="32"/>
      <c r="K108" s="32"/>
      <c r="L108" s="29">
        <v>1.4</v>
      </c>
      <c r="M108" s="29">
        <v>1.68</v>
      </c>
      <c r="N108" s="29">
        <v>2.23</v>
      </c>
      <c r="O108" s="29">
        <v>2.39</v>
      </c>
      <c r="P108" s="33">
        <v>2.57</v>
      </c>
      <c r="Q108" s="34"/>
      <c r="R108" s="34">
        <f t="shared" si="806"/>
        <v>0</v>
      </c>
      <c r="S108" s="34"/>
      <c r="T108" s="34">
        <f t="shared" si="807"/>
        <v>0</v>
      </c>
      <c r="U108" s="34"/>
      <c r="V108" s="34">
        <f t="shared" si="808"/>
        <v>0</v>
      </c>
      <c r="W108" s="34"/>
      <c r="X108" s="34">
        <f t="shared" si="809"/>
        <v>0</v>
      </c>
      <c r="Y108" s="34"/>
      <c r="Z108" s="34">
        <f t="shared" si="810"/>
        <v>0</v>
      </c>
      <c r="AA108" s="34">
        <v>2</v>
      </c>
      <c r="AB108" s="34">
        <f t="shared" si="811"/>
        <v>107430.73459999998</v>
      </c>
      <c r="AC108" s="34"/>
      <c r="AD108" s="34">
        <f t="shared" si="812"/>
        <v>0</v>
      </c>
      <c r="AE108" s="34"/>
      <c r="AF108" s="34">
        <f t="shared" si="813"/>
        <v>0</v>
      </c>
      <c r="AG108" s="34">
        <v>177</v>
      </c>
      <c r="AH108" s="34">
        <f t="shared" si="814"/>
        <v>11615304.309629995</v>
      </c>
      <c r="AI108" s="27">
        <v>124</v>
      </c>
      <c r="AJ108" s="34">
        <f t="shared" si="815"/>
        <v>7143260.1892400002</v>
      </c>
      <c r="AK108" s="34"/>
      <c r="AL108" s="34">
        <f t="shared" si="816"/>
        <v>0</v>
      </c>
      <c r="AM108" s="34"/>
      <c r="AN108" s="34">
        <f t="shared" si="817"/>
        <v>0</v>
      </c>
      <c r="AO108" s="34"/>
      <c r="AP108" s="34">
        <f t="shared" si="818"/>
        <v>0</v>
      </c>
      <c r="AQ108" s="34">
        <v>20</v>
      </c>
      <c r="AR108" s="34">
        <f t="shared" si="819"/>
        <v>1259965.213248</v>
      </c>
      <c r="AS108" s="34"/>
      <c r="AT108" s="34">
        <f t="shared" si="820"/>
        <v>0</v>
      </c>
      <c r="AU108" s="34"/>
      <c r="AV108" s="34">
        <f t="shared" si="821"/>
        <v>0</v>
      </c>
      <c r="AW108" s="34"/>
      <c r="AX108" s="34">
        <f t="shared" si="822"/>
        <v>0</v>
      </c>
      <c r="AY108" s="34"/>
      <c r="AZ108" s="34">
        <f t="shared" si="823"/>
        <v>0</v>
      </c>
      <c r="BA108" s="34"/>
      <c r="BB108" s="34">
        <f t="shared" si="824"/>
        <v>0</v>
      </c>
      <c r="BC108" s="34"/>
      <c r="BD108" s="34">
        <f t="shared" si="825"/>
        <v>0</v>
      </c>
      <c r="BE108" s="34"/>
      <c r="BF108" s="34">
        <f t="shared" si="826"/>
        <v>0</v>
      </c>
      <c r="BG108" s="34"/>
      <c r="BH108" s="34">
        <f t="shared" si="827"/>
        <v>0</v>
      </c>
      <c r="BI108" s="34"/>
      <c r="BJ108" s="34">
        <f t="shared" si="828"/>
        <v>0</v>
      </c>
      <c r="BK108" s="34"/>
      <c r="BL108" s="34">
        <f t="shared" si="829"/>
        <v>0</v>
      </c>
      <c r="BM108" s="34"/>
      <c r="BN108" s="34">
        <f t="shared" si="830"/>
        <v>0</v>
      </c>
      <c r="BO108" s="34"/>
      <c r="BP108" s="34">
        <f t="shared" si="831"/>
        <v>0</v>
      </c>
      <c r="BQ108" s="40"/>
      <c r="BR108" s="34">
        <f t="shared" si="832"/>
        <v>0</v>
      </c>
      <c r="BS108" s="34"/>
      <c r="BT108" s="34">
        <f t="shared" si="833"/>
        <v>0</v>
      </c>
      <c r="BU108" s="34"/>
      <c r="BV108" s="34">
        <f t="shared" si="834"/>
        <v>0</v>
      </c>
      <c r="BW108" s="34"/>
      <c r="BX108" s="34">
        <f t="shared" si="835"/>
        <v>0</v>
      </c>
      <c r="BY108" s="34"/>
      <c r="BZ108" s="34">
        <f t="shared" si="836"/>
        <v>0</v>
      </c>
      <c r="CA108" s="34"/>
      <c r="CB108" s="34">
        <f t="shared" si="837"/>
        <v>0</v>
      </c>
      <c r="CC108" s="34"/>
      <c r="CD108" s="34">
        <f t="shared" si="838"/>
        <v>0</v>
      </c>
      <c r="CE108" s="34"/>
      <c r="CF108" s="34">
        <f t="shared" si="839"/>
        <v>0</v>
      </c>
      <c r="CG108" s="34"/>
      <c r="CH108" s="34">
        <f t="shared" si="840"/>
        <v>0</v>
      </c>
      <c r="CI108" s="34"/>
      <c r="CJ108" s="34">
        <f t="shared" si="841"/>
        <v>0</v>
      </c>
      <c r="CK108" s="34"/>
      <c r="CL108" s="34">
        <f t="shared" si="842"/>
        <v>0</v>
      </c>
      <c r="CM108" s="34"/>
      <c r="CN108" s="34">
        <f t="shared" si="843"/>
        <v>0</v>
      </c>
      <c r="CO108" s="34">
        <v>0</v>
      </c>
      <c r="CP108" s="34">
        <v>0</v>
      </c>
      <c r="CQ108" s="34"/>
      <c r="CR108" s="34"/>
      <c r="CS108" s="34">
        <f t="shared" si="639"/>
        <v>0</v>
      </c>
      <c r="CT108" s="34">
        <f t="shared" si="639"/>
        <v>0</v>
      </c>
      <c r="CU108" s="34"/>
      <c r="CV108" s="34">
        <f t="shared" si="844"/>
        <v>0</v>
      </c>
      <c r="CW108" s="34"/>
      <c r="CX108" s="34">
        <f t="shared" si="845"/>
        <v>0</v>
      </c>
      <c r="CY108" s="34"/>
      <c r="CZ108" s="34">
        <f t="shared" si="846"/>
        <v>0</v>
      </c>
      <c r="DA108" s="34"/>
      <c r="DB108" s="34">
        <f t="shared" si="847"/>
        <v>0</v>
      </c>
      <c r="DC108" s="34"/>
      <c r="DD108" s="34">
        <f t="shared" si="848"/>
        <v>0</v>
      </c>
      <c r="DE108" s="34"/>
      <c r="DF108" s="34">
        <f t="shared" si="849"/>
        <v>0</v>
      </c>
      <c r="DG108" s="34"/>
      <c r="DH108" s="34">
        <f t="shared" si="850"/>
        <v>0</v>
      </c>
      <c r="DI108" s="34">
        <v>0</v>
      </c>
      <c r="DJ108" s="34">
        <v>0</v>
      </c>
      <c r="DK108" s="34"/>
      <c r="DL108" s="27"/>
      <c r="DM108" s="34"/>
      <c r="DN108" s="27">
        <f t="shared" si="652"/>
        <v>0</v>
      </c>
      <c r="DO108" s="34"/>
      <c r="DP108" s="34">
        <f t="shared" si="851"/>
        <v>0</v>
      </c>
      <c r="DQ108" s="34"/>
      <c r="DR108" s="34">
        <f t="shared" si="852"/>
        <v>0</v>
      </c>
      <c r="DS108" s="34">
        <v>0</v>
      </c>
      <c r="DT108" s="34">
        <v>0</v>
      </c>
      <c r="DU108" s="34"/>
      <c r="DV108" s="27"/>
      <c r="DW108" s="34">
        <f t="shared" si="629"/>
        <v>0</v>
      </c>
      <c r="DX108" s="34">
        <f t="shared" si="629"/>
        <v>0</v>
      </c>
      <c r="DY108" s="34">
        <v>5</v>
      </c>
      <c r="DZ108" s="34">
        <f t="shared" si="853"/>
        <v>331032.83110800001</v>
      </c>
      <c r="EA108" s="34">
        <v>0</v>
      </c>
      <c r="EB108" s="34">
        <v>0</v>
      </c>
      <c r="EC108" s="27"/>
      <c r="ED108" s="34"/>
      <c r="EE108" s="34">
        <f t="shared" si="640"/>
        <v>0</v>
      </c>
      <c r="EF108" s="34">
        <f t="shared" si="640"/>
        <v>0</v>
      </c>
      <c r="EG108" s="34">
        <v>0</v>
      </c>
      <c r="EH108" s="34">
        <f t="shared" si="854"/>
        <v>0</v>
      </c>
      <c r="EI108" s="34">
        <v>0</v>
      </c>
      <c r="EJ108" s="34">
        <v>0</v>
      </c>
      <c r="EK108" s="34"/>
      <c r="EL108" s="34"/>
      <c r="EM108" s="34">
        <f t="shared" si="641"/>
        <v>0</v>
      </c>
      <c r="EN108" s="34">
        <f t="shared" si="641"/>
        <v>0</v>
      </c>
      <c r="EO108" s="34"/>
      <c r="EP108" s="34">
        <f t="shared" si="855"/>
        <v>0</v>
      </c>
      <c r="EQ108" s="34">
        <v>0</v>
      </c>
      <c r="ER108" s="34">
        <f t="shared" si="728"/>
        <v>0</v>
      </c>
      <c r="ES108" s="34"/>
      <c r="ET108" s="34"/>
      <c r="EU108" s="34">
        <f t="shared" si="642"/>
        <v>0</v>
      </c>
      <c r="EV108" s="34">
        <f t="shared" si="642"/>
        <v>0</v>
      </c>
      <c r="EW108" s="34"/>
      <c r="EX108" s="34">
        <f t="shared" si="856"/>
        <v>0</v>
      </c>
      <c r="EY108" s="34">
        <v>0</v>
      </c>
      <c r="EZ108" s="34">
        <f t="shared" si="648"/>
        <v>0</v>
      </c>
      <c r="FA108" s="34"/>
      <c r="FB108" s="34"/>
      <c r="FC108" s="34">
        <f t="shared" si="729"/>
        <v>0</v>
      </c>
      <c r="FD108" s="34">
        <f t="shared" si="729"/>
        <v>0</v>
      </c>
      <c r="FE108" s="34"/>
      <c r="FF108" s="34">
        <f t="shared" si="857"/>
        <v>0</v>
      </c>
      <c r="FG108" s="34">
        <v>0</v>
      </c>
      <c r="FH108" s="34">
        <v>0</v>
      </c>
      <c r="FI108" s="34"/>
      <c r="FJ108" s="34"/>
      <c r="FK108" s="34">
        <f t="shared" si="730"/>
        <v>0</v>
      </c>
      <c r="FL108" s="34">
        <f t="shared" si="730"/>
        <v>0</v>
      </c>
      <c r="FM108" s="34"/>
      <c r="FN108" s="34">
        <f t="shared" si="858"/>
        <v>0</v>
      </c>
      <c r="FO108" s="34">
        <v>0</v>
      </c>
      <c r="FP108" s="34">
        <f t="shared" si="731"/>
        <v>0</v>
      </c>
      <c r="FQ108" s="34"/>
      <c r="FR108" s="34"/>
      <c r="FS108" s="34"/>
      <c r="FT108" s="34"/>
      <c r="FU108" s="34"/>
      <c r="FV108" s="34">
        <f t="shared" si="859"/>
        <v>0</v>
      </c>
      <c r="FW108" s="34">
        <v>0</v>
      </c>
      <c r="FX108" s="34">
        <v>0</v>
      </c>
      <c r="FY108" s="34"/>
      <c r="FZ108" s="34"/>
      <c r="GA108" s="34">
        <f t="shared" si="643"/>
        <v>0</v>
      </c>
      <c r="GB108" s="34">
        <f t="shared" si="643"/>
        <v>0</v>
      </c>
      <c r="GC108" s="34"/>
      <c r="GD108" s="34">
        <f t="shared" si="860"/>
        <v>0</v>
      </c>
      <c r="GE108" s="34">
        <v>0</v>
      </c>
      <c r="GF108" s="34">
        <v>0</v>
      </c>
      <c r="GG108" s="34"/>
      <c r="GH108" s="34"/>
      <c r="GI108" s="27">
        <f t="shared" si="644"/>
        <v>0</v>
      </c>
      <c r="GJ108" s="27">
        <f t="shared" si="644"/>
        <v>0</v>
      </c>
      <c r="GK108" s="37"/>
      <c r="GL108" s="38"/>
    </row>
    <row r="109" spans="1:194" ht="30" customHeight="1" x14ac:dyDescent="0.25">
      <c r="A109" s="41"/>
      <c r="B109" s="72">
        <v>82</v>
      </c>
      <c r="C109" s="28" t="s">
        <v>249</v>
      </c>
      <c r="D109" s="29">
        <f t="shared" si="732"/>
        <v>18150.400000000001</v>
      </c>
      <c r="E109" s="29">
        <f t="shared" si="732"/>
        <v>18790</v>
      </c>
      <c r="F109" s="30">
        <v>18508</v>
      </c>
      <c r="G109" s="39">
        <v>1.02</v>
      </c>
      <c r="H109" s="31">
        <v>1</v>
      </c>
      <c r="I109" s="32"/>
      <c r="J109" s="32"/>
      <c r="K109" s="32"/>
      <c r="L109" s="29">
        <v>1.4</v>
      </c>
      <c r="M109" s="29">
        <v>1.68</v>
      </c>
      <c r="N109" s="29">
        <v>2.23</v>
      </c>
      <c r="O109" s="29">
        <v>2.39</v>
      </c>
      <c r="P109" s="33">
        <v>2.57</v>
      </c>
      <c r="Q109" s="34">
        <v>20</v>
      </c>
      <c r="R109" s="34">
        <f t="shared" si="806"/>
        <v>540291.93959999993</v>
      </c>
      <c r="S109" s="34">
        <v>44</v>
      </c>
      <c r="T109" s="34">
        <f t="shared" si="807"/>
        <v>1188642.26712</v>
      </c>
      <c r="U109" s="34">
        <v>0</v>
      </c>
      <c r="V109" s="34">
        <f t="shared" si="808"/>
        <v>0</v>
      </c>
      <c r="W109" s="34"/>
      <c r="X109" s="34">
        <f t="shared" si="809"/>
        <v>0</v>
      </c>
      <c r="Y109" s="34">
        <v>0</v>
      </c>
      <c r="Z109" s="34">
        <f t="shared" si="810"/>
        <v>0</v>
      </c>
      <c r="AA109" s="34">
        <v>56</v>
      </c>
      <c r="AB109" s="34">
        <f t="shared" si="811"/>
        <v>1526478.4976000001</v>
      </c>
      <c r="AC109" s="34">
        <v>0</v>
      </c>
      <c r="AD109" s="34">
        <f t="shared" si="812"/>
        <v>0</v>
      </c>
      <c r="AE109" s="34">
        <v>0</v>
      </c>
      <c r="AF109" s="34">
        <f t="shared" si="813"/>
        <v>0</v>
      </c>
      <c r="AG109" s="34">
        <v>12</v>
      </c>
      <c r="AH109" s="34">
        <f t="shared" si="814"/>
        <v>399615.83256000001</v>
      </c>
      <c r="AI109" s="27">
        <v>13</v>
      </c>
      <c r="AJ109" s="34">
        <f t="shared" si="815"/>
        <v>380033.82325999998</v>
      </c>
      <c r="AK109" s="34">
        <v>2</v>
      </c>
      <c r="AL109" s="34">
        <f t="shared" si="816"/>
        <v>53282.111007999993</v>
      </c>
      <c r="AM109" s="34"/>
      <c r="AN109" s="34">
        <f t="shared" si="817"/>
        <v>0</v>
      </c>
      <c r="AO109" s="34">
        <v>1</v>
      </c>
      <c r="AP109" s="34">
        <f t="shared" si="818"/>
        <v>26641.055503999996</v>
      </c>
      <c r="AQ109" s="34">
        <v>38</v>
      </c>
      <c r="AR109" s="34">
        <f t="shared" si="819"/>
        <v>1214832.1309823999</v>
      </c>
      <c r="AS109" s="34">
        <f>32-2</f>
        <v>30</v>
      </c>
      <c r="AT109" s="34">
        <f t="shared" si="820"/>
        <v>959077.99814400007</v>
      </c>
      <c r="AU109" s="34">
        <v>2</v>
      </c>
      <c r="AV109" s="34">
        <f t="shared" si="821"/>
        <v>63938.533209599991</v>
      </c>
      <c r="AW109" s="34">
        <v>0</v>
      </c>
      <c r="AX109" s="34">
        <f t="shared" si="822"/>
        <v>0</v>
      </c>
      <c r="AY109" s="34"/>
      <c r="AZ109" s="34">
        <f t="shared" si="823"/>
        <v>0</v>
      </c>
      <c r="BA109" s="34"/>
      <c r="BB109" s="34">
        <f t="shared" si="824"/>
        <v>0</v>
      </c>
      <c r="BC109" s="34">
        <v>10</v>
      </c>
      <c r="BD109" s="34">
        <f t="shared" si="825"/>
        <v>319692.66604799998</v>
      </c>
      <c r="BE109" s="34">
        <v>0</v>
      </c>
      <c r="BF109" s="34">
        <f t="shared" si="826"/>
        <v>0</v>
      </c>
      <c r="BG109" s="34">
        <v>0</v>
      </c>
      <c r="BH109" s="34">
        <f t="shared" si="827"/>
        <v>0</v>
      </c>
      <c r="BI109" s="34">
        <v>0</v>
      </c>
      <c r="BJ109" s="34">
        <f t="shared" si="828"/>
        <v>0</v>
      </c>
      <c r="BK109" s="34">
        <v>0</v>
      </c>
      <c r="BL109" s="34">
        <f t="shared" si="829"/>
        <v>0</v>
      </c>
      <c r="BM109" s="34">
        <v>4</v>
      </c>
      <c r="BN109" s="34">
        <f t="shared" si="830"/>
        <v>111961.54983999999</v>
      </c>
      <c r="BO109" s="34">
        <v>0</v>
      </c>
      <c r="BP109" s="34">
        <f t="shared" si="831"/>
        <v>0</v>
      </c>
      <c r="BQ109" s="40"/>
      <c r="BR109" s="34">
        <f t="shared" si="832"/>
        <v>0</v>
      </c>
      <c r="BS109" s="34">
        <v>8</v>
      </c>
      <c r="BT109" s="34">
        <f t="shared" si="833"/>
        <v>267658.01395199995</v>
      </c>
      <c r="BU109" s="34"/>
      <c r="BV109" s="34">
        <f t="shared" si="834"/>
        <v>0</v>
      </c>
      <c r="BW109" s="34">
        <v>2</v>
      </c>
      <c r="BX109" s="34">
        <f t="shared" si="835"/>
        <v>40934.304487999994</v>
      </c>
      <c r="BY109" s="34">
        <v>4</v>
      </c>
      <c r="BZ109" s="34">
        <f t="shared" si="836"/>
        <v>81868.608975999989</v>
      </c>
      <c r="CA109" s="34">
        <v>0</v>
      </c>
      <c r="CB109" s="34">
        <f t="shared" si="837"/>
        <v>0</v>
      </c>
      <c r="CC109" s="34"/>
      <c r="CD109" s="34">
        <f t="shared" si="838"/>
        <v>0</v>
      </c>
      <c r="CE109" s="34">
        <v>0</v>
      </c>
      <c r="CF109" s="34">
        <f t="shared" si="839"/>
        <v>0</v>
      </c>
      <c r="CG109" s="34"/>
      <c r="CH109" s="34">
        <f t="shared" si="840"/>
        <v>0</v>
      </c>
      <c r="CI109" s="34"/>
      <c r="CJ109" s="34">
        <f t="shared" si="841"/>
        <v>0</v>
      </c>
      <c r="CK109" s="34">
        <v>0</v>
      </c>
      <c r="CL109" s="34">
        <f t="shared" si="842"/>
        <v>0</v>
      </c>
      <c r="CM109" s="34">
        <v>16</v>
      </c>
      <c r="CN109" s="34">
        <f t="shared" si="843"/>
        <v>410684.55187199992</v>
      </c>
      <c r="CO109" s="34">
        <v>4</v>
      </c>
      <c r="CP109" s="34">
        <v>103230.67000000001</v>
      </c>
      <c r="CQ109" s="34"/>
      <c r="CR109" s="34"/>
      <c r="CS109" s="34">
        <f t="shared" si="639"/>
        <v>4</v>
      </c>
      <c r="CT109" s="34">
        <f t="shared" si="639"/>
        <v>103230.67000000001</v>
      </c>
      <c r="CU109" s="34">
        <v>32</v>
      </c>
      <c r="CV109" s="34">
        <f t="shared" si="844"/>
        <v>973290.4183295999</v>
      </c>
      <c r="CW109" s="34">
        <v>4</v>
      </c>
      <c r="CX109" s="34">
        <f t="shared" si="845"/>
        <v>121661.30229119999</v>
      </c>
      <c r="CY109" s="34">
        <v>8</v>
      </c>
      <c r="CZ109" s="34">
        <f t="shared" si="846"/>
        <v>203719.19209599996</v>
      </c>
      <c r="DA109" s="34"/>
      <c r="DB109" s="34">
        <f t="shared" si="847"/>
        <v>0</v>
      </c>
      <c r="DC109" s="34">
        <v>22</v>
      </c>
      <c r="DD109" s="34">
        <f t="shared" si="848"/>
        <v>736675.50559680001</v>
      </c>
      <c r="DE109" s="34">
        <v>8</v>
      </c>
      <c r="DF109" s="34">
        <f t="shared" si="849"/>
        <v>267882.00203520001</v>
      </c>
      <c r="DG109" s="34">
        <v>10</v>
      </c>
      <c r="DH109" s="34">
        <f t="shared" si="850"/>
        <v>337399.15204800008</v>
      </c>
      <c r="DI109" s="34">
        <v>1</v>
      </c>
      <c r="DJ109" s="34">
        <v>33937.269999999997</v>
      </c>
      <c r="DK109" s="34"/>
      <c r="DL109" s="27"/>
      <c r="DM109" s="34"/>
      <c r="DN109" s="27">
        <f t="shared" si="652"/>
        <v>33937.269999999997</v>
      </c>
      <c r="DO109" s="34">
        <v>0</v>
      </c>
      <c r="DP109" s="34">
        <f t="shared" si="851"/>
        <v>0</v>
      </c>
      <c r="DQ109" s="34">
        <v>2</v>
      </c>
      <c r="DR109" s="34">
        <f t="shared" si="852"/>
        <v>67479.830409599992</v>
      </c>
      <c r="DS109" s="34">
        <v>1</v>
      </c>
      <c r="DT109" s="34">
        <v>31569.06</v>
      </c>
      <c r="DU109" s="34"/>
      <c r="DV109" s="27"/>
      <c r="DW109" s="34">
        <f t="shared" si="629"/>
        <v>1</v>
      </c>
      <c r="DX109" s="34">
        <f t="shared" si="629"/>
        <v>31569.06</v>
      </c>
      <c r="DY109" s="34">
        <v>20</v>
      </c>
      <c r="DZ109" s="34">
        <f t="shared" si="853"/>
        <v>671947.23926400021</v>
      </c>
      <c r="EA109" s="34">
        <v>6</v>
      </c>
      <c r="EB109" s="34">
        <v>195465.91999999995</v>
      </c>
      <c r="EC109" s="27"/>
      <c r="ED109" s="34"/>
      <c r="EE109" s="34">
        <f t="shared" si="640"/>
        <v>6</v>
      </c>
      <c r="EF109" s="34">
        <f t="shared" si="640"/>
        <v>195465.91999999995</v>
      </c>
      <c r="EG109" s="34">
        <v>24</v>
      </c>
      <c r="EH109" s="34">
        <f t="shared" si="854"/>
        <v>675057.49180800002</v>
      </c>
      <c r="EI109" s="34">
        <v>2</v>
      </c>
      <c r="EJ109" s="34">
        <v>56562.1</v>
      </c>
      <c r="EK109" s="34"/>
      <c r="EL109" s="34"/>
      <c r="EM109" s="34">
        <f t="shared" si="641"/>
        <v>2</v>
      </c>
      <c r="EN109" s="34">
        <f t="shared" si="641"/>
        <v>56562.1</v>
      </c>
      <c r="EO109" s="34">
        <v>8</v>
      </c>
      <c r="EP109" s="34">
        <f t="shared" si="855"/>
        <v>225019.16393599997</v>
      </c>
      <c r="EQ109" s="34">
        <v>0</v>
      </c>
      <c r="ER109" s="34">
        <f t="shared" si="728"/>
        <v>0</v>
      </c>
      <c r="ES109" s="34"/>
      <c r="ET109" s="34"/>
      <c r="EU109" s="34">
        <f t="shared" si="642"/>
        <v>0</v>
      </c>
      <c r="EV109" s="34">
        <f t="shared" si="642"/>
        <v>0</v>
      </c>
      <c r="EW109" s="34"/>
      <c r="EX109" s="34">
        <f t="shared" si="856"/>
        <v>0</v>
      </c>
      <c r="EY109" s="34">
        <v>0</v>
      </c>
      <c r="EZ109" s="34">
        <f t="shared" si="648"/>
        <v>0</v>
      </c>
      <c r="FA109" s="34"/>
      <c r="FB109" s="34"/>
      <c r="FC109" s="34">
        <f t="shared" si="729"/>
        <v>0</v>
      </c>
      <c r="FD109" s="34">
        <f t="shared" si="729"/>
        <v>0</v>
      </c>
      <c r="FE109" s="34">
        <v>6</v>
      </c>
      <c r="FF109" s="34">
        <f t="shared" si="857"/>
        <v>261554.32497600003</v>
      </c>
      <c r="FG109" s="34">
        <v>2</v>
      </c>
      <c r="FH109" s="34">
        <v>87140.37</v>
      </c>
      <c r="FI109" s="34"/>
      <c r="FJ109" s="34"/>
      <c r="FK109" s="34">
        <f t="shared" si="730"/>
        <v>2</v>
      </c>
      <c r="FL109" s="34">
        <f t="shared" si="730"/>
        <v>87140.37</v>
      </c>
      <c r="FM109" s="34">
        <v>6</v>
      </c>
      <c r="FN109" s="34">
        <f t="shared" si="858"/>
        <v>261554.32497600003</v>
      </c>
      <c r="FO109" s="34">
        <v>0</v>
      </c>
      <c r="FP109" s="34">
        <f t="shared" si="731"/>
        <v>0</v>
      </c>
      <c r="FQ109" s="34"/>
      <c r="FR109" s="34"/>
      <c r="FS109" s="34"/>
      <c r="FT109" s="34"/>
      <c r="FU109" s="34"/>
      <c r="FV109" s="34">
        <f t="shared" si="859"/>
        <v>0</v>
      </c>
      <c r="FW109" s="34">
        <v>0</v>
      </c>
      <c r="FX109" s="34">
        <v>0</v>
      </c>
      <c r="FY109" s="34"/>
      <c r="FZ109" s="34"/>
      <c r="GA109" s="34">
        <f t="shared" si="643"/>
        <v>0</v>
      </c>
      <c r="GB109" s="34">
        <f t="shared" si="643"/>
        <v>0</v>
      </c>
      <c r="GC109" s="34">
        <v>2</v>
      </c>
      <c r="GD109" s="34">
        <f t="shared" si="860"/>
        <v>132594.384322</v>
      </c>
      <c r="GE109" s="34">
        <v>1</v>
      </c>
      <c r="GF109" s="34">
        <v>66692.77</v>
      </c>
      <c r="GG109" s="34"/>
      <c r="GH109" s="34"/>
      <c r="GI109" s="27">
        <f t="shared" si="644"/>
        <v>1</v>
      </c>
      <c r="GJ109" s="27">
        <f t="shared" si="644"/>
        <v>66692.77</v>
      </c>
      <c r="GK109" s="37"/>
      <c r="GL109" s="38"/>
    </row>
    <row r="110" spans="1:194" ht="30" customHeight="1" x14ac:dyDescent="0.25">
      <c r="A110" s="41"/>
      <c r="B110" s="72">
        <v>83</v>
      </c>
      <c r="C110" s="28" t="s">
        <v>250</v>
      </c>
      <c r="D110" s="29">
        <f t="shared" si="732"/>
        <v>18150.400000000001</v>
      </c>
      <c r="E110" s="29">
        <f t="shared" si="732"/>
        <v>18790</v>
      </c>
      <c r="F110" s="30">
        <v>18508</v>
      </c>
      <c r="G110" s="39">
        <v>1.95</v>
      </c>
      <c r="H110" s="31">
        <v>1</v>
      </c>
      <c r="I110" s="32"/>
      <c r="J110" s="32"/>
      <c r="K110" s="32"/>
      <c r="L110" s="29">
        <v>1.4</v>
      </c>
      <c r="M110" s="29">
        <v>1.68</v>
      </c>
      <c r="N110" s="29">
        <v>2.23</v>
      </c>
      <c r="O110" s="29">
        <v>2.39</v>
      </c>
      <c r="P110" s="33">
        <v>2.57</v>
      </c>
      <c r="Q110" s="34"/>
      <c r="R110" s="34">
        <f t="shared" ref="R110:R111" si="861">(Q110/12*1*$D110*$G110*$H110*$L110*R$9)+(Q110/12*5*$E110*$G110*$H110*$L110)+(Q110/12*6*$F110*$G110*$H110*$L110)</f>
        <v>0</v>
      </c>
      <c r="S110" s="34"/>
      <c r="T110" s="34">
        <f t="shared" ref="T110:T111" si="862">(S110/12*1*$D110*$G110*$H110*$L110*T$9)+(S110/12*5*$E110*$G110*$H110*$L110)+(S110/12*6*$F110*$G110*$H110*$L110)</f>
        <v>0</v>
      </c>
      <c r="U110" s="34"/>
      <c r="V110" s="34">
        <f t="shared" ref="V110:V111" si="863">(U110/12*1*$D110*$G110*$H110*$L110*V$9)+(U110/12*5*$E110*$G110*$H110*$L110)+(U110/12*6*$F110*$G110*$H110*$L110)</f>
        <v>0</v>
      </c>
      <c r="W110" s="34"/>
      <c r="X110" s="34">
        <f t="shared" ref="X110:X111" si="864">(W110/12*1*$D110*$G110*$H110*$L110*X$9)+(W110/12*5*$E110*$G110*$H110*$L110)+(W110/12*6*$F110*$G110*$H110*$L110)</f>
        <v>0</v>
      </c>
      <c r="Y110" s="34"/>
      <c r="Z110" s="34">
        <f t="shared" ref="Z110:Z111" si="865">(Y110/12*1*$D110*$G110*$H110*$L110*Z$9)+(Y110/12*5*$E110*$G110*$H110*$L110)+(Y110/12*6*$F110*$G110*$H110*$L110)</f>
        <v>0</v>
      </c>
      <c r="AA110" s="34"/>
      <c r="AB110" s="34">
        <f t="shared" ref="AB110:AB111" si="866">(AA110/12*1*$D110*$G110*$H110*$L110*AB$9)+(AA110/12*5*$E110*$G110*$H110*$L110)+(AA110/12*6*$F110*$G110*$H110*$L110)</f>
        <v>0</v>
      </c>
      <c r="AC110" s="34"/>
      <c r="AD110" s="34">
        <f t="shared" ref="AD110:AD111" si="867">(AC110/12*1*$D110*$G110*$H110*$L110*AD$9)+(AC110/12*5*$E110*$G110*$H110*$L110)+(AC110/12*6*$F110*$G110*$H110*$L110)</f>
        <v>0</v>
      </c>
      <c r="AE110" s="34"/>
      <c r="AF110" s="34">
        <f t="shared" ref="AF110:AF111" si="868">(AE110/12*1*$D110*$G110*$H110*$L110*AF$9)+(AE110/12*5*$E110*$G110*$H110*$L110)+(AE110/12*6*$F110*$G110*$H110*$L110)</f>
        <v>0</v>
      </c>
      <c r="AG110" s="34"/>
      <c r="AH110" s="34">
        <f t="shared" ref="AH110:AH111" si="869">(AG110/12*1*$D110*$G110*$H110*$L110*AH$9)+(AG110/12*5*$E110*$G110*$H110*$L110)+(AG110/12*6*$F110*$G110*$H110*$L110)</f>
        <v>0</v>
      </c>
      <c r="AI110" s="34"/>
      <c r="AJ110" s="34">
        <f>(AI110/12*1*$D110*$G110*$H110*$L110*AJ$9)+(AI110/12*11*$E110*$G110*$H110*$L110)</f>
        <v>0</v>
      </c>
      <c r="AK110" s="34"/>
      <c r="AL110" s="34">
        <f>(AK110/12*1*$D110*$G110*$H110*$L110*AL$9)+(AK110/12*5*$E110*$G110*$H110*$L110)+(AK110/12*6*$F110*$G110*$H110*$L110)</f>
        <v>0</v>
      </c>
      <c r="AM110" s="34"/>
      <c r="AN110" s="34">
        <f>(AM110/12*1*$D110*$G110*$H110*$L110*AN$9)+(AM110/12*5*$E110*$G110*$H110*$L110)+(AM110/12*6*$F110*$G110*$H110*$L110)</f>
        <v>0</v>
      </c>
      <c r="AO110" s="34"/>
      <c r="AP110" s="34">
        <f t="shared" ref="AP110:AP111" si="870">(AO110/12*1*$D110*$G110*$H110*$L110*AP$9)+(AO110/12*5*$E110*$G110*$H110*$L110)+(AO110/12*6*$F110*$G110*$H110*$L110)</f>
        <v>0</v>
      </c>
      <c r="AQ110" s="34"/>
      <c r="AR110" s="34">
        <f>(AQ110/12*1*$D110*$G110*$H110*$M110*AR$9)+(AQ110/12*5*$E110*$G110*$H110*$M110)+(AQ110/12*6*$F110*$G110*$H110*$M110)</f>
        <v>0</v>
      </c>
      <c r="AS110" s="34"/>
      <c r="AT110" s="34">
        <f>(AS110/12*1*$D110*$G110*$H110*$M110*AT$9)+(AS110/12*5*$E110*$G110*$H110*$M110)+(AS110/12*6*$F110*$G110*$H110*$M110)</f>
        <v>0</v>
      </c>
      <c r="AU110" s="34"/>
      <c r="AV110" s="34">
        <f t="shared" ref="AV110:AV111" si="871">(AU110/12*1*$D110*$G110*$H110*$M110*AV$9)+(AU110/12*5*$E110*$G110*$H110*$M110)+(AU110/12*6*$F110*$G110*$H110*$M110)</f>
        <v>0</v>
      </c>
      <c r="AW110" s="34"/>
      <c r="AX110" s="34">
        <f t="shared" ref="AX110:AX111" si="872">(AW110/12*1*$D110*$G110*$H110*$M110*AX$9)+(AW110/12*5*$E110*$G110*$H110*$M110)+(AW110/12*6*$F110*$G110*$H110*$M110)</f>
        <v>0</v>
      </c>
      <c r="AY110" s="34"/>
      <c r="AZ110" s="34">
        <f t="shared" ref="AZ110:AZ111" si="873">(AY110/12*1*$D110*$G110*$H110*$L110*AZ$9)+(AY110/12*5*$E110*$G110*$H110*$L110)+(AY110/12*6*$F110*$G110*$H110*$L110)</f>
        <v>0</v>
      </c>
      <c r="BA110" s="34"/>
      <c r="BB110" s="34">
        <f t="shared" ref="BB110:BB111" si="874">(BA110/12*1*$D110*$G110*$H110*$L110*BB$9)+(BA110/12*5*$E110*$G110*$H110*$L110)+(BA110/12*6*$F110*$G110*$H110*$L110)</f>
        <v>0</v>
      </c>
      <c r="BC110" s="34"/>
      <c r="BD110" s="34">
        <f t="shared" ref="BD110:BD111" si="875">(BC110/12*1*$D110*$G110*$H110*$M110*BD$9)+(BC110/12*5*$E110*$G110*$H110*$M110)+(BC110/12*6*$F110*$G110*$H110*$M110)</f>
        <v>0</v>
      </c>
      <c r="BE110" s="34"/>
      <c r="BF110" s="34">
        <f t="shared" ref="BF110:BF111" si="876">(BE110/12*1*$D110*$G110*$H110*$L110*BF$9)+(BE110/12*5*$E110*$G110*$H110*$L110)+(BE110/12*6*$F110*$G110*$H110*$L110)</f>
        <v>0</v>
      </c>
      <c r="BG110" s="34"/>
      <c r="BH110" s="34">
        <f t="shared" ref="BH110:BH111" si="877">(BG110/12*1*$D110*$G110*$H110*$L110*BH$9)+(BG110/12*5*$E110*$G110*$H110*$L110)+(BG110/12*6*$F110*$G110*$H110*$L110)</f>
        <v>0</v>
      </c>
      <c r="BI110" s="34"/>
      <c r="BJ110" s="34">
        <f t="shared" ref="BJ110:BJ111" si="878">(BI110/12*1*$D110*$G110*$H110*$L110*BJ$9)+(BI110/12*5*$E110*$G110*$H110*$L110)+(BI110/12*6*$F110*$G110*$H110*$L110)</f>
        <v>0</v>
      </c>
      <c r="BK110" s="34"/>
      <c r="BL110" s="34">
        <f t="shared" ref="BL110:BL111" si="879">(BK110/12*1*$D110*$G110*$H110*$M110*BL$9)+(BK110/12*5*$E110*$G110*$H110*$M110)+(BK110/12*6*$F110*$G110*$H110*$M110)</f>
        <v>0</v>
      </c>
      <c r="BM110" s="34"/>
      <c r="BN110" s="34">
        <f t="shared" ref="BN110:BN111" si="880">(BM110/12*1*$D110*$G110*$H110*$L110*BN$9)+(BM110/12*5*$E110*$G110*$H110*$L110)+(BM110/12*6*$F110*$G110*$H110*$L110)</f>
        <v>0</v>
      </c>
      <c r="BO110" s="34"/>
      <c r="BP110" s="34">
        <f>(BO110/12*1*$D110*$G110*$H110*$L110*BP$9)+(BO110/12*11*$E110*$G110*$H110*$L110)</f>
        <v>0</v>
      </c>
      <c r="BQ110" s="40"/>
      <c r="BR110" s="34">
        <f t="shared" ref="BR110:BR111" si="881">(BQ110/12*1*$D110*$G110*$H110*$M110*BR$9)+(BQ110/12*5*$E110*$G110*$H110*$M110)+(BQ110/12*6*$F110*$G110*$H110*$M110)</f>
        <v>0</v>
      </c>
      <c r="BS110" s="34"/>
      <c r="BT110" s="34">
        <f>(BS110/12*1*$D110*$G110*$H110*$M110*BT$9)+(BS110/12*4*$E110*$G110*$H110*$M372)+(BS110/12*1*$E110*$G110*$H110*$M110)+(BS110/12*6*$F110*$G110*$H110*$M110)</f>
        <v>0</v>
      </c>
      <c r="BU110" s="34"/>
      <c r="BV110" s="34">
        <f t="shared" ref="BV110:BV111" si="882">(BU110/12*1*$D110*$F110*$G110*$L110*BV$9)+(BU110/12*11*$E110*$F110*$G110*$L110)</f>
        <v>0</v>
      </c>
      <c r="BW110" s="34"/>
      <c r="BX110" s="34">
        <f>(BW110/12*1*$D110*$G110*$H110*$L110*BX$9)+(BW110/12*5*$E110*$G110*$H110*$L110)+(BW110/12*6*$F110*$G110*$H110*$L110)</f>
        <v>0</v>
      </c>
      <c r="BY110" s="34"/>
      <c r="BZ110" s="34">
        <f>(BY110/12*1*$D110*$G110*$H110*$L110*BZ$9)+(BY110/12*5*$E110*$G110*$H110*$L110)+(BY110/12*6*$F110*$G110*$H110*$L110)</f>
        <v>0</v>
      </c>
      <c r="CA110" s="34"/>
      <c r="CB110" s="34">
        <f>(CA110/12*1*$D110*$G110*$H110*$L110*CB$9)+(CA110/12*5*$E110*$G110*$H110*$L110)+(CA110/12*6*$F110*$G110*$H110*$L110)</f>
        <v>0</v>
      </c>
      <c r="CC110" s="34"/>
      <c r="CD110" s="34">
        <f>(CC110/12*1*$D110*$G110*$H110*$L110*CD$9)+(CC110/12*5*$E110*$G110*$H110*$L110)+(CC110/12*6*$F110*$G110*$H110*$L110)</f>
        <v>0</v>
      </c>
      <c r="CE110" s="34"/>
      <c r="CF110" s="34">
        <f t="shared" ref="CF110:CF111" si="883">(CE110/12*1*$D110*$G110*$H110*$M110*CF$9)+(CE110/12*5*$E110*$G110*$H110*$M110)+(CE110/12*6*$F110*$G110*$H110*$M110)</f>
        <v>0</v>
      </c>
      <c r="CG110" s="34"/>
      <c r="CH110" s="34">
        <f t="shared" ref="CH110:CH111" si="884">(CG110/12*1*$D110*$G110*$H110*$L110*CH$9)+(CG110/12*5*$E110*$G110*$H110*$L110)+(CG110/12*6*$F110*$G110*$H110*$L110)</f>
        <v>0</v>
      </c>
      <c r="CI110" s="34"/>
      <c r="CJ110" s="34">
        <f t="shared" ref="CJ110:CJ111" si="885">(CI110/12*1*$D110*$G110*$H110*$M110*CJ$9)+(CI110/12*5*$E110*$G110*$H110*$M110)+(CI110/12*6*$F110*$G110*$H110*$M110)</f>
        <v>0</v>
      </c>
      <c r="CK110" s="34"/>
      <c r="CL110" s="34">
        <f t="shared" ref="CL110:CL111" si="886">(CK110/12*1*$D110*$G110*$H110*$L110*CL$9)+(CK110/12*5*$E110*$G110*$H110*$L110)+(CK110/12*6*$F110*$G110*$H110*$L110)</f>
        <v>0</v>
      </c>
      <c r="CM110" s="34"/>
      <c r="CN110" s="34">
        <f>(CM110/12*1*$D110*$G110*$H110*$L110*CN$9)+(CM110/12*11*$E110*$G110*$H110*$L110)</f>
        <v>0</v>
      </c>
      <c r="CO110" s="34"/>
      <c r="CP110" s="34">
        <f t="shared" ref="CP110:CP111" si="887">(CO110/3*1*$D110*$G110*$H110*$L110*CP$9)+(CO110/3*2*$E110*$G110*$H110*$L110)</f>
        <v>0</v>
      </c>
      <c r="CQ110" s="34"/>
      <c r="CR110" s="34"/>
      <c r="CS110" s="34">
        <f t="shared" si="639"/>
        <v>0</v>
      </c>
      <c r="CT110" s="34">
        <f t="shared" si="639"/>
        <v>0</v>
      </c>
      <c r="CU110" s="34"/>
      <c r="CV110" s="34">
        <f t="shared" ref="CV110:CV111" si="888">(CU110/12*1*$D110*$G110*$H110*$M110*CV$9)+(CU110/12*5*$E110*$G110*$H110*$M110)+(CU110/12*6*$F110*$G110*$H110*$M110)</f>
        <v>0</v>
      </c>
      <c r="CW110" s="34"/>
      <c r="CX110" s="34">
        <f t="shared" ref="CX110:CX111" si="889">(CW110/12*1*$D110*$G110*$H110*$M110*CX$9)+(CW110/12*5*$E110*$G110*$H110*$M110)+(CW110/12*6*$F110*$G110*$H110*$M110)</f>
        <v>0</v>
      </c>
      <c r="CY110" s="34"/>
      <c r="CZ110" s="34">
        <f t="shared" ref="CZ110:CZ111" si="890">(CY110/12*1*$D110*$G110*$H110*$L110*CZ$9)+(CY110/12*5*$E110*$G110*$H110*$L110)+(CY110/12*6*$F110*$G110*$H110*$L110)</f>
        <v>0</v>
      </c>
      <c r="DA110" s="34"/>
      <c r="DB110" s="34">
        <f t="shared" ref="DB110:DB111" si="891">(DA110/12*1*$D110*$G110*$H110*$M110*DB$9)+(DA110/12*5*$E110*$G110*$H110*$M110)+(DA110/12*6*$F110*$G110*$H110*$M110)</f>
        <v>0</v>
      </c>
      <c r="DC110" s="34"/>
      <c r="DD110" s="34">
        <f t="shared" ref="DD110:DD111" si="892">(DC110/12*1*$D110*$G110*$H110*$M110*DD$9)+(DC110/12*5*$E110*$G110*$H110*$M110)+(DC110/12*6*$F110*$G110*$H110*$M110)</f>
        <v>0</v>
      </c>
      <c r="DE110" s="34"/>
      <c r="DF110" s="34">
        <f t="shared" ref="DF110:DF111" si="893">(DE110/12*1*$D110*$G110*$H110*$M110*DF$9)+(DE110/12*5*$E110*$G110*$H110*$M110)+(DE110/12*6*$F110*$G110*$H110*$M110)</f>
        <v>0</v>
      </c>
      <c r="DG110" s="34"/>
      <c r="DH110" s="34">
        <f>(DG110/12*1*$D110*$G110*$H110*$M110*DH$9)+(DG110/12*11*$E110*$G110*$H110*$M110)</f>
        <v>0</v>
      </c>
      <c r="DI110" s="34"/>
      <c r="DJ110" s="34">
        <f t="shared" ref="DJ110:DJ111" si="894">(DI110/3*1*$D110*$G110*$H110*$M110*DJ$9)+(DI110/3*2*$E110*$G110*$H110*$M110)</f>
        <v>0</v>
      </c>
      <c r="DK110" s="34"/>
      <c r="DL110" s="27"/>
      <c r="DM110" s="34"/>
      <c r="DN110" s="27">
        <f t="shared" si="652"/>
        <v>0</v>
      </c>
      <c r="DO110" s="34"/>
      <c r="DP110" s="34">
        <f t="shared" ref="DP110:DP111" si="895">(DO110/12*1*$D110*$G110*$H110*$L110*DP$9)+(DO110/12*5*$E110*$G110*$H110*$L110)+(DO110/12*6*$F110*$G110*$H110*$L110)</f>
        <v>0</v>
      </c>
      <c r="DQ110" s="34"/>
      <c r="DR110" s="34">
        <f>(DQ110/12*1*$D110*$G110*$H110*$M110*DR$9)+(DQ110/12*11*$E110*$G110*$H110*$M110)</f>
        <v>0</v>
      </c>
      <c r="DS110" s="34"/>
      <c r="DT110" s="34">
        <f t="shared" ref="DT110:DT111" si="896">(DS110/3*1*$D110*$G110*$H110*$M110*DT$9)+(DS110/3*2*$E110*$G110*$H110*$M110)</f>
        <v>0</v>
      </c>
      <c r="DU110" s="34"/>
      <c r="DV110" s="27"/>
      <c r="DW110" s="34">
        <f t="shared" si="629"/>
        <v>0</v>
      </c>
      <c r="DX110" s="34">
        <f t="shared" si="629"/>
        <v>0</v>
      </c>
      <c r="DY110" s="34"/>
      <c r="DZ110" s="34">
        <f>(DY110/12*1*$D110*$G110*$H110*$M110*DZ$9)+(DY110/12*11*$E110*$G110*$H110*$M110)</f>
        <v>0</v>
      </c>
      <c r="EA110" s="34"/>
      <c r="EB110" s="34">
        <f t="shared" ref="EB110:EB111" si="897">(EA110/3*1*$D110*$G110*$H110*$M110*EB$9)+(EA110/3*2*$E110*$G110*$H110*$M110)</f>
        <v>0</v>
      </c>
      <c r="EC110" s="27"/>
      <c r="ED110" s="34"/>
      <c r="EE110" s="34">
        <f t="shared" si="640"/>
        <v>0</v>
      </c>
      <c r="EF110" s="34">
        <f t="shared" si="640"/>
        <v>0</v>
      </c>
      <c r="EG110" s="34"/>
      <c r="EH110" s="34">
        <f>(EG110/12*1*$D110*$G110*$H110*$L110*EH$9)+(EG110/12*11*$E110*$G110*$H110*$L110)</f>
        <v>0</v>
      </c>
      <c r="EI110" s="34"/>
      <c r="EJ110" s="34">
        <f>(EI110/3*1*$D110*$G110*$H110*$L110*EJ$9)+(EI110/3*2*$E110*$G110*$H110*$L110)</f>
        <v>0</v>
      </c>
      <c r="EK110" s="34"/>
      <c r="EL110" s="34"/>
      <c r="EM110" s="34">
        <f t="shared" si="641"/>
        <v>0</v>
      </c>
      <c r="EN110" s="34">
        <f t="shared" si="641"/>
        <v>0</v>
      </c>
      <c r="EO110" s="34"/>
      <c r="EP110" s="34">
        <f>(EO110/12*1*$D110*$G110*$H110*$L110*EP$9)+(EO110/12*11*$E110*$G110*$H110*$L110)</f>
        <v>0</v>
      </c>
      <c r="EQ110" s="34"/>
      <c r="ER110" s="34">
        <f t="shared" ref="ER110:ER111" si="898">(EQ110/3*1*$D110*$G110*$H110*$L110*ER$9)+(EQ110/3*2*$E110*$G110*$H110*$L110)</f>
        <v>0</v>
      </c>
      <c r="ES110" s="34"/>
      <c r="ET110" s="34"/>
      <c r="EU110" s="34">
        <f t="shared" si="642"/>
        <v>0</v>
      </c>
      <c r="EV110" s="34">
        <f t="shared" si="642"/>
        <v>0</v>
      </c>
      <c r="EW110" s="34"/>
      <c r="EX110" s="34">
        <f>(EW110/12*1*$D110*$G110*$H110*$M110*EX$9)+(EW110/12*11*$E110*$G110*$H110*$M110)</f>
        <v>0</v>
      </c>
      <c r="EY110" s="34"/>
      <c r="EZ110" s="34">
        <f t="shared" ref="EZ110:EZ111" si="899">(EY110/3*1*$D110*$G110*$H110*$M110*EZ$9)+(EY110/3*2*$E110*$G110*$H110*$M110)</f>
        <v>0</v>
      </c>
      <c r="FA110" s="34"/>
      <c r="FB110" s="34"/>
      <c r="FC110" s="34">
        <f t="shared" si="729"/>
        <v>0</v>
      </c>
      <c r="FD110" s="34">
        <f t="shared" si="729"/>
        <v>0</v>
      </c>
      <c r="FE110" s="34"/>
      <c r="FF110" s="34">
        <f t="shared" ref="FF110:FF111" si="900">(FE110/12*1*$D110*$G110*$H110*$M110*FF$9)+(FE110/12*11*$E110*$G110*$H110*$M110)</f>
        <v>0</v>
      </c>
      <c r="FG110" s="34"/>
      <c r="FH110" s="34">
        <f>(FG110/3*1*$D110*$G110*$H110*$M110*FH$9)+(FG110/3*2*$E110*$G110*$H110*$M110)</f>
        <v>0</v>
      </c>
      <c r="FI110" s="34"/>
      <c r="FJ110" s="34"/>
      <c r="FK110" s="34">
        <f t="shared" si="730"/>
        <v>0</v>
      </c>
      <c r="FL110" s="34">
        <f t="shared" si="730"/>
        <v>0</v>
      </c>
      <c r="FM110" s="34"/>
      <c r="FN110" s="34">
        <f t="shared" ref="FN110:FN111" si="901">(FM110/12*1*$D110*$G110*$H110*$M110*FN$9)+(FM110/12*11*$E110*$G110*$H110*$M110)</f>
        <v>0</v>
      </c>
      <c r="FO110" s="34"/>
      <c r="FP110" s="34">
        <f t="shared" ref="FP110:FP111" si="902">(FO110/3*1*$D110*$G110*$H110*$M110*FP$9)+(FO110/3*2*$E110*$G110*$H110*$M110)</f>
        <v>0</v>
      </c>
      <c r="FQ110" s="34"/>
      <c r="FR110" s="34"/>
      <c r="FS110" s="34"/>
      <c r="FT110" s="34"/>
      <c r="FU110" s="34"/>
      <c r="FV110" s="34">
        <f t="shared" ref="FV110:FV111" si="903">(FU110/12*1*$D110*$G110*$H110*$N110*FV$9)+(FU110/12*11*$E110*$G110*$H110*$N110)</f>
        <v>0</v>
      </c>
      <c r="FW110" s="34"/>
      <c r="FX110" s="34"/>
      <c r="FY110" s="34"/>
      <c r="FZ110" s="34"/>
      <c r="GA110" s="34">
        <f t="shared" si="643"/>
        <v>0</v>
      </c>
      <c r="GB110" s="34">
        <f t="shared" si="643"/>
        <v>0</v>
      </c>
      <c r="GC110" s="34"/>
      <c r="GD110" s="34">
        <f>(GC110/12*1*$D110*$G110*$H110*$O110*GD$9)+(GC110/12*11*$E110*$G110*$H110*$P110)</f>
        <v>0</v>
      </c>
      <c r="GE110" s="34"/>
      <c r="GF110" s="34">
        <f t="shared" ref="GF110:GF111" si="904">(GE110/3*1*$D110*$G110*$H110*$O110*GF$9)+(GE110/3*2*$E110*$G110*$H110*$P110)</f>
        <v>0</v>
      </c>
      <c r="GG110" s="34"/>
      <c r="GH110" s="34"/>
      <c r="GI110" s="27">
        <f t="shared" si="644"/>
        <v>0</v>
      </c>
      <c r="GJ110" s="27">
        <f t="shared" si="644"/>
        <v>0</v>
      </c>
      <c r="GK110" s="37"/>
      <c r="GL110" s="38"/>
    </row>
    <row r="111" spans="1:194" ht="45" x14ac:dyDescent="0.25">
      <c r="A111" s="41"/>
      <c r="B111" s="72">
        <v>84</v>
      </c>
      <c r="C111" s="28" t="s">
        <v>251</v>
      </c>
      <c r="D111" s="29">
        <f>D109</f>
        <v>18150.400000000001</v>
      </c>
      <c r="E111" s="29">
        <f>E109</f>
        <v>18790</v>
      </c>
      <c r="F111" s="30">
        <v>18508</v>
      </c>
      <c r="G111" s="39">
        <v>4.32</v>
      </c>
      <c r="H111" s="31">
        <v>1</v>
      </c>
      <c r="I111" s="32"/>
      <c r="J111" s="32"/>
      <c r="K111" s="32"/>
      <c r="L111" s="29">
        <v>1.4</v>
      </c>
      <c r="M111" s="29">
        <v>1.68</v>
      </c>
      <c r="N111" s="29">
        <v>2.23</v>
      </c>
      <c r="O111" s="29">
        <v>2.39</v>
      </c>
      <c r="P111" s="33">
        <v>2.57</v>
      </c>
      <c r="Q111" s="34"/>
      <c r="R111" s="34">
        <f t="shared" si="861"/>
        <v>0</v>
      </c>
      <c r="S111" s="34"/>
      <c r="T111" s="34">
        <f t="shared" si="862"/>
        <v>0</v>
      </c>
      <c r="U111" s="34"/>
      <c r="V111" s="34">
        <f t="shared" si="863"/>
        <v>0</v>
      </c>
      <c r="W111" s="34"/>
      <c r="X111" s="34">
        <f t="shared" si="864"/>
        <v>0</v>
      </c>
      <c r="Y111" s="34"/>
      <c r="Z111" s="34">
        <f t="shared" si="865"/>
        <v>0</v>
      </c>
      <c r="AA111" s="34">
        <v>1</v>
      </c>
      <c r="AB111" s="34">
        <f t="shared" si="866"/>
        <v>113381.57376</v>
      </c>
      <c r="AC111" s="34"/>
      <c r="AD111" s="34">
        <f t="shared" si="867"/>
        <v>0</v>
      </c>
      <c r="AE111" s="34"/>
      <c r="AF111" s="34">
        <f t="shared" si="868"/>
        <v>0</v>
      </c>
      <c r="AG111" s="34"/>
      <c r="AH111" s="34">
        <f t="shared" si="869"/>
        <v>0</v>
      </c>
      <c r="AI111" s="27">
        <v>200</v>
      </c>
      <c r="AJ111" s="34">
        <f>(AI111/12*1*$D111*$G111*$H111*$L111*AJ$9)+(AI111/12*11*$E111*$G111*$H111*$L111)</f>
        <v>23212780.416000001</v>
      </c>
      <c r="AK111" s="34"/>
      <c r="AL111" s="34">
        <f>(AK111/12*1*$D111*$G111*$H111*$L111*AL$9)+(AK111/12*5*$E111*$G111*$H111*$L111)+(AK111/12*6*$F111*$G111*$H111*$L111)</f>
        <v>0</v>
      </c>
      <c r="AM111" s="34"/>
      <c r="AN111" s="34">
        <f>(AM111/12*1*$D111*$G111*$H111*$L111*AN$9)+(AM111/12*5*$E111*$G111*$H111*$L111)+(AM111/12*6*$F111*$G111*$H111*$L111)</f>
        <v>0</v>
      </c>
      <c r="AO111" s="34"/>
      <c r="AP111" s="34">
        <f t="shared" si="870"/>
        <v>0</v>
      </c>
      <c r="AQ111" s="34">
        <v>20</v>
      </c>
      <c r="AR111" s="34">
        <f>(AQ111/12*1*$D111*$G111*$H111*$M111*AR$9)+(AQ111/12*5*$E111*$G111*$H111*$M111)+(AQ111/12*6*$F111*$G111*$H111*$M111)</f>
        <v>2707984.9359360002</v>
      </c>
      <c r="AS111" s="34">
        <v>2</v>
      </c>
      <c r="AT111" s="34">
        <f>(AS111/12*1*$D111*$G111*$H111*$M111*AT$9)+(AS111/12*5*$E111*$G111*$H111*$M111)+(AS111/12*6*$F111*$G111*$H111*$M111)</f>
        <v>270798.4935936</v>
      </c>
      <c r="AU111" s="34"/>
      <c r="AV111" s="34">
        <f t="shared" si="871"/>
        <v>0</v>
      </c>
      <c r="AW111" s="34"/>
      <c r="AX111" s="34">
        <f t="shared" si="872"/>
        <v>0</v>
      </c>
      <c r="AY111" s="34"/>
      <c r="AZ111" s="34">
        <f t="shared" si="873"/>
        <v>0</v>
      </c>
      <c r="BA111" s="34"/>
      <c r="BB111" s="34">
        <f t="shared" si="874"/>
        <v>0</v>
      </c>
      <c r="BC111" s="34"/>
      <c r="BD111" s="34">
        <f t="shared" si="875"/>
        <v>0</v>
      </c>
      <c r="BE111" s="34"/>
      <c r="BF111" s="34">
        <f t="shared" si="876"/>
        <v>0</v>
      </c>
      <c r="BG111" s="34"/>
      <c r="BH111" s="34">
        <f t="shared" si="877"/>
        <v>0</v>
      </c>
      <c r="BI111" s="34"/>
      <c r="BJ111" s="34">
        <f t="shared" si="878"/>
        <v>0</v>
      </c>
      <c r="BK111" s="34"/>
      <c r="BL111" s="34">
        <f t="shared" si="879"/>
        <v>0</v>
      </c>
      <c r="BM111" s="34"/>
      <c r="BN111" s="34">
        <f t="shared" si="880"/>
        <v>0</v>
      </c>
      <c r="BO111" s="34"/>
      <c r="BP111" s="34">
        <f>(BO111/12*1*$D111*$G111*$H111*$L111*BP$9)+(BO111/12*11*$E111*$G111*$H111*$L111)</f>
        <v>0</v>
      </c>
      <c r="BQ111" s="40"/>
      <c r="BR111" s="34">
        <f t="shared" si="881"/>
        <v>0</v>
      </c>
      <c r="BS111" s="34"/>
      <c r="BT111" s="34">
        <f>(BS111/12*1*$D111*$G111*$H111*$M111*BT$9)+(BS111/12*4*$E111*$G111*$H111*$M373)+(BS111/12*1*$E111*$G111*$H111*$M111)+(BS111/12*6*$F111*$G111*$H111*$M111)</f>
        <v>0</v>
      </c>
      <c r="BU111" s="34"/>
      <c r="BV111" s="34">
        <f t="shared" si="882"/>
        <v>0</v>
      </c>
      <c r="BW111" s="34"/>
      <c r="BX111" s="34">
        <f>(BW111/12*1*$D111*$G111*$H111*$L111*BX$9)+(BW111/12*5*$E111*$G111*$H111*$L111)+(BW111/12*6*$F111*$G111*$H111*$L111)</f>
        <v>0</v>
      </c>
      <c r="BY111" s="34"/>
      <c r="BZ111" s="34">
        <f>(BY111/12*1*$D111*$G111*$H111*$L111*BZ$9)+(BY111/12*5*$E111*$G111*$H111*$L111)+(BY111/12*6*$F111*$G111*$H111*$L111)</f>
        <v>0</v>
      </c>
      <c r="CA111" s="34"/>
      <c r="CB111" s="34">
        <f>(CA111/12*1*$D111*$G111*$H111*$L111*CB$9)+(CA111/12*5*$E111*$G111*$H111*$L111)+(CA111/12*6*$F111*$G111*$H111*$L111)</f>
        <v>0</v>
      </c>
      <c r="CC111" s="34"/>
      <c r="CD111" s="34">
        <f>(CC111/12*1*$D111*$G111*$H111*$L111*CD$9)+(CC111/12*5*$E111*$G111*$H111*$L111)+(CC111/12*6*$F111*$G111*$H111*$L111)</f>
        <v>0</v>
      </c>
      <c r="CE111" s="34"/>
      <c r="CF111" s="34">
        <f t="shared" si="883"/>
        <v>0</v>
      </c>
      <c r="CG111" s="34"/>
      <c r="CH111" s="34">
        <f t="shared" si="884"/>
        <v>0</v>
      </c>
      <c r="CI111" s="34"/>
      <c r="CJ111" s="34">
        <f t="shared" si="885"/>
        <v>0</v>
      </c>
      <c r="CK111" s="34"/>
      <c r="CL111" s="34">
        <f t="shared" si="886"/>
        <v>0</v>
      </c>
      <c r="CM111" s="34"/>
      <c r="CN111" s="34">
        <f>(CM111/12*1*$D111*$G111*$H111*$L111*CN$9)+(CM111/12*11*$E111*$G111*$H111*$L111)</f>
        <v>0</v>
      </c>
      <c r="CO111" s="34"/>
      <c r="CP111" s="34">
        <f t="shared" si="887"/>
        <v>0</v>
      </c>
      <c r="CQ111" s="34"/>
      <c r="CR111" s="34"/>
      <c r="CS111" s="34">
        <f t="shared" si="639"/>
        <v>0</v>
      </c>
      <c r="CT111" s="34">
        <f t="shared" si="639"/>
        <v>0</v>
      </c>
      <c r="CU111" s="34"/>
      <c r="CV111" s="34">
        <f t="shared" si="888"/>
        <v>0</v>
      </c>
      <c r="CW111" s="34"/>
      <c r="CX111" s="34">
        <f t="shared" si="889"/>
        <v>0</v>
      </c>
      <c r="CY111" s="34"/>
      <c r="CZ111" s="34">
        <f t="shared" si="890"/>
        <v>0</v>
      </c>
      <c r="DA111" s="34"/>
      <c r="DB111" s="34">
        <f t="shared" si="891"/>
        <v>0</v>
      </c>
      <c r="DC111" s="34"/>
      <c r="DD111" s="34">
        <f t="shared" si="892"/>
        <v>0</v>
      </c>
      <c r="DE111" s="34"/>
      <c r="DF111" s="34">
        <f t="shared" si="893"/>
        <v>0</v>
      </c>
      <c r="DG111" s="34">
        <v>0</v>
      </c>
      <c r="DH111" s="34">
        <f>(DG111/12*1*$D111*$G111*$H111*$M111*DH$9)+(DG111/12*11*$E111*$G111*$H111*$M111)</f>
        <v>0</v>
      </c>
      <c r="DI111" s="34"/>
      <c r="DJ111" s="34">
        <f t="shared" si="894"/>
        <v>0</v>
      </c>
      <c r="DK111" s="34"/>
      <c r="DL111" s="27"/>
      <c r="DM111" s="34"/>
      <c r="DN111" s="27">
        <f t="shared" si="652"/>
        <v>0</v>
      </c>
      <c r="DO111" s="34"/>
      <c r="DP111" s="34">
        <f t="shared" si="895"/>
        <v>0</v>
      </c>
      <c r="DQ111" s="34"/>
      <c r="DR111" s="34">
        <f>(DQ111/12*1*$D111*$G111*$H111*$M111*DR$9)+(DQ111/12*11*$E111*$G111*$H111*$M111)</f>
        <v>0</v>
      </c>
      <c r="DS111" s="34"/>
      <c r="DT111" s="34">
        <f t="shared" si="896"/>
        <v>0</v>
      </c>
      <c r="DU111" s="34"/>
      <c r="DV111" s="27"/>
      <c r="DW111" s="34">
        <f t="shared" si="629"/>
        <v>0</v>
      </c>
      <c r="DX111" s="34">
        <f t="shared" si="629"/>
        <v>0</v>
      </c>
      <c r="DY111" s="34"/>
      <c r="DZ111" s="34">
        <f>(DY111/12*1*$D111*$G111*$H111*$M111*DZ$9)+(DY111/12*11*$E111*$G111*$H111*$M111)</f>
        <v>0</v>
      </c>
      <c r="EA111" s="34"/>
      <c r="EB111" s="34">
        <f t="shared" si="897"/>
        <v>0</v>
      </c>
      <c r="EC111" s="27"/>
      <c r="ED111" s="34"/>
      <c r="EE111" s="34">
        <f t="shared" si="640"/>
        <v>0</v>
      </c>
      <c r="EF111" s="34">
        <f t="shared" si="640"/>
        <v>0</v>
      </c>
      <c r="EG111" s="34"/>
      <c r="EH111" s="34">
        <f>(EG111/12*1*$D111*$G111*$H111*$L111*EH$9)+(EG111/12*11*$E111*$G111*$H111*$L111)</f>
        <v>0</v>
      </c>
      <c r="EI111" s="34"/>
      <c r="EJ111" s="34">
        <f>(EI111/3*1*$D111*$G111*$H111*$L111*EJ$9)+(EI111/3*2*$E111*$G111*$H111*$L111)</f>
        <v>0</v>
      </c>
      <c r="EK111" s="34"/>
      <c r="EL111" s="34"/>
      <c r="EM111" s="34">
        <f t="shared" si="641"/>
        <v>0</v>
      </c>
      <c r="EN111" s="34">
        <f t="shared" si="641"/>
        <v>0</v>
      </c>
      <c r="EO111" s="34"/>
      <c r="EP111" s="34">
        <f>(EO111/12*1*$D111*$G111*$H111*$L111*EP$9)+(EO111/12*11*$E111*$G111*$H111*$L111)</f>
        <v>0</v>
      </c>
      <c r="EQ111" s="34"/>
      <c r="ER111" s="34">
        <f t="shared" si="898"/>
        <v>0</v>
      </c>
      <c r="ES111" s="34"/>
      <c r="ET111" s="34"/>
      <c r="EU111" s="34">
        <f t="shared" si="642"/>
        <v>0</v>
      </c>
      <c r="EV111" s="34">
        <f t="shared" si="642"/>
        <v>0</v>
      </c>
      <c r="EW111" s="34"/>
      <c r="EX111" s="34">
        <f>(EW111/12*1*$D111*$G111*$H111*$M111*EX$9)+(EW111/12*11*$E111*$G111*$H111*$M111)</f>
        <v>0</v>
      </c>
      <c r="EY111" s="34"/>
      <c r="EZ111" s="34">
        <f t="shared" si="899"/>
        <v>0</v>
      </c>
      <c r="FA111" s="34"/>
      <c r="FB111" s="34"/>
      <c r="FC111" s="34">
        <f t="shared" si="729"/>
        <v>0</v>
      </c>
      <c r="FD111" s="34">
        <f t="shared" si="729"/>
        <v>0</v>
      </c>
      <c r="FE111" s="34">
        <v>0</v>
      </c>
      <c r="FF111" s="34">
        <f t="shared" si="900"/>
        <v>0</v>
      </c>
      <c r="FG111" s="34"/>
      <c r="FH111" s="34">
        <f>(FG111/3*1*$D111*$G111*$H111*$M111*FH$9)+(FG111/3*2*$E111*$G111*$H111*$M111)</f>
        <v>0</v>
      </c>
      <c r="FI111" s="34"/>
      <c r="FJ111" s="34"/>
      <c r="FK111" s="34">
        <f t="shared" si="730"/>
        <v>0</v>
      </c>
      <c r="FL111" s="34">
        <f t="shared" si="730"/>
        <v>0</v>
      </c>
      <c r="FM111" s="34"/>
      <c r="FN111" s="34">
        <f t="shared" si="901"/>
        <v>0</v>
      </c>
      <c r="FO111" s="34"/>
      <c r="FP111" s="34">
        <f t="shared" si="902"/>
        <v>0</v>
      </c>
      <c r="FQ111" s="34"/>
      <c r="FR111" s="34"/>
      <c r="FS111" s="34"/>
      <c r="FT111" s="34"/>
      <c r="FU111" s="34"/>
      <c r="FV111" s="34">
        <f t="shared" si="903"/>
        <v>0</v>
      </c>
      <c r="FW111" s="34"/>
      <c r="FX111" s="34"/>
      <c r="FY111" s="34"/>
      <c r="FZ111" s="34"/>
      <c r="GA111" s="34">
        <f t="shared" si="643"/>
        <v>0</v>
      </c>
      <c r="GB111" s="34">
        <f t="shared" si="643"/>
        <v>0</v>
      </c>
      <c r="GC111" s="34"/>
      <c r="GD111" s="34">
        <f>(GC111/12*1*$D111*$G111*$H111*$O111*GD$9)+(GC111/12*11*$E111*$G111*$H111*$P111)</f>
        <v>0</v>
      </c>
      <c r="GE111" s="34"/>
      <c r="GF111" s="34">
        <f t="shared" si="904"/>
        <v>0</v>
      </c>
      <c r="GG111" s="34"/>
      <c r="GH111" s="34"/>
      <c r="GI111" s="27">
        <f t="shared" si="644"/>
        <v>0</v>
      </c>
      <c r="GJ111" s="27">
        <f t="shared" si="644"/>
        <v>0</v>
      </c>
      <c r="GK111" s="37"/>
      <c r="GL111" s="38"/>
    </row>
    <row r="112" spans="1:194" ht="30" x14ac:dyDescent="0.25">
      <c r="A112" s="41"/>
      <c r="B112" s="72">
        <v>85</v>
      </c>
      <c r="C112" s="28" t="s">
        <v>252</v>
      </c>
      <c r="D112" s="29">
        <f t="shared" si="732"/>
        <v>18150.400000000001</v>
      </c>
      <c r="E112" s="29">
        <f t="shared" si="732"/>
        <v>18790</v>
      </c>
      <c r="F112" s="30">
        <v>18508</v>
      </c>
      <c r="G112" s="39">
        <v>0.74</v>
      </c>
      <c r="H112" s="31">
        <v>1</v>
      </c>
      <c r="I112" s="32"/>
      <c r="J112" s="32"/>
      <c r="K112" s="32"/>
      <c r="L112" s="29">
        <v>1.4</v>
      </c>
      <c r="M112" s="29">
        <v>1.68</v>
      </c>
      <c r="N112" s="29">
        <v>2.23</v>
      </c>
      <c r="O112" s="29">
        <v>2.39</v>
      </c>
      <c r="P112" s="33">
        <v>2.57</v>
      </c>
      <c r="Q112" s="34">
        <v>88</v>
      </c>
      <c r="R112" s="34">
        <f t="shared" ref="R112:R119" si="905">(Q112/12*1*$D112*$G112*$H112*$L112*R$9)+(Q112/12*5*$E112*$G112*$H112*$L112*R$10)+(Q112/12*6*$F112*$G112*$H112*$L112*R$10)</f>
        <v>1724696.6228799997</v>
      </c>
      <c r="S112" s="34">
        <v>222</v>
      </c>
      <c r="T112" s="34">
        <f t="shared" ref="T112:T119" si="906">(S112/12*1*$D112*$G112*$H112*$L112*T$9)+(S112/12*5*$E112*$G112*$H112*$L112*T$10)+(S112/12*6*$F112*$G112*$H112*$L112*T$10)</f>
        <v>4350939.2077200003</v>
      </c>
      <c r="U112" s="34">
        <v>0</v>
      </c>
      <c r="V112" s="34">
        <f t="shared" ref="V112:V119" si="907">(U112/12*1*$D112*$G112*$H112*$L112*V$9)+(U112/12*5*$E112*$G112*$H112*$L112*V$10)+(U112/12*6*$F112*$G112*$H112*$L112*V$10)</f>
        <v>0</v>
      </c>
      <c r="W112" s="34"/>
      <c r="X112" s="34">
        <f t="shared" ref="X112:X119" si="908">(W112/12*1*$D112*$G112*$H112*$L112*X$9)+(W112/12*5*$E112*$G112*$H112*$L112*X$10)+(W112/12*6*$F112*$G112*$H112*$L112*X$10)</f>
        <v>0</v>
      </c>
      <c r="Y112" s="34">
        <v>0</v>
      </c>
      <c r="Z112" s="34">
        <f t="shared" ref="Z112:Z119" si="909">(Y112/12*1*$D112*$G112*$H112*$L112*Z$9)+(Y112/12*5*$E112*$G112*$H112*$L112*Z$10)+(Y112/12*6*$F112*$G112*$H112*$L112*Z$10)</f>
        <v>0</v>
      </c>
      <c r="AA112" s="34">
        <v>54</v>
      </c>
      <c r="AB112" s="34">
        <f t="shared" ref="AB112:AB119" si="910">(AA112/12*1*$D112*$G112*$H112*$L112*AB$9)+(AA112/12*5*$E112*$G112*$H112*$L112*AB$10)+(AA112/12*6*$F112*$G112*$H112*$L112*AB$10)</f>
        <v>1067893.5707999999</v>
      </c>
      <c r="AC112" s="34">
        <v>0</v>
      </c>
      <c r="AD112" s="34">
        <f t="shared" ref="AD112:AD119" si="911">(AC112/12*1*$D112*$G112*$H112*$L112*AD$9)+(AC112/12*5*$E112*$G112*$H112*$L112*AD$10)+(AC112/12*6*$F112*$G112*$H112*$L112*AD$10)</f>
        <v>0</v>
      </c>
      <c r="AE112" s="34">
        <v>0</v>
      </c>
      <c r="AF112" s="34">
        <f t="shared" ref="AF112:AF119" si="912">(AE112/12*1*$D112*$G112*$H112*$L112*AF$9)+(AE112/12*5*$E112*$G112*$H112*$L112*AF$10)+(AE112/12*6*$F112*$G112*$H112*$L112*AF$10)</f>
        <v>0</v>
      </c>
      <c r="AG112" s="34">
        <f>397-5</f>
        <v>392</v>
      </c>
      <c r="AH112" s="34">
        <f t="shared" ref="AH112:AH119" si="913">(AG112/12*1*$D112*$G112*$H112*$L112*AH$9)+(AG112/12*5*$E112*$G112*$H112*$L112*AH$10)+(AG112/12*6*$F112*$G112*$H112*$L112*AH$10)</f>
        <v>9470634.0448533334</v>
      </c>
      <c r="AI112" s="34"/>
      <c r="AJ112" s="34">
        <f t="shared" ref="AJ112:AJ119" si="914">(AI112/12*1*$D112*$G112*$H112*$L112*AJ$9)+(AI112/12*3*$E112*$G112*$H112*$L112*AJ$10)+(AI112/12*2*$E112*$G112*$H112*$L112*AJ$11)+(AI112/12*6*$F112*$G112*$H112*$L112*AJ$11)</f>
        <v>0</v>
      </c>
      <c r="AK112" s="34">
        <v>4</v>
      </c>
      <c r="AL112" s="34">
        <f t="shared" ref="AL112:AL119" si="915">(AK112/12*1*$D112*$G112*$H112*$L112*AL$9)+(AK112/12*5*$E112*$G112*$H112*$L112*AL$10)+(AK112/12*6*$F112*$G112*$H112*$L112*AL$10)</f>
        <v>77311.298325333337</v>
      </c>
      <c r="AM112" s="34"/>
      <c r="AN112" s="34">
        <f t="shared" ref="AN112:AN119" si="916">(AM112/12*1*$D112*$G112*$H112*$L112*AN$9)+(AM112/12*5*$E112*$G112*$H112*$L112*AN$10)+(AM112/12*6*$F112*$G112*$H112*$L112*AN$10)</f>
        <v>0</v>
      </c>
      <c r="AO112" s="34">
        <v>1</v>
      </c>
      <c r="AP112" s="34">
        <f t="shared" ref="AP112:AP119" si="917">(AO112/12*1*$D112*$G112*$H112*$L112*AP$9)+(AO112/12*5*$E112*$G112*$H112*$L112*AP$10)+(AO112/12*6*$F112*$G112*$H112*$L112*AP$10)</f>
        <v>19327.824581333334</v>
      </c>
      <c r="AQ112" s="34">
        <v>101</v>
      </c>
      <c r="AR112" s="34">
        <f t="shared" ref="AR112:AR119" si="918">(AQ112/12*1*$D112*$G112*$H112*$M112*AR$9)+(AQ112/12*5*$E112*$G112*$H112*$M112*AR$10)+(AQ112/12*6*$F112*$G112*$H112*$M112*AR$10)</f>
        <v>2342532.3392575998</v>
      </c>
      <c r="AS112" s="34">
        <f>22+12</f>
        <v>34</v>
      </c>
      <c r="AT112" s="34">
        <f t="shared" ref="AT112:AT119" si="919">(AS112/12*1*$D112*$G112*$H112*$M112*AT$9)+(AS112/12*5*$E112*$G112*$H112*$M112*AT$10)+(AS112/12*6*$F112*$G112*$H112*$M112*AT$10)</f>
        <v>788575.24291839998</v>
      </c>
      <c r="AU112" s="73">
        <v>68</v>
      </c>
      <c r="AV112" s="34">
        <f t="shared" ref="AV112:AV119" si="920">(AU112/12*1*$D112*$G112*$H112*$M112*AV$9)+(AU112/12*5*$E112*$G112*$H112*$M112*AV$10)+(AU112/12*6*$F112*$G112*$H112*$M112*AV$10)</f>
        <v>1577150.4858368</v>
      </c>
      <c r="AW112" s="34">
        <v>0</v>
      </c>
      <c r="AX112" s="34">
        <f t="shared" ref="AX112:AX119" si="921">(AW112/12*1*$D112*$G112*$H112*$M112*AX$9)+(AW112/12*5*$E112*$G112*$H112*$M112*AX$10)+(AW112/12*6*$F112*$G112*$H112*$M112*AX$10)</f>
        <v>0</v>
      </c>
      <c r="AY112" s="34"/>
      <c r="AZ112" s="34">
        <f t="shared" ref="AZ112:AZ119" si="922">(AY112/12*1*$D112*$G112*$H112*$L112*AZ$9)+(AY112/12*5*$E112*$G112*$H112*$L112*AZ$10)+(AY112/12*6*$F112*$G112*$H112*$L112*AZ$10)</f>
        <v>0</v>
      </c>
      <c r="BA112" s="34"/>
      <c r="BB112" s="34">
        <f t="shared" ref="BB112:BB119" si="923">(BA112/12*1*$D112*$G112*$H112*$L112*BB$9)+(BA112/12*5*$E112*$G112*$H112*$L112*BB$10)+(BA112/12*6*$F112*$G112*$H112*$L112*BB$10)</f>
        <v>0</v>
      </c>
      <c r="BC112" s="34">
        <v>10</v>
      </c>
      <c r="BD112" s="34">
        <f t="shared" ref="BD112:BD119" si="924">(BC112/12*1*$D112*$G112*$H112*$M112*BD$9)+(BC112/12*5*$E112*$G112*$H112*$M112*BD$10)+(BC112/12*6*$F112*$G112*$H112*$M112*BD$10)</f>
        <v>231933.89497600001</v>
      </c>
      <c r="BE112" s="34">
        <v>0</v>
      </c>
      <c r="BF112" s="34">
        <f t="shared" ref="BF112:BF119" si="925">(BE112/12*1*$D112*$G112*$H112*$L112*BF$9)+(BE112/12*5*$E112*$G112*$H112*$L112*BF$10)+(BE112/12*6*$F112*$G112*$H112*$L112*BF$10)</f>
        <v>0</v>
      </c>
      <c r="BG112" s="34">
        <v>0</v>
      </c>
      <c r="BH112" s="34">
        <f t="shared" ref="BH112:BH119" si="926">(BG112/12*1*$D112*$G112*$H112*$L112*BH$9)+(BG112/12*5*$E112*$G112*$H112*$L112*BH$10)+(BG112/12*6*$F112*$G112*$H112*$L112*BH$10)</f>
        <v>0</v>
      </c>
      <c r="BI112" s="34">
        <v>0</v>
      </c>
      <c r="BJ112" s="34">
        <f t="shared" ref="BJ112:BJ119" si="927">(BI112/12*1*$D112*$G112*$H112*$L112*BJ$9)+(BI112/12*5*$E112*$G112*$H112*$L112*BJ$10)+(BI112/12*6*$F112*$G112*$H112*$L112*BJ$10)</f>
        <v>0</v>
      </c>
      <c r="BK112" s="34">
        <v>0</v>
      </c>
      <c r="BL112" s="34">
        <f t="shared" ref="BL112:BL119" si="928">(BK112/12*1*$D112*$G112*$H112*$M112*BL$9)+(BK112/12*5*$E112*$G112*$H112*$M112*BL$10)+(BK112/12*6*$F112*$G112*$H112*$M112*BL$10)</f>
        <v>0</v>
      </c>
      <c r="BM112" s="34">
        <v>6</v>
      </c>
      <c r="BN112" s="34">
        <f t="shared" ref="BN112:BN119" si="929">(BM112/12*1*$D112*$G112*$H112*$L112*BN$9)+(BM112/12*5*$E112*$G112*$H112*$L112*BN$10)+(BM112/12*6*$F112*$G112*$H112*$L112*BN$10)</f>
        <v>121840.51012000001</v>
      </c>
      <c r="BO112" s="34">
        <v>2</v>
      </c>
      <c r="BP112" s="34">
        <f t="shared" ref="BP112:BP119" si="930">(BO112/12*1*$D112*$G112*$H112*$L112*BP$9)+(BO112/12*3*$E112*$G112*$H112*$L112*BP$10)+(BO112/12*2*$E112*$G112*$H112*$L112*BP$11)+(BO112/12*6*$F112*$G112*$H112*$L112*BP$11)</f>
        <v>40425.465229333335</v>
      </c>
      <c r="BQ112" s="40"/>
      <c r="BR112" s="34">
        <f t="shared" ref="BR112:BR119" si="931">(BQ112/12*1*$D112*$G112*$H112*$M112*BR$9)+(BQ112/12*5*$E112*$G112*$H112*$M112*BR$10)+(BQ112/12*6*$F112*$G112*$H112*$M112*BR$10)</f>
        <v>0</v>
      </c>
      <c r="BS112" s="34">
        <v>168</v>
      </c>
      <c r="BT112" s="34">
        <f t="shared" ref="BT112:BT119" si="932">(BS112/12*1*$D112*$G112*$H112*$M112*BT$9)+(BS112/12*4*$E112*$G112*$H112*$M112*BT$10)+(BS112/12*1*$E112*$G112*$H112*$M112*BT$12)+(BS112/12*6*$F112*$G112*$H112*$M112*BT$12)</f>
        <v>4077848.5655039996</v>
      </c>
      <c r="BU112" s="34">
        <v>1</v>
      </c>
      <c r="BV112" s="34">
        <v>12847.85</v>
      </c>
      <c r="BW112" s="34">
        <v>0</v>
      </c>
      <c r="BX112" s="34">
        <f t="shared" ref="BX112:BX119" si="933">(BW112/12*1*$D112*$G112*$H112*$L112*BX$9)+(BW112/12*5*$E112*$G112*$H112*$L112*BX$10)+(BW112/12*6*$F112*$G112*$H112*$L112*BX$10)</f>
        <v>0</v>
      </c>
      <c r="BY112" s="34">
        <v>6</v>
      </c>
      <c r="BZ112" s="34">
        <f t="shared" ref="BZ112:BZ119" si="934">(BY112/12*1*$D112*$G112*$H112*$L112*BZ$9)+(BY112/12*5*$E112*$G112*$H112*$L112*BZ$10)+(BY112/12*6*$F112*$G112*$H112*$L112*BZ$10)</f>
        <v>89092.309768000006</v>
      </c>
      <c r="CA112" s="34">
        <v>767</v>
      </c>
      <c r="CB112" s="34">
        <f t="shared" ref="CB112:CB119" si="935">(CA112/12*1*$D112*$G112*$H112*$L112*CB$9)+(CA112/12*5*$E112*$G112*$H112*$L112*CB$10)+(CA112/12*6*$F112*$G112*$H112*$L112*CB$10)</f>
        <v>11328873.075156</v>
      </c>
      <c r="CC112" s="34">
        <v>8</v>
      </c>
      <c r="CD112" s="34">
        <f t="shared" ref="CD112:CD119" si="936">(CC112/12*1*$D112*$G112*$H112*$L112*CD$9)+(CC112/12*5*$E112*$G112*$H112*$L112*CD$10)+(CC112/12*6*$F112*$G112*$H112*$L112*CD$10)</f>
        <v>132321.48107733333</v>
      </c>
      <c r="CE112" s="34">
        <v>0</v>
      </c>
      <c r="CF112" s="34">
        <f t="shared" ref="CF112:CF119" si="937">(CE112/12*1*$D112*$G112*$H112*$M112*CF$9)+(CE112/12*5*$E112*$G112*$H112*$M112*CF$10)+(CE112/12*6*$F112*$G112*$H112*$M112*CF$10)</f>
        <v>0</v>
      </c>
      <c r="CG112" s="34"/>
      <c r="CH112" s="34">
        <f t="shared" ref="CH112:CH119" si="938">(CG112/12*1*$D112*$G112*$H112*$L112*CH$9)+(CG112/12*5*$E112*$G112*$H112*$L112*CH$10)+(CG112/12*6*$F112*$G112*$H112*$L112*CH$10)</f>
        <v>0</v>
      </c>
      <c r="CI112" s="34"/>
      <c r="CJ112" s="34">
        <f t="shared" ref="CJ112:CJ119" si="939">(CI112/12*1*$D112*$G112*$H112*$M112*CJ$9)+(CI112/12*5*$E112*$G112*$H112*$M112*CJ$10)+(CI112/12*6*$F112*$G112*$H112*$M112*CJ$10)</f>
        <v>0</v>
      </c>
      <c r="CK112" s="34">
        <v>0</v>
      </c>
      <c r="CL112" s="34">
        <f t="shared" ref="CL112:CL119" si="940">(CK112/12*1*$D112*$G112*$H112*$L112*CL$9)+(CK112/12*5*$E112*$G112*$H112*$L112*CL$10)+(CK112/12*6*$F112*$G112*$H112*$L112*CL$10)</f>
        <v>0</v>
      </c>
      <c r="CM112" s="34">
        <v>60</v>
      </c>
      <c r="CN112" s="34">
        <f t="shared" ref="CN112:CN119" si="941">(CM112/12*1*$D112*$G112*$H112*$L112*CN$9)+(CM112/12*11*$E112*$G112*$H112*$L112*CN$10)</f>
        <v>1117303.56024</v>
      </c>
      <c r="CO112" s="34">
        <v>17</v>
      </c>
      <c r="CP112" s="34">
        <v>283831.7</v>
      </c>
      <c r="CQ112" s="34"/>
      <c r="CR112" s="34"/>
      <c r="CS112" s="34">
        <f t="shared" si="639"/>
        <v>17</v>
      </c>
      <c r="CT112" s="34">
        <f t="shared" si="639"/>
        <v>283831.7</v>
      </c>
      <c r="CU112" s="34">
        <v>30</v>
      </c>
      <c r="CV112" s="34">
        <f t="shared" ref="CV112:CV119" si="942">(CU112/12*1*$D112*$G112*$H112*$M112*CV$9)+(CU112/12*5*$E112*$G112*$H112*$M112*CV$10)+(CU112/12*6*$F112*$G112*$H112*$M112*CV$10)</f>
        <v>661980.61540799984</v>
      </c>
      <c r="CW112" s="34">
        <v>22</v>
      </c>
      <c r="CX112" s="34">
        <f t="shared" ref="CX112:CX119" si="943">(CW112/12*1*$D112*$G112*$H112*$M112*CX$9)+(CW112/12*5*$E112*$G112*$H112*$M112*CX$10)+(CW112/12*6*$F112*$G112*$H112*$M112*CX$10)</f>
        <v>485452.45129919995</v>
      </c>
      <c r="CY112" s="34">
        <v>22</v>
      </c>
      <c r="CZ112" s="34">
        <f t="shared" ref="CZ112:CZ119" si="944">(CY112/12*1*$D112*$G112*$H112*$L112*CZ$9)+(CY112/12*5*$E112*$G112*$H112*$L112*CZ$10)+(CY112/12*6*$F112*$G112*$H112*$L112*CZ$10)</f>
        <v>406439.76070133329</v>
      </c>
      <c r="DA112" s="34">
        <v>21</v>
      </c>
      <c r="DB112" s="34">
        <f t="shared" ref="DB112:DB119" si="945">(DA112/12*1*$D112*$G112*$H112*$M112*DB$9)+(DA112/12*5*$E112*$G112*$H112*$M112*DB$10)+(DA112/12*6*$F112*$G112*$H112*$M112*DB$10)</f>
        <v>465558.27134879999</v>
      </c>
      <c r="DC112" s="34">
        <v>20</v>
      </c>
      <c r="DD112" s="34">
        <f t="shared" ref="DD112:DD119" si="946">(DC112/12*1*$D112*$G112*$H112*$M112*DD$9)+(DC112/12*5*$E112*$G112*$H112*$M112*DD$10)+(DC112/12*6*$F112*$G112*$H112*$M112*DD$10)</f>
        <v>485864.41545600002</v>
      </c>
      <c r="DE112" s="34">
        <v>4</v>
      </c>
      <c r="DF112" s="34">
        <f t="shared" ref="DF112:DF119" si="947">(DE112/12*1*$D112*$G112*$H112*$M112*DF$9)+(DE112/12*5*$E112*$G112*$H112*$M112*DF$10)+(DE112/12*6*$F112*$G112*$H112*$M112*DF$10)</f>
        <v>97172.883091199998</v>
      </c>
      <c r="DG112" s="34">
        <v>116</v>
      </c>
      <c r="DH112" s="34">
        <f t="shared" ref="DH112:DH119" si="948">(DG112/12*1*$D112*$G112*$H112*$M112*DH$9)+(DG112/12*11*$E112*$G112*$H112*$M112*DH$10)</f>
        <v>2839445.4129216</v>
      </c>
      <c r="DI112" s="34">
        <v>27</v>
      </c>
      <c r="DJ112" s="34">
        <v>634420.43000000028</v>
      </c>
      <c r="DK112" s="34"/>
      <c r="DL112" s="27"/>
      <c r="DM112" s="34"/>
      <c r="DN112" s="27">
        <f t="shared" si="652"/>
        <v>634420.43000000028</v>
      </c>
      <c r="DO112" s="34">
        <v>0</v>
      </c>
      <c r="DP112" s="34">
        <f t="shared" ref="DP112:DP119" si="949">(DO112/12*1*$D112*$G112*$H112*$L112*DP$9)+(DO112/12*5*$E112*$G112*$H112*$L112*DP$10)+(DO112/12*6*$F112*$G112*$H112*$L112*DP$10)</f>
        <v>0</v>
      </c>
      <c r="DQ112" s="34">
        <v>30</v>
      </c>
      <c r="DR112" s="34">
        <f t="shared" ref="DR112:DR119" si="950">(DQ112/12*1*$D112*$G112*$H112*$M112*DR$9)+(DQ112/12*11*$E112*$G112*$H112*$M112*DR$10)</f>
        <v>734339.33092800004</v>
      </c>
      <c r="DS112" s="34">
        <v>7</v>
      </c>
      <c r="DT112" s="34">
        <v>164215.60999999999</v>
      </c>
      <c r="DU112" s="34"/>
      <c r="DV112" s="27"/>
      <c r="DW112" s="34">
        <f t="shared" si="629"/>
        <v>7</v>
      </c>
      <c r="DX112" s="34">
        <f t="shared" si="629"/>
        <v>164215.60999999999</v>
      </c>
      <c r="DY112" s="34">
        <v>34</v>
      </c>
      <c r="DZ112" s="34">
        <f t="shared" ref="DZ112:DZ119" si="951">(DY112/12*1*$D112*$G112*$H112*$M112*DZ$9)+(DY112/12*11*$E112*$G112*$H112*$M112*DZ$10)</f>
        <v>828734.92842560005</v>
      </c>
      <c r="EA112" s="34">
        <v>9</v>
      </c>
      <c r="EB112" s="34">
        <v>215672.03</v>
      </c>
      <c r="EC112" s="27"/>
      <c r="ED112" s="34"/>
      <c r="EE112" s="34">
        <f t="shared" si="640"/>
        <v>9</v>
      </c>
      <c r="EF112" s="34">
        <f t="shared" si="640"/>
        <v>215672.03</v>
      </c>
      <c r="EG112" s="34">
        <v>180</v>
      </c>
      <c r="EH112" s="34">
        <f t="shared" ref="EH112:EH119" si="952">(EG112/12*1*$D112*$G112*$H112*$L112*EH$9)+(EG112/12*11*$E112*$G112*$H112*$L112*EH$10)</f>
        <v>3673106.9407199998</v>
      </c>
      <c r="EI112" s="34">
        <v>36</v>
      </c>
      <c r="EJ112" s="34">
        <v>729654.10000000009</v>
      </c>
      <c r="EK112" s="34"/>
      <c r="EL112" s="34"/>
      <c r="EM112" s="34">
        <f t="shared" si="641"/>
        <v>36</v>
      </c>
      <c r="EN112" s="34">
        <f t="shared" si="641"/>
        <v>729654.10000000009</v>
      </c>
      <c r="EO112" s="34">
        <v>12</v>
      </c>
      <c r="EP112" s="34">
        <f t="shared" ref="EP112:EP119" si="953">(EO112/12*1*$D112*$G112*$H112*$L112*EP$9)+(EO112/12*11*$E112*$G112*$H112*$L112*EP$10)</f>
        <v>244873.79604799999</v>
      </c>
      <c r="EQ112" s="34">
        <v>2</v>
      </c>
      <c r="ER112" s="34">
        <v>41035.26</v>
      </c>
      <c r="ES112" s="34"/>
      <c r="ET112" s="34"/>
      <c r="EU112" s="34">
        <f t="shared" si="642"/>
        <v>2</v>
      </c>
      <c r="EV112" s="34">
        <f t="shared" si="642"/>
        <v>41035.26</v>
      </c>
      <c r="EW112" s="34">
        <v>2</v>
      </c>
      <c r="EX112" s="34">
        <f t="shared" ref="EX112:EX119" si="954">(EW112/12*1*$D112*$G112*$H112*$M112*EX$9)+(EW112/12*11*$E112*$G112*$H112*$M112*EX$10)</f>
        <v>63627.775791999993</v>
      </c>
      <c r="EY112" s="34">
        <v>1</v>
      </c>
      <c r="EZ112" s="34">
        <v>31629.07</v>
      </c>
      <c r="FA112" s="34"/>
      <c r="FB112" s="34"/>
      <c r="FC112" s="34">
        <f t="shared" si="729"/>
        <v>1</v>
      </c>
      <c r="FD112" s="34">
        <f t="shared" si="729"/>
        <v>31629.07</v>
      </c>
      <c r="FE112" s="34">
        <v>28</v>
      </c>
      <c r="FF112" s="34">
        <f t="shared" ref="FF112:FF119" si="955">(FE112/12*1*$D112*$G112*$H112*$M112*FF$9)+(FE112/12*11*$E112*$G112*$H112*$M112*FF$10)</f>
        <v>885523.79305599991</v>
      </c>
      <c r="FG112" s="34">
        <v>5</v>
      </c>
      <c r="FH112" s="34">
        <v>159181.24</v>
      </c>
      <c r="FI112" s="34"/>
      <c r="FJ112" s="34"/>
      <c r="FK112" s="34">
        <f t="shared" si="730"/>
        <v>5</v>
      </c>
      <c r="FL112" s="34">
        <f t="shared" si="730"/>
        <v>159181.24</v>
      </c>
      <c r="FM112" s="34">
        <v>18</v>
      </c>
      <c r="FN112" s="34">
        <f t="shared" ref="FN112:FN119" si="956">(FM112/12*1*$D112*$G112*$H112*$M112*FN$9)+(FM112/12*11*$E112*$G112*$H112*$M112*FN$10)</f>
        <v>569265.29553600005</v>
      </c>
      <c r="FO112" s="34">
        <v>3</v>
      </c>
      <c r="FP112" s="34">
        <v>95961.760000000009</v>
      </c>
      <c r="FQ112" s="34"/>
      <c r="FR112" s="34"/>
      <c r="FS112" s="34"/>
      <c r="FT112" s="34"/>
      <c r="FU112" s="34">
        <v>16</v>
      </c>
      <c r="FV112" s="34">
        <f t="shared" ref="FV112:FV119" si="957">(FU112/12*1*$D112*$G112*$H112*$N112*FV$9)+(FU112/12*11*$E112*$G112*$H112*$N112*FV$10)</f>
        <v>675666.38102933322</v>
      </c>
      <c r="FW112" s="34">
        <v>17</v>
      </c>
      <c r="FX112" s="34">
        <v>719612.83000000007</v>
      </c>
      <c r="FY112" s="34"/>
      <c r="FZ112" s="34"/>
      <c r="GA112" s="34">
        <f t="shared" si="643"/>
        <v>17</v>
      </c>
      <c r="GB112" s="34">
        <f t="shared" si="643"/>
        <v>719612.83000000007</v>
      </c>
      <c r="GC112" s="34">
        <v>30</v>
      </c>
      <c r="GD112" s="34">
        <f t="shared" ref="GD112:GD119" si="958">(GC112/12*1*$D112*$G112*$H112*$O112*GD$9)+(GC112/12*11*$E112*$G112*$H112*$P112*GD$10)</f>
        <v>1442938.88821</v>
      </c>
      <c r="GE112" s="34">
        <v>7</v>
      </c>
      <c r="GF112" s="34">
        <v>335250.82</v>
      </c>
      <c r="GG112" s="34"/>
      <c r="GH112" s="34"/>
      <c r="GI112" s="27">
        <f t="shared" si="644"/>
        <v>7</v>
      </c>
      <c r="GJ112" s="27">
        <f t="shared" si="644"/>
        <v>335250.82</v>
      </c>
      <c r="GK112" s="37"/>
      <c r="GL112" s="38"/>
    </row>
    <row r="113" spans="1:194" ht="30" x14ac:dyDescent="0.25">
      <c r="A113" s="41"/>
      <c r="B113" s="72">
        <v>86</v>
      </c>
      <c r="C113" s="28" t="s">
        <v>253</v>
      </c>
      <c r="D113" s="29">
        <f t="shared" ref="D113:E128" si="959">D112</f>
        <v>18150.400000000001</v>
      </c>
      <c r="E113" s="29">
        <f t="shared" si="959"/>
        <v>18790</v>
      </c>
      <c r="F113" s="30">
        <v>18508</v>
      </c>
      <c r="G113" s="39">
        <v>0.99</v>
      </c>
      <c r="H113" s="31">
        <v>1</v>
      </c>
      <c r="I113" s="32"/>
      <c r="J113" s="32"/>
      <c r="K113" s="32"/>
      <c r="L113" s="29">
        <v>1.4</v>
      </c>
      <c r="M113" s="29">
        <v>1.68</v>
      </c>
      <c r="N113" s="29">
        <v>2.23</v>
      </c>
      <c r="O113" s="29">
        <v>2.39</v>
      </c>
      <c r="P113" s="33">
        <v>2.57</v>
      </c>
      <c r="Q113" s="34">
        <v>14</v>
      </c>
      <c r="R113" s="34">
        <f t="shared" si="905"/>
        <v>367080.70013999997</v>
      </c>
      <c r="S113" s="34">
        <v>32</v>
      </c>
      <c r="T113" s="34">
        <f t="shared" si="906"/>
        <v>839041.60031999997</v>
      </c>
      <c r="U113" s="34"/>
      <c r="V113" s="34">
        <f t="shared" si="907"/>
        <v>0</v>
      </c>
      <c r="W113" s="34"/>
      <c r="X113" s="34">
        <f t="shared" si="908"/>
        <v>0</v>
      </c>
      <c r="Y113" s="34"/>
      <c r="Z113" s="34">
        <f t="shared" si="909"/>
        <v>0</v>
      </c>
      <c r="AA113" s="34">
        <v>4</v>
      </c>
      <c r="AB113" s="34">
        <f t="shared" si="910"/>
        <v>105827.29079999999</v>
      </c>
      <c r="AC113" s="34"/>
      <c r="AD113" s="34">
        <f t="shared" si="911"/>
        <v>0</v>
      </c>
      <c r="AE113" s="34"/>
      <c r="AF113" s="34">
        <f t="shared" si="912"/>
        <v>0</v>
      </c>
      <c r="AG113" s="34">
        <v>29</v>
      </c>
      <c r="AH113" s="34">
        <f t="shared" si="913"/>
        <v>937334.19548999995</v>
      </c>
      <c r="AI113" s="27">
        <v>28</v>
      </c>
      <c r="AJ113" s="34">
        <f t="shared" si="914"/>
        <v>794459.84771999996</v>
      </c>
      <c r="AK113" s="34"/>
      <c r="AL113" s="34">
        <f t="shared" si="915"/>
        <v>0</v>
      </c>
      <c r="AM113" s="34"/>
      <c r="AN113" s="34">
        <f t="shared" si="916"/>
        <v>0</v>
      </c>
      <c r="AO113" s="34"/>
      <c r="AP113" s="34">
        <f t="shared" si="917"/>
        <v>0</v>
      </c>
      <c r="AQ113" s="34">
        <v>20</v>
      </c>
      <c r="AR113" s="34">
        <f t="shared" si="918"/>
        <v>620579.88115200005</v>
      </c>
      <c r="AS113" s="34"/>
      <c r="AT113" s="34">
        <f t="shared" si="919"/>
        <v>0</v>
      </c>
      <c r="AU113" s="73">
        <v>1</v>
      </c>
      <c r="AV113" s="34">
        <f t="shared" si="920"/>
        <v>31028.994057599994</v>
      </c>
      <c r="AW113" s="34"/>
      <c r="AX113" s="34">
        <f t="shared" si="921"/>
        <v>0</v>
      </c>
      <c r="AY113" s="34"/>
      <c r="AZ113" s="34">
        <f t="shared" si="922"/>
        <v>0</v>
      </c>
      <c r="BA113" s="34"/>
      <c r="BB113" s="34">
        <f t="shared" si="923"/>
        <v>0</v>
      </c>
      <c r="BC113" s="34"/>
      <c r="BD113" s="34">
        <f t="shared" si="924"/>
        <v>0</v>
      </c>
      <c r="BE113" s="34"/>
      <c r="BF113" s="34">
        <f t="shared" si="925"/>
        <v>0</v>
      </c>
      <c r="BG113" s="34"/>
      <c r="BH113" s="34">
        <f t="shared" si="926"/>
        <v>0</v>
      </c>
      <c r="BI113" s="34"/>
      <c r="BJ113" s="34">
        <f t="shared" si="927"/>
        <v>0</v>
      </c>
      <c r="BK113" s="34"/>
      <c r="BL113" s="34">
        <f t="shared" si="928"/>
        <v>0</v>
      </c>
      <c r="BM113" s="34"/>
      <c r="BN113" s="34">
        <f t="shared" si="929"/>
        <v>0</v>
      </c>
      <c r="BO113" s="34"/>
      <c r="BP113" s="34">
        <f t="shared" si="930"/>
        <v>0</v>
      </c>
      <c r="BQ113" s="40"/>
      <c r="BR113" s="34">
        <f t="shared" si="931"/>
        <v>0</v>
      </c>
      <c r="BS113" s="34"/>
      <c r="BT113" s="34">
        <f t="shared" si="932"/>
        <v>0</v>
      </c>
      <c r="BU113" s="34"/>
      <c r="BV113" s="34">
        <f t="shared" ref="BV113:BV119" si="960">(BU113/12*1*$D113*$F113*$G113*$L113*BV$9)+(BU113/12*11*$E113*$F113*$G113*$L113*BV$10)</f>
        <v>0</v>
      </c>
      <c r="BW113" s="34"/>
      <c r="BX113" s="34">
        <f t="shared" si="933"/>
        <v>0</v>
      </c>
      <c r="BY113" s="34"/>
      <c r="BZ113" s="34">
        <f t="shared" si="934"/>
        <v>0</v>
      </c>
      <c r="CA113" s="34"/>
      <c r="CB113" s="34">
        <f t="shared" si="935"/>
        <v>0</v>
      </c>
      <c r="CC113" s="34"/>
      <c r="CD113" s="34">
        <f t="shared" si="936"/>
        <v>0</v>
      </c>
      <c r="CE113" s="34"/>
      <c r="CF113" s="34">
        <f t="shared" si="937"/>
        <v>0</v>
      </c>
      <c r="CG113" s="34"/>
      <c r="CH113" s="34">
        <f t="shared" si="938"/>
        <v>0</v>
      </c>
      <c r="CI113" s="34"/>
      <c r="CJ113" s="34">
        <f t="shared" si="939"/>
        <v>0</v>
      </c>
      <c r="CK113" s="34"/>
      <c r="CL113" s="34">
        <f t="shared" si="940"/>
        <v>0</v>
      </c>
      <c r="CM113" s="34"/>
      <c r="CN113" s="34">
        <f t="shared" si="941"/>
        <v>0</v>
      </c>
      <c r="CO113" s="34">
        <v>1</v>
      </c>
      <c r="CP113" s="34">
        <v>12422.48</v>
      </c>
      <c r="CQ113" s="34"/>
      <c r="CR113" s="34"/>
      <c r="CS113" s="34">
        <f t="shared" si="639"/>
        <v>1</v>
      </c>
      <c r="CT113" s="34">
        <f t="shared" si="639"/>
        <v>12422.48</v>
      </c>
      <c r="CU113" s="34">
        <v>2</v>
      </c>
      <c r="CV113" s="34">
        <f t="shared" si="942"/>
        <v>59041.514347199991</v>
      </c>
      <c r="CW113" s="34"/>
      <c r="CX113" s="34">
        <f t="shared" si="943"/>
        <v>0</v>
      </c>
      <c r="CY113" s="34"/>
      <c r="CZ113" s="34">
        <f t="shared" si="944"/>
        <v>0</v>
      </c>
      <c r="DA113" s="34">
        <v>5</v>
      </c>
      <c r="DB113" s="34">
        <f t="shared" si="945"/>
        <v>148295.588364</v>
      </c>
      <c r="DC113" s="34"/>
      <c r="DD113" s="34">
        <f t="shared" si="946"/>
        <v>0</v>
      </c>
      <c r="DE113" s="34">
        <v>2</v>
      </c>
      <c r="DF113" s="34">
        <f t="shared" si="947"/>
        <v>65000.779905599993</v>
      </c>
      <c r="DG113" s="34"/>
      <c r="DH113" s="34">
        <f t="shared" si="948"/>
        <v>0</v>
      </c>
      <c r="DI113" s="34">
        <v>0</v>
      </c>
      <c r="DJ113" s="34">
        <v>0</v>
      </c>
      <c r="DK113" s="34"/>
      <c r="DL113" s="27"/>
      <c r="DM113" s="34"/>
      <c r="DN113" s="27">
        <f t="shared" si="652"/>
        <v>0</v>
      </c>
      <c r="DO113" s="34"/>
      <c r="DP113" s="34">
        <f t="shared" si="949"/>
        <v>0</v>
      </c>
      <c r="DQ113" s="34">
        <v>2</v>
      </c>
      <c r="DR113" s="34">
        <f t="shared" si="950"/>
        <v>65495.129515199988</v>
      </c>
      <c r="DS113" s="34">
        <v>0</v>
      </c>
      <c r="DT113" s="34">
        <v>0</v>
      </c>
      <c r="DU113" s="34"/>
      <c r="DV113" s="27"/>
      <c r="DW113" s="34">
        <f t="shared" si="629"/>
        <v>0</v>
      </c>
      <c r="DX113" s="34">
        <f t="shared" si="629"/>
        <v>0</v>
      </c>
      <c r="DY113" s="34">
        <v>8</v>
      </c>
      <c r="DZ113" s="34">
        <f t="shared" si="951"/>
        <v>260873.63406719995</v>
      </c>
      <c r="EA113" s="34">
        <v>0</v>
      </c>
      <c r="EB113" s="34">
        <v>0</v>
      </c>
      <c r="EC113" s="27"/>
      <c r="ED113" s="34"/>
      <c r="EE113" s="34">
        <f t="shared" si="640"/>
        <v>0</v>
      </c>
      <c r="EF113" s="34">
        <f t="shared" si="640"/>
        <v>0</v>
      </c>
      <c r="EG113" s="34">
        <v>10</v>
      </c>
      <c r="EH113" s="34">
        <f t="shared" si="952"/>
        <v>273001.19154000003</v>
      </c>
      <c r="EI113" s="34">
        <v>1</v>
      </c>
      <c r="EJ113" s="34">
        <v>27449.26</v>
      </c>
      <c r="EK113" s="34"/>
      <c r="EL113" s="34"/>
      <c r="EM113" s="34">
        <f t="shared" si="641"/>
        <v>1</v>
      </c>
      <c r="EN113" s="34">
        <f t="shared" si="641"/>
        <v>27449.26</v>
      </c>
      <c r="EO113" s="34">
        <v>2</v>
      </c>
      <c r="EP113" s="34">
        <f t="shared" si="953"/>
        <v>54600.238307999985</v>
      </c>
      <c r="EQ113" s="34">
        <v>0</v>
      </c>
      <c r="ER113" s="34">
        <v>0</v>
      </c>
      <c r="ES113" s="34"/>
      <c r="ET113" s="34"/>
      <c r="EU113" s="34">
        <f t="shared" si="642"/>
        <v>0</v>
      </c>
      <c r="EV113" s="34">
        <f t="shared" si="642"/>
        <v>0</v>
      </c>
      <c r="EW113" s="34"/>
      <c r="EX113" s="34">
        <f t="shared" si="954"/>
        <v>0</v>
      </c>
      <c r="EY113" s="34">
        <v>0</v>
      </c>
      <c r="EZ113" s="34">
        <v>0</v>
      </c>
      <c r="FA113" s="34"/>
      <c r="FB113" s="34"/>
      <c r="FC113" s="34">
        <f t="shared" si="729"/>
        <v>0</v>
      </c>
      <c r="FD113" s="34">
        <f t="shared" si="729"/>
        <v>0</v>
      </c>
      <c r="FE113" s="34"/>
      <c r="FF113" s="34">
        <f t="shared" si="955"/>
        <v>0</v>
      </c>
      <c r="FG113" s="34">
        <v>0</v>
      </c>
      <c r="FH113" s="34">
        <v>0</v>
      </c>
      <c r="FI113" s="34"/>
      <c r="FJ113" s="34"/>
      <c r="FK113" s="34">
        <f t="shared" si="730"/>
        <v>0</v>
      </c>
      <c r="FL113" s="34">
        <f t="shared" si="730"/>
        <v>0</v>
      </c>
      <c r="FM113" s="34"/>
      <c r="FN113" s="34">
        <f t="shared" si="956"/>
        <v>0</v>
      </c>
      <c r="FO113" s="34">
        <v>0</v>
      </c>
      <c r="FP113" s="34">
        <v>0</v>
      </c>
      <c r="FQ113" s="34"/>
      <c r="FR113" s="34"/>
      <c r="FS113" s="34"/>
      <c r="FT113" s="34"/>
      <c r="FU113" s="34"/>
      <c r="FV113" s="34">
        <f t="shared" si="957"/>
        <v>0</v>
      </c>
      <c r="FW113" s="34">
        <v>0</v>
      </c>
      <c r="FX113" s="34">
        <v>0</v>
      </c>
      <c r="FY113" s="34"/>
      <c r="FZ113" s="34"/>
      <c r="GA113" s="34">
        <f t="shared" si="643"/>
        <v>0</v>
      </c>
      <c r="GB113" s="34">
        <f t="shared" si="643"/>
        <v>0</v>
      </c>
      <c r="GC113" s="34"/>
      <c r="GD113" s="34">
        <f t="shared" si="958"/>
        <v>0</v>
      </c>
      <c r="GE113" s="34">
        <v>0</v>
      </c>
      <c r="GF113" s="34">
        <v>0</v>
      </c>
      <c r="GG113" s="34"/>
      <c r="GH113" s="34"/>
      <c r="GI113" s="27">
        <f t="shared" si="644"/>
        <v>0</v>
      </c>
      <c r="GJ113" s="27">
        <f t="shared" si="644"/>
        <v>0</v>
      </c>
      <c r="GK113" s="37"/>
      <c r="GL113" s="38"/>
    </row>
    <row r="114" spans="1:194" ht="30" x14ac:dyDescent="0.25">
      <c r="A114" s="41"/>
      <c r="B114" s="72">
        <v>87</v>
      </c>
      <c r="C114" s="28" t="s">
        <v>254</v>
      </c>
      <c r="D114" s="29">
        <f t="shared" si="959"/>
        <v>18150.400000000001</v>
      </c>
      <c r="E114" s="29">
        <f t="shared" si="959"/>
        <v>18790</v>
      </c>
      <c r="F114" s="30">
        <v>18508</v>
      </c>
      <c r="G114" s="39">
        <v>1.1499999999999999</v>
      </c>
      <c r="H114" s="31">
        <v>1</v>
      </c>
      <c r="I114" s="32"/>
      <c r="J114" s="32"/>
      <c r="K114" s="32"/>
      <c r="L114" s="29">
        <v>1.4</v>
      </c>
      <c r="M114" s="29">
        <v>1.68</v>
      </c>
      <c r="N114" s="29">
        <v>2.23</v>
      </c>
      <c r="O114" s="29">
        <v>2.39</v>
      </c>
      <c r="P114" s="33">
        <v>2.57</v>
      </c>
      <c r="Q114" s="34">
        <v>94</v>
      </c>
      <c r="R114" s="34">
        <f t="shared" si="905"/>
        <v>2863017.5818999996</v>
      </c>
      <c r="S114" s="34">
        <v>126</v>
      </c>
      <c r="T114" s="34">
        <f t="shared" si="906"/>
        <v>3837661.8651000001</v>
      </c>
      <c r="U114" s="34"/>
      <c r="V114" s="34">
        <f t="shared" si="907"/>
        <v>0</v>
      </c>
      <c r="W114" s="34"/>
      <c r="X114" s="34">
        <f t="shared" si="908"/>
        <v>0</v>
      </c>
      <c r="Y114" s="34"/>
      <c r="Z114" s="34">
        <f t="shared" si="909"/>
        <v>0</v>
      </c>
      <c r="AA114" s="34">
        <v>20</v>
      </c>
      <c r="AB114" s="34">
        <f t="shared" si="910"/>
        <v>614653.45666666655</v>
      </c>
      <c r="AC114" s="34"/>
      <c r="AD114" s="34">
        <f t="shared" si="911"/>
        <v>0</v>
      </c>
      <c r="AE114" s="34"/>
      <c r="AF114" s="34">
        <f t="shared" si="912"/>
        <v>0</v>
      </c>
      <c r="AG114" s="34">
        <v>9</v>
      </c>
      <c r="AH114" s="34">
        <f t="shared" si="913"/>
        <v>337910.44664999994</v>
      </c>
      <c r="AI114" s="27">
        <v>7</v>
      </c>
      <c r="AJ114" s="34">
        <f t="shared" si="914"/>
        <v>230714.34971666665</v>
      </c>
      <c r="AK114" s="34">
        <v>2</v>
      </c>
      <c r="AL114" s="34">
        <f t="shared" si="915"/>
        <v>60072.968293333324</v>
      </c>
      <c r="AM114" s="34"/>
      <c r="AN114" s="34">
        <f t="shared" si="916"/>
        <v>0</v>
      </c>
      <c r="AO114" s="34"/>
      <c r="AP114" s="34">
        <f t="shared" si="917"/>
        <v>0</v>
      </c>
      <c r="AQ114" s="34">
        <v>128</v>
      </c>
      <c r="AR114" s="34">
        <f t="shared" si="918"/>
        <v>4613603.9649279993</v>
      </c>
      <c r="AS114" s="34">
        <v>10</v>
      </c>
      <c r="AT114" s="34">
        <f t="shared" si="919"/>
        <v>360437.80975999997</v>
      </c>
      <c r="AU114" s="34">
        <v>46</v>
      </c>
      <c r="AV114" s="34">
        <f t="shared" si="920"/>
        <v>1658013.924896</v>
      </c>
      <c r="AW114" s="34"/>
      <c r="AX114" s="34">
        <f t="shared" si="921"/>
        <v>0</v>
      </c>
      <c r="AY114" s="34"/>
      <c r="AZ114" s="34">
        <f t="shared" si="922"/>
        <v>0</v>
      </c>
      <c r="BA114" s="34"/>
      <c r="BB114" s="34">
        <f t="shared" si="923"/>
        <v>0</v>
      </c>
      <c r="BC114" s="34">
        <v>2</v>
      </c>
      <c r="BD114" s="34">
        <f t="shared" si="924"/>
        <v>72087.561951999989</v>
      </c>
      <c r="BE114" s="34"/>
      <c r="BF114" s="34">
        <f t="shared" si="925"/>
        <v>0</v>
      </c>
      <c r="BG114" s="34"/>
      <c r="BH114" s="34">
        <f t="shared" si="926"/>
        <v>0</v>
      </c>
      <c r="BI114" s="34"/>
      <c r="BJ114" s="34">
        <f t="shared" si="927"/>
        <v>0</v>
      </c>
      <c r="BK114" s="34"/>
      <c r="BL114" s="34">
        <f t="shared" si="928"/>
        <v>0</v>
      </c>
      <c r="BM114" s="34">
        <v>2</v>
      </c>
      <c r="BN114" s="34">
        <f t="shared" si="929"/>
        <v>63115.57956666666</v>
      </c>
      <c r="BO114" s="34"/>
      <c r="BP114" s="34">
        <f t="shared" si="930"/>
        <v>0</v>
      </c>
      <c r="BQ114" s="40"/>
      <c r="BR114" s="34">
        <f t="shared" si="931"/>
        <v>0</v>
      </c>
      <c r="BS114" s="34">
        <v>4</v>
      </c>
      <c r="BT114" s="34">
        <f t="shared" si="932"/>
        <v>150885.64511999997</v>
      </c>
      <c r="BU114" s="34"/>
      <c r="BV114" s="34">
        <f t="shared" si="960"/>
        <v>0</v>
      </c>
      <c r="BW114" s="34"/>
      <c r="BX114" s="34">
        <f t="shared" si="933"/>
        <v>0</v>
      </c>
      <c r="BY114" s="34">
        <v>2</v>
      </c>
      <c r="BZ114" s="34">
        <f t="shared" si="934"/>
        <v>46151.42172666666</v>
      </c>
      <c r="CA114" s="34"/>
      <c r="CB114" s="34">
        <f t="shared" si="935"/>
        <v>0</v>
      </c>
      <c r="CC114" s="34"/>
      <c r="CD114" s="34">
        <f t="shared" si="936"/>
        <v>0</v>
      </c>
      <c r="CE114" s="34"/>
      <c r="CF114" s="34">
        <f t="shared" si="937"/>
        <v>0</v>
      </c>
      <c r="CG114" s="34"/>
      <c r="CH114" s="34">
        <f t="shared" si="938"/>
        <v>0</v>
      </c>
      <c r="CI114" s="34"/>
      <c r="CJ114" s="34">
        <f t="shared" si="939"/>
        <v>0</v>
      </c>
      <c r="CK114" s="34"/>
      <c r="CL114" s="34">
        <f t="shared" si="940"/>
        <v>0</v>
      </c>
      <c r="CM114" s="34">
        <v>6</v>
      </c>
      <c r="CN114" s="34">
        <f t="shared" si="941"/>
        <v>173635.01273999998</v>
      </c>
      <c r="CO114" s="34">
        <v>0</v>
      </c>
      <c r="CP114" s="34">
        <v>0</v>
      </c>
      <c r="CQ114" s="34"/>
      <c r="CR114" s="34"/>
      <c r="CS114" s="34">
        <f t="shared" si="639"/>
        <v>0</v>
      </c>
      <c r="CT114" s="34">
        <f t="shared" si="639"/>
        <v>0</v>
      </c>
      <c r="CU114" s="34">
        <v>6</v>
      </c>
      <c r="CV114" s="34">
        <f t="shared" si="942"/>
        <v>205750.73181599996</v>
      </c>
      <c r="CW114" s="34">
        <v>24</v>
      </c>
      <c r="CX114" s="34">
        <f t="shared" si="943"/>
        <v>823002.92726399982</v>
      </c>
      <c r="CY114" s="34">
        <v>10</v>
      </c>
      <c r="CZ114" s="34">
        <f t="shared" si="944"/>
        <v>287104.25356666662</v>
      </c>
      <c r="DA114" s="34">
        <v>6</v>
      </c>
      <c r="DB114" s="34">
        <f t="shared" si="945"/>
        <v>206715.06256799996</v>
      </c>
      <c r="DC114" s="34">
        <v>32</v>
      </c>
      <c r="DD114" s="34">
        <f t="shared" si="946"/>
        <v>1208095.3032959998</v>
      </c>
      <c r="DE114" s="34"/>
      <c r="DF114" s="34">
        <f t="shared" si="947"/>
        <v>0</v>
      </c>
      <c r="DG114" s="34">
        <v>16</v>
      </c>
      <c r="DH114" s="34">
        <f t="shared" si="948"/>
        <v>608641.60761599976</v>
      </c>
      <c r="DI114" s="34">
        <v>2</v>
      </c>
      <c r="DJ114" s="34">
        <v>76525.2</v>
      </c>
      <c r="DK114" s="34"/>
      <c r="DL114" s="27"/>
      <c r="DM114" s="34"/>
      <c r="DN114" s="27">
        <f t="shared" si="652"/>
        <v>76525.2</v>
      </c>
      <c r="DO114" s="34"/>
      <c r="DP114" s="34">
        <f t="shared" si="949"/>
        <v>0</v>
      </c>
      <c r="DQ114" s="34"/>
      <c r="DR114" s="34">
        <f t="shared" si="950"/>
        <v>0</v>
      </c>
      <c r="DS114" s="34">
        <v>0</v>
      </c>
      <c r="DT114" s="34">
        <v>0</v>
      </c>
      <c r="DU114" s="34"/>
      <c r="DV114" s="27"/>
      <c r="DW114" s="34">
        <f t="shared" si="629"/>
        <v>0</v>
      </c>
      <c r="DX114" s="34">
        <f t="shared" si="629"/>
        <v>0</v>
      </c>
      <c r="DY114" s="34">
        <v>26</v>
      </c>
      <c r="DZ114" s="34">
        <f t="shared" si="951"/>
        <v>984863.84578399989</v>
      </c>
      <c r="EA114" s="34">
        <v>6</v>
      </c>
      <c r="EB114" s="34">
        <v>220378.22</v>
      </c>
      <c r="EC114" s="27"/>
      <c r="ED114" s="34"/>
      <c r="EE114" s="34">
        <f t="shared" si="640"/>
        <v>6</v>
      </c>
      <c r="EF114" s="34">
        <f t="shared" si="640"/>
        <v>220378.22</v>
      </c>
      <c r="EG114" s="34">
        <v>36</v>
      </c>
      <c r="EH114" s="34">
        <f t="shared" si="952"/>
        <v>1141641.34644</v>
      </c>
      <c r="EI114" s="34">
        <v>11</v>
      </c>
      <c r="EJ114" s="34">
        <v>340345.95</v>
      </c>
      <c r="EK114" s="34"/>
      <c r="EL114" s="34"/>
      <c r="EM114" s="34">
        <f t="shared" si="641"/>
        <v>11</v>
      </c>
      <c r="EN114" s="34">
        <f t="shared" si="641"/>
        <v>340345.95</v>
      </c>
      <c r="EO114" s="34">
        <v>10</v>
      </c>
      <c r="EP114" s="34">
        <f t="shared" si="953"/>
        <v>317122.59623333334</v>
      </c>
      <c r="EQ114" s="34">
        <v>3</v>
      </c>
      <c r="ER114" s="34">
        <v>93577.59</v>
      </c>
      <c r="ES114" s="34"/>
      <c r="ET114" s="34"/>
      <c r="EU114" s="34">
        <f t="shared" si="642"/>
        <v>3</v>
      </c>
      <c r="EV114" s="34">
        <f t="shared" si="642"/>
        <v>93577.59</v>
      </c>
      <c r="EW114" s="34"/>
      <c r="EX114" s="34">
        <f t="shared" si="954"/>
        <v>0</v>
      </c>
      <c r="EY114" s="34">
        <v>0</v>
      </c>
      <c r="EZ114" s="34">
        <v>0</v>
      </c>
      <c r="FA114" s="34"/>
      <c r="FB114" s="34"/>
      <c r="FC114" s="34">
        <f t="shared" si="729"/>
        <v>0</v>
      </c>
      <c r="FD114" s="34">
        <f t="shared" si="729"/>
        <v>0</v>
      </c>
      <c r="FE114" s="34">
        <v>2</v>
      </c>
      <c r="FF114" s="34">
        <f t="shared" si="955"/>
        <v>98296.560039999982</v>
      </c>
      <c r="FG114" s="34">
        <v>3</v>
      </c>
      <c r="FH114" s="34">
        <v>122883.23000000001</v>
      </c>
      <c r="FI114" s="34"/>
      <c r="FJ114" s="34"/>
      <c r="FK114" s="34">
        <f t="shared" si="730"/>
        <v>3</v>
      </c>
      <c r="FL114" s="34">
        <f t="shared" si="730"/>
        <v>122883.23000000001</v>
      </c>
      <c r="FM114" s="34">
        <v>18</v>
      </c>
      <c r="FN114" s="34">
        <f t="shared" si="956"/>
        <v>884669.04035999998</v>
      </c>
      <c r="FO114" s="34">
        <v>7</v>
      </c>
      <c r="FP114" s="34">
        <v>344994.81</v>
      </c>
      <c r="FQ114" s="34"/>
      <c r="FR114" s="34"/>
      <c r="FS114" s="34"/>
      <c r="FT114" s="34"/>
      <c r="FU114" s="34">
        <v>2</v>
      </c>
      <c r="FV114" s="34">
        <f t="shared" si="957"/>
        <v>131252.75982833331</v>
      </c>
      <c r="FW114" s="34">
        <v>1</v>
      </c>
      <c r="FX114" s="34">
        <v>65245.14</v>
      </c>
      <c r="FY114" s="34"/>
      <c r="FZ114" s="34"/>
      <c r="GA114" s="34">
        <f t="shared" si="643"/>
        <v>1</v>
      </c>
      <c r="GB114" s="34">
        <f t="shared" si="643"/>
        <v>65245.14</v>
      </c>
      <c r="GC114" s="34">
        <v>30</v>
      </c>
      <c r="GD114" s="34">
        <f t="shared" si="958"/>
        <v>2242405.0289749997</v>
      </c>
      <c r="GE114" s="34">
        <v>18</v>
      </c>
      <c r="GF114" s="34">
        <v>1307667.72</v>
      </c>
      <c r="GG114" s="34"/>
      <c r="GH114" s="34"/>
      <c r="GI114" s="27">
        <f t="shared" si="644"/>
        <v>18</v>
      </c>
      <c r="GJ114" s="27">
        <f t="shared" si="644"/>
        <v>1307667.72</v>
      </c>
      <c r="GK114" s="37"/>
      <c r="GL114" s="38"/>
    </row>
    <row r="115" spans="1:194" x14ac:dyDescent="0.25">
      <c r="A115" s="41"/>
      <c r="B115" s="72">
        <v>88</v>
      </c>
      <c r="C115" s="28" t="s">
        <v>255</v>
      </c>
      <c r="D115" s="29">
        <f t="shared" si="959"/>
        <v>18150.400000000001</v>
      </c>
      <c r="E115" s="29">
        <f t="shared" si="959"/>
        <v>18790</v>
      </c>
      <c r="F115" s="30">
        <v>18508</v>
      </c>
      <c r="G115" s="39">
        <v>2.82</v>
      </c>
      <c r="H115" s="31">
        <v>1</v>
      </c>
      <c r="I115" s="32"/>
      <c r="J115" s="32"/>
      <c r="K115" s="32"/>
      <c r="L115" s="29">
        <v>1.4</v>
      </c>
      <c r="M115" s="29">
        <v>1.68</v>
      </c>
      <c r="N115" s="29">
        <v>2.23</v>
      </c>
      <c r="O115" s="29">
        <v>2.39</v>
      </c>
      <c r="P115" s="33">
        <v>2.57</v>
      </c>
      <c r="Q115" s="34">
        <v>90</v>
      </c>
      <c r="R115" s="34">
        <f t="shared" si="905"/>
        <v>6721867.3662</v>
      </c>
      <c r="S115" s="34">
        <v>220</v>
      </c>
      <c r="T115" s="34">
        <f t="shared" si="906"/>
        <v>16431231.339599997</v>
      </c>
      <c r="U115" s="34"/>
      <c r="V115" s="34">
        <f t="shared" si="907"/>
        <v>0</v>
      </c>
      <c r="W115" s="34"/>
      <c r="X115" s="34">
        <f t="shared" si="908"/>
        <v>0</v>
      </c>
      <c r="Y115" s="34"/>
      <c r="Z115" s="34">
        <f t="shared" si="909"/>
        <v>0</v>
      </c>
      <c r="AA115" s="34">
        <v>14</v>
      </c>
      <c r="AB115" s="34">
        <f t="shared" si="910"/>
        <v>1055066.0203999998</v>
      </c>
      <c r="AC115" s="34"/>
      <c r="AD115" s="34">
        <f t="shared" si="911"/>
        <v>0</v>
      </c>
      <c r="AE115" s="34"/>
      <c r="AF115" s="34">
        <f t="shared" si="912"/>
        <v>0</v>
      </c>
      <c r="AG115" s="34"/>
      <c r="AH115" s="34">
        <f t="shared" si="913"/>
        <v>0</v>
      </c>
      <c r="AI115" s="34"/>
      <c r="AJ115" s="34">
        <f t="shared" si="914"/>
        <v>0</v>
      </c>
      <c r="AK115" s="34"/>
      <c r="AL115" s="34">
        <f t="shared" si="915"/>
        <v>0</v>
      </c>
      <c r="AM115" s="34"/>
      <c r="AN115" s="34">
        <f t="shared" si="916"/>
        <v>0</v>
      </c>
      <c r="AO115" s="34"/>
      <c r="AP115" s="34">
        <f t="shared" si="917"/>
        <v>0</v>
      </c>
      <c r="AQ115" s="34">
        <v>70</v>
      </c>
      <c r="AR115" s="34">
        <f t="shared" si="918"/>
        <v>6186993.3605759991</v>
      </c>
      <c r="AS115" s="34"/>
      <c r="AT115" s="34">
        <f t="shared" si="919"/>
        <v>0</v>
      </c>
      <c r="AU115" s="34">
        <v>148</v>
      </c>
      <c r="AV115" s="34">
        <f t="shared" si="920"/>
        <v>13081071.6766464</v>
      </c>
      <c r="AW115" s="34"/>
      <c r="AX115" s="34">
        <f t="shared" si="921"/>
        <v>0</v>
      </c>
      <c r="AY115" s="34"/>
      <c r="AZ115" s="34">
        <f t="shared" si="922"/>
        <v>0</v>
      </c>
      <c r="BA115" s="34"/>
      <c r="BB115" s="34">
        <f t="shared" si="923"/>
        <v>0</v>
      </c>
      <c r="BC115" s="34"/>
      <c r="BD115" s="34">
        <f t="shared" si="924"/>
        <v>0</v>
      </c>
      <c r="BE115" s="34"/>
      <c r="BF115" s="34">
        <f t="shared" si="925"/>
        <v>0</v>
      </c>
      <c r="BG115" s="34"/>
      <c r="BH115" s="34">
        <f t="shared" si="926"/>
        <v>0</v>
      </c>
      <c r="BI115" s="34"/>
      <c r="BJ115" s="34">
        <f t="shared" si="927"/>
        <v>0</v>
      </c>
      <c r="BK115" s="34"/>
      <c r="BL115" s="34">
        <f t="shared" si="928"/>
        <v>0</v>
      </c>
      <c r="BM115" s="34">
        <v>10</v>
      </c>
      <c r="BN115" s="34">
        <f t="shared" si="929"/>
        <v>773851.88859999995</v>
      </c>
      <c r="BO115" s="34">
        <v>4</v>
      </c>
      <c r="BP115" s="34">
        <f t="shared" si="930"/>
        <v>308107.59985599993</v>
      </c>
      <c r="BQ115" s="40">
        <v>1</v>
      </c>
      <c r="BR115" s="34">
        <f t="shared" si="931"/>
        <v>92432.27995679999</v>
      </c>
      <c r="BS115" s="34"/>
      <c r="BT115" s="34">
        <f t="shared" si="932"/>
        <v>0</v>
      </c>
      <c r="BU115" s="34"/>
      <c r="BV115" s="34">
        <f t="shared" si="960"/>
        <v>0</v>
      </c>
      <c r="BW115" s="34"/>
      <c r="BX115" s="34">
        <f t="shared" si="933"/>
        <v>0</v>
      </c>
      <c r="BY115" s="34"/>
      <c r="BZ115" s="34">
        <f t="shared" si="934"/>
        <v>0</v>
      </c>
      <c r="CA115" s="34"/>
      <c r="CB115" s="34">
        <f t="shared" si="935"/>
        <v>0</v>
      </c>
      <c r="CC115" s="34"/>
      <c r="CD115" s="34">
        <f t="shared" si="936"/>
        <v>0</v>
      </c>
      <c r="CE115" s="34"/>
      <c r="CF115" s="34">
        <f t="shared" si="937"/>
        <v>0</v>
      </c>
      <c r="CG115" s="34"/>
      <c r="CH115" s="34">
        <f t="shared" si="938"/>
        <v>0</v>
      </c>
      <c r="CI115" s="34"/>
      <c r="CJ115" s="34">
        <f t="shared" si="939"/>
        <v>0</v>
      </c>
      <c r="CK115" s="34"/>
      <c r="CL115" s="34">
        <f t="shared" si="940"/>
        <v>0</v>
      </c>
      <c r="CM115" s="34"/>
      <c r="CN115" s="34">
        <f t="shared" si="941"/>
        <v>0</v>
      </c>
      <c r="CO115" s="34">
        <v>0</v>
      </c>
      <c r="CP115" s="34">
        <v>0</v>
      </c>
      <c r="CQ115" s="34"/>
      <c r="CR115" s="34"/>
      <c r="CS115" s="34">
        <f t="shared" si="639"/>
        <v>0</v>
      </c>
      <c r="CT115" s="34">
        <f t="shared" si="639"/>
        <v>0</v>
      </c>
      <c r="CU115" s="34">
        <v>35</v>
      </c>
      <c r="CV115" s="34">
        <f t="shared" si="942"/>
        <v>2943130.0333679994</v>
      </c>
      <c r="CW115" s="34">
        <v>18</v>
      </c>
      <c r="CX115" s="34">
        <f t="shared" si="943"/>
        <v>1513609.7314463998</v>
      </c>
      <c r="CY115" s="34">
        <v>36</v>
      </c>
      <c r="CZ115" s="34">
        <f t="shared" si="944"/>
        <v>2534506.4193119993</v>
      </c>
      <c r="DA115" s="34"/>
      <c r="DB115" s="34">
        <f t="shared" si="945"/>
        <v>0</v>
      </c>
      <c r="DC115" s="34">
        <v>20</v>
      </c>
      <c r="DD115" s="34">
        <f t="shared" si="946"/>
        <v>1851537.3670079997</v>
      </c>
      <c r="DE115" s="34">
        <v>1</v>
      </c>
      <c r="DF115" s="34">
        <f t="shared" si="947"/>
        <v>92576.868350399993</v>
      </c>
      <c r="DG115" s="34">
        <v>4</v>
      </c>
      <c r="DH115" s="34">
        <f t="shared" si="948"/>
        <v>373123.76814719988</v>
      </c>
      <c r="DI115" s="34">
        <v>1</v>
      </c>
      <c r="DJ115" s="34">
        <v>46913.279999999999</v>
      </c>
      <c r="DK115" s="34"/>
      <c r="DL115" s="27"/>
      <c r="DM115" s="34"/>
      <c r="DN115" s="27">
        <f t="shared" si="652"/>
        <v>46913.279999999999</v>
      </c>
      <c r="DO115" s="34"/>
      <c r="DP115" s="34">
        <f t="shared" si="949"/>
        <v>0</v>
      </c>
      <c r="DQ115" s="34">
        <v>2</v>
      </c>
      <c r="DR115" s="34">
        <f t="shared" si="950"/>
        <v>186561.88407359994</v>
      </c>
      <c r="DS115" s="34">
        <v>0</v>
      </c>
      <c r="DT115" s="34">
        <v>0</v>
      </c>
      <c r="DU115" s="34"/>
      <c r="DV115" s="27"/>
      <c r="DW115" s="34">
        <f t="shared" si="629"/>
        <v>0</v>
      </c>
      <c r="DX115" s="34">
        <f t="shared" si="629"/>
        <v>0</v>
      </c>
      <c r="DY115" s="34">
        <v>12</v>
      </c>
      <c r="DZ115" s="34">
        <f t="shared" si="951"/>
        <v>1114641.8910143999</v>
      </c>
      <c r="EA115" s="34">
        <v>1</v>
      </c>
      <c r="EB115" s="34">
        <v>93826.559999999998</v>
      </c>
      <c r="EC115" s="27"/>
      <c r="ED115" s="34"/>
      <c r="EE115" s="34">
        <f t="shared" si="640"/>
        <v>1</v>
      </c>
      <c r="EF115" s="34">
        <f t="shared" si="640"/>
        <v>93826.559999999998</v>
      </c>
      <c r="EG115" s="34">
        <v>12</v>
      </c>
      <c r="EH115" s="34">
        <f t="shared" si="952"/>
        <v>933167.70926399995</v>
      </c>
      <c r="EI115" s="34">
        <v>3</v>
      </c>
      <c r="EJ115" s="34">
        <v>156377.60000000001</v>
      </c>
      <c r="EK115" s="34"/>
      <c r="EL115" s="34"/>
      <c r="EM115" s="34">
        <f t="shared" si="641"/>
        <v>3</v>
      </c>
      <c r="EN115" s="34">
        <f t="shared" si="641"/>
        <v>156377.60000000001</v>
      </c>
      <c r="EO115" s="34">
        <v>14</v>
      </c>
      <c r="EP115" s="34">
        <f t="shared" si="953"/>
        <v>1088695.6608079998</v>
      </c>
      <c r="EQ115" s="34">
        <v>0</v>
      </c>
      <c r="ER115" s="34">
        <v>0</v>
      </c>
      <c r="ES115" s="34"/>
      <c r="ET115" s="34"/>
      <c r="EU115" s="34">
        <f t="shared" si="642"/>
        <v>0</v>
      </c>
      <c r="EV115" s="34">
        <f t="shared" si="642"/>
        <v>0</v>
      </c>
      <c r="EW115" s="34"/>
      <c r="EX115" s="34">
        <f t="shared" si="954"/>
        <v>0</v>
      </c>
      <c r="EY115" s="34">
        <v>1</v>
      </c>
      <c r="EZ115" s="34">
        <v>60266.21</v>
      </c>
      <c r="FA115" s="34"/>
      <c r="FB115" s="34"/>
      <c r="FC115" s="34">
        <f t="shared" si="729"/>
        <v>1</v>
      </c>
      <c r="FD115" s="34">
        <f t="shared" si="729"/>
        <v>60266.21</v>
      </c>
      <c r="FE115" s="34">
        <v>6</v>
      </c>
      <c r="FF115" s="34">
        <f t="shared" si="955"/>
        <v>723120.78081599995</v>
      </c>
      <c r="FG115" s="34">
        <v>0</v>
      </c>
      <c r="FH115" s="34">
        <v>0</v>
      </c>
      <c r="FI115" s="34"/>
      <c r="FJ115" s="34"/>
      <c r="FK115" s="34">
        <f t="shared" si="730"/>
        <v>0</v>
      </c>
      <c r="FL115" s="34">
        <f t="shared" si="730"/>
        <v>0</v>
      </c>
      <c r="FM115" s="34"/>
      <c r="FN115" s="34">
        <f t="shared" si="956"/>
        <v>0</v>
      </c>
      <c r="FO115" s="34">
        <v>1</v>
      </c>
      <c r="FP115" s="34">
        <v>62313.66</v>
      </c>
      <c r="FQ115" s="34"/>
      <c r="FR115" s="34"/>
      <c r="FS115" s="34"/>
      <c r="FT115" s="34"/>
      <c r="FU115" s="34"/>
      <c r="FV115" s="34">
        <f t="shared" si="957"/>
        <v>0</v>
      </c>
      <c r="FW115" s="34">
        <v>0</v>
      </c>
      <c r="FX115" s="34">
        <v>0</v>
      </c>
      <c r="FY115" s="34"/>
      <c r="FZ115" s="34"/>
      <c r="GA115" s="34">
        <f t="shared" si="643"/>
        <v>0</v>
      </c>
      <c r="GB115" s="34">
        <f t="shared" si="643"/>
        <v>0</v>
      </c>
      <c r="GC115" s="34">
        <v>2</v>
      </c>
      <c r="GD115" s="34">
        <f t="shared" si="958"/>
        <v>366584.4743019999</v>
      </c>
      <c r="GE115" s="34">
        <v>1</v>
      </c>
      <c r="GF115" s="34">
        <v>184385.89</v>
      </c>
      <c r="GG115" s="34"/>
      <c r="GH115" s="34"/>
      <c r="GI115" s="27">
        <f t="shared" si="644"/>
        <v>1</v>
      </c>
      <c r="GJ115" s="27">
        <f t="shared" si="644"/>
        <v>184385.89</v>
      </c>
      <c r="GK115" s="37"/>
      <c r="GL115" s="38"/>
    </row>
    <row r="116" spans="1:194" ht="28.5" customHeight="1" x14ac:dyDescent="0.25">
      <c r="A116" s="41"/>
      <c r="B116" s="72">
        <v>89</v>
      </c>
      <c r="C116" s="28" t="s">
        <v>256</v>
      </c>
      <c r="D116" s="29">
        <f t="shared" si="959"/>
        <v>18150.400000000001</v>
      </c>
      <c r="E116" s="29">
        <f t="shared" si="959"/>
        <v>18790</v>
      </c>
      <c r="F116" s="30">
        <v>18508</v>
      </c>
      <c r="G116" s="39">
        <v>2.52</v>
      </c>
      <c r="H116" s="31">
        <v>1</v>
      </c>
      <c r="I116" s="32"/>
      <c r="J116" s="32"/>
      <c r="K116" s="32"/>
      <c r="L116" s="29">
        <v>1.4</v>
      </c>
      <c r="M116" s="29">
        <v>1.68</v>
      </c>
      <c r="N116" s="29">
        <v>2.23</v>
      </c>
      <c r="O116" s="29">
        <v>2.39</v>
      </c>
      <c r="P116" s="33">
        <v>2.57</v>
      </c>
      <c r="Q116" s="34">
        <v>620</v>
      </c>
      <c r="R116" s="34">
        <f t="shared" si="905"/>
        <v>41380006.197599992</v>
      </c>
      <c r="S116" s="34">
        <v>1950</v>
      </c>
      <c r="T116" s="34">
        <f t="shared" si="906"/>
        <v>130146793.686</v>
      </c>
      <c r="U116" s="34">
        <v>0</v>
      </c>
      <c r="V116" s="34">
        <f t="shared" si="907"/>
        <v>0</v>
      </c>
      <c r="W116" s="34"/>
      <c r="X116" s="34">
        <f t="shared" si="908"/>
        <v>0</v>
      </c>
      <c r="Y116" s="34">
        <v>0</v>
      </c>
      <c r="Z116" s="34">
        <f t="shared" si="909"/>
        <v>0</v>
      </c>
      <c r="AA116" s="34">
        <v>228</v>
      </c>
      <c r="AB116" s="34">
        <f t="shared" si="910"/>
        <v>15354577.8288</v>
      </c>
      <c r="AC116" s="34">
        <v>0</v>
      </c>
      <c r="AD116" s="34">
        <f t="shared" si="911"/>
        <v>0</v>
      </c>
      <c r="AE116" s="34">
        <v>0</v>
      </c>
      <c r="AF116" s="34">
        <f t="shared" si="912"/>
        <v>0</v>
      </c>
      <c r="AG116" s="34"/>
      <c r="AH116" s="34">
        <f t="shared" si="913"/>
        <v>0</v>
      </c>
      <c r="AI116" s="34">
        <v>0</v>
      </c>
      <c r="AJ116" s="34">
        <f t="shared" si="914"/>
        <v>0</v>
      </c>
      <c r="AK116" s="34">
        <v>12</v>
      </c>
      <c r="AL116" s="34">
        <f t="shared" si="915"/>
        <v>789828.93964799994</v>
      </c>
      <c r="AM116" s="34"/>
      <c r="AN116" s="34">
        <f t="shared" si="916"/>
        <v>0</v>
      </c>
      <c r="AO116" s="34">
        <v>0</v>
      </c>
      <c r="AP116" s="34">
        <f t="shared" si="917"/>
        <v>0</v>
      </c>
      <c r="AQ116" s="34">
        <v>150</v>
      </c>
      <c r="AR116" s="34">
        <f t="shared" si="918"/>
        <v>11847434.09472</v>
      </c>
      <c r="AS116" s="34">
        <f>2-1</f>
        <v>1</v>
      </c>
      <c r="AT116" s="34">
        <f t="shared" si="919"/>
        <v>78982.893964799994</v>
      </c>
      <c r="AU116" s="34">
        <v>724</v>
      </c>
      <c r="AV116" s="34">
        <f t="shared" si="920"/>
        <v>57183615.230515197</v>
      </c>
      <c r="AW116" s="34">
        <v>0</v>
      </c>
      <c r="AX116" s="34">
        <f t="shared" si="921"/>
        <v>0</v>
      </c>
      <c r="AY116" s="34"/>
      <c r="AZ116" s="34">
        <f t="shared" si="922"/>
        <v>0</v>
      </c>
      <c r="BA116" s="34"/>
      <c r="BB116" s="34">
        <f t="shared" si="923"/>
        <v>0</v>
      </c>
      <c r="BC116" s="34">
        <v>48</v>
      </c>
      <c r="BD116" s="34">
        <f t="shared" si="924"/>
        <v>3791178.9103103997</v>
      </c>
      <c r="BE116" s="34">
        <v>0</v>
      </c>
      <c r="BF116" s="34">
        <f t="shared" si="925"/>
        <v>0</v>
      </c>
      <c r="BG116" s="34">
        <v>0</v>
      </c>
      <c r="BH116" s="34">
        <f t="shared" si="926"/>
        <v>0</v>
      </c>
      <c r="BI116" s="34">
        <v>0</v>
      </c>
      <c r="BJ116" s="34">
        <f t="shared" si="927"/>
        <v>0</v>
      </c>
      <c r="BK116" s="34">
        <v>0</v>
      </c>
      <c r="BL116" s="34">
        <f t="shared" si="928"/>
        <v>0</v>
      </c>
      <c r="BM116" s="34">
        <v>14</v>
      </c>
      <c r="BN116" s="34">
        <f t="shared" si="929"/>
        <v>968138.10743999993</v>
      </c>
      <c r="BO116" s="34">
        <v>84</v>
      </c>
      <c r="BP116" s="34">
        <f t="shared" si="930"/>
        <v>5781934.1079359995</v>
      </c>
      <c r="BQ116" s="40">
        <v>4</v>
      </c>
      <c r="BR116" s="34">
        <f t="shared" si="931"/>
        <v>330396.23473919998</v>
      </c>
      <c r="BS116" s="34">
        <v>0</v>
      </c>
      <c r="BT116" s="34">
        <f t="shared" si="932"/>
        <v>0</v>
      </c>
      <c r="BU116" s="34">
        <v>0</v>
      </c>
      <c r="BV116" s="34">
        <f t="shared" si="960"/>
        <v>0</v>
      </c>
      <c r="BW116" s="34">
        <v>1</v>
      </c>
      <c r="BX116" s="34">
        <f t="shared" si="933"/>
        <v>50565.905544000001</v>
      </c>
      <c r="BY116" s="34">
        <v>30</v>
      </c>
      <c r="BZ116" s="34">
        <f t="shared" si="934"/>
        <v>1516977.1663199998</v>
      </c>
      <c r="CA116" s="34">
        <v>0</v>
      </c>
      <c r="CB116" s="34">
        <f t="shared" si="935"/>
        <v>0</v>
      </c>
      <c r="CC116" s="34"/>
      <c r="CD116" s="34">
        <f t="shared" si="936"/>
        <v>0</v>
      </c>
      <c r="CE116" s="34"/>
      <c r="CF116" s="34">
        <f t="shared" si="937"/>
        <v>0</v>
      </c>
      <c r="CG116" s="34"/>
      <c r="CH116" s="34">
        <f t="shared" si="938"/>
        <v>0</v>
      </c>
      <c r="CI116" s="34"/>
      <c r="CJ116" s="34">
        <f t="shared" si="939"/>
        <v>0</v>
      </c>
      <c r="CK116" s="34">
        <v>0</v>
      </c>
      <c r="CL116" s="34">
        <f t="shared" si="940"/>
        <v>0</v>
      </c>
      <c r="CM116" s="34">
        <v>66</v>
      </c>
      <c r="CN116" s="34">
        <f t="shared" si="941"/>
        <v>4185358.7418719996</v>
      </c>
      <c r="CO116" s="34">
        <v>15</v>
      </c>
      <c r="CP116" s="34">
        <v>834853.45</v>
      </c>
      <c r="CQ116" s="34"/>
      <c r="CR116" s="34"/>
      <c r="CS116" s="34">
        <f t="shared" si="639"/>
        <v>15</v>
      </c>
      <c r="CT116" s="34">
        <f t="shared" si="639"/>
        <v>834853.45</v>
      </c>
      <c r="CU116" s="34">
        <v>113</v>
      </c>
      <c r="CV116" s="34">
        <f t="shared" si="942"/>
        <v>8491243.2452064008</v>
      </c>
      <c r="CW116" s="34">
        <v>84</v>
      </c>
      <c r="CX116" s="34">
        <f t="shared" si="943"/>
        <v>6312074.6247552</v>
      </c>
      <c r="CY116" s="34">
        <v>73</v>
      </c>
      <c r="CZ116" s="34">
        <f t="shared" si="944"/>
        <v>4592669.4335759999</v>
      </c>
      <c r="DA116" s="34">
        <v>15</v>
      </c>
      <c r="DB116" s="34">
        <f t="shared" si="945"/>
        <v>1132439.0384159999</v>
      </c>
      <c r="DC116" s="34">
        <v>104</v>
      </c>
      <c r="DD116" s="34">
        <f t="shared" si="946"/>
        <v>8603739.594777599</v>
      </c>
      <c r="DE116" s="34">
        <v>20</v>
      </c>
      <c r="DF116" s="34">
        <f t="shared" si="947"/>
        <v>1654565.306688</v>
      </c>
      <c r="DG116" s="34">
        <v>50</v>
      </c>
      <c r="DH116" s="34">
        <f t="shared" si="948"/>
        <v>4167871.87824</v>
      </c>
      <c r="DI116" s="34">
        <v>13</v>
      </c>
      <c r="DJ116" s="34">
        <v>986442.09000000008</v>
      </c>
      <c r="DK116" s="34"/>
      <c r="DL116" s="27"/>
      <c r="DM116" s="34"/>
      <c r="DN116" s="27">
        <f t="shared" si="652"/>
        <v>986442.09000000008</v>
      </c>
      <c r="DO116" s="34">
        <v>0</v>
      </c>
      <c r="DP116" s="34">
        <f t="shared" si="949"/>
        <v>0</v>
      </c>
      <c r="DQ116" s="34">
        <v>40</v>
      </c>
      <c r="DR116" s="34">
        <f t="shared" si="950"/>
        <v>3334297.5025920006</v>
      </c>
      <c r="DS116" s="34">
        <v>13</v>
      </c>
      <c r="DT116" s="34">
        <v>1069701.49</v>
      </c>
      <c r="DU116" s="34"/>
      <c r="DV116" s="27"/>
      <c r="DW116" s="34">
        <f t="shared" si="629"/>
        <v>13</v>
      </c>
      <c r="DX116" s="34">
        <f t="shared" si="629"/>
        <v>1069701.49</v>
      </c>
      <c r="DY116" s="34">
        <v>110</v>
      </c>
      <c r="DZ116" s="34">
        <f t="shared" si="951"/>
        <v>9130577.1923519988</v>
      </c>
      <c r="EA116" s="34">
        <v>31</v>
      </c>
      <c r="EB116" s="34">
        <v>2384880.9899999998</v>
      </c>
      <c r="EC116" s="27"/>
      <c r="ED116" s="34"/>
      <c r="EE116" s="34">
        <f t="shared" si="640"/>
        <v>31</v>
      </c>
      <c r="EF116" s="34">
        <f t="shared" si="640"/>
        <v>2384880.9899999998</v>
      </c>
      <c r="EG116" s="34">
        <v>120</v>
      </c>
      <c r="EH116" s="34">
        <f t="shared" si="952"/>
        <v>8338945.4870399991</v>
      </c>
      <c r="EI116" s="34">
        <v>49</v>
      </c>
      <c r="EJ116" s="34">
        <v>3290560.1999999993</v>
      </c>
      <c r="EK116" s="34"/>
      <c r="EL116" s="34"/>
      <c r="EM116" s="34">
        <f t="shared" si="641"/>
        <v>49</v>
      </c>
      <c r="EN116" s="34">
        <f t="shared" si="641"/>
        <v>3290560.1999999993</v>
      </c>
      <c r="EO116" s="34">
        <v>62</v>
      </c>
      <c r="EP116" s="34">
        <f t="shared" si="953"/>
        <v>4308455.168304</v>
      </c>
      <c r="EQ116" s="34">
        <v>17</v>
      </c>
      <c r="ER116" s="34">
        <v>1126841.93</v>
      </c>
      <c r="ES116" s="34"/>
      <c r="ET116" s="34"/>
      <c r="EU116" s="34">
        <f t="shared" si="642"/>
        <v>17</v>
      </c>
      <c r="EV116" s="34">
        <f t="shared" si="642"/>
        <v>1126841.93</v>
      </c>
      <c r="EW116" s="34">
        <v>4</v>
      </c>
      <c r="EX116" s="34">
        <f t="shared" si="954"/>
        <v>433356.74323199998</v>
      </c>
      <c r="EY116" s="34">
        <v>2</v>
      </c>
      <c r="EZ116" s="34">
        <v>215419.62</v>
      </c>
      <c r="FA116" s="34"/>
      <c r="FB116" s="34"/>
      <c r="FC116" s="34">
        <f t="shared" si="729"/>
        <v>2</v>
      </c>
      <c r="FD116" s="34">
        <f t="shared" si="729"/>
        <v>215419.62</v>
      </c>
      <c r="FE116" s="34">
        <v>50</v>
      </c>
      <c r="FF116" s="34">
        <f t="shared" si="955"/>
        <v>5384941.9848000007</v>
      </c>
      <c r="FG116" s="34">
        <v>18</v>
      </c>
      <c r="FH116" s="34">
        <v>1951364.8599999999</v>
      </c>
      <c r="FI116" s="34"/>
      <c r="FJ116" s="34"/>
      <c r="FK116" s="34">
        <f t="shared" si="730"/>
        <v>18</v>
      </c>
      <c r="FL116" s="34">
        <f t="shared" si="730"/>
        <v>1951364.8599999999</v>
      </c>
      <c r="FM116" s="34">
        <v>4</v>
      </c>
      <c r="FN116" s="34">
        <f t="shared" si="956"/>
        <v>430795.35878399998</v>
      </c>
      <c r="FO116" s="34">
        <v>2</v>
      </c>
      <c r="FP116" s="34">
        <v>217439.52000000002</v>
      </c>
      <c r="FQ116" s="34"/>
      <c r="FR116" s="34"/>
      <c r="FS116" s="34"/>
      <c r="FT116" s="34"/>
      <c r="FU116" s="34">
        <v>6</v>
      </c>
      <c r="FV116" s="34">
        <f t="shared" si="957"/>
        <v>862844.22982800007</v>
      </c>
      <c r="FW116" s="34">
        <v>1</v>
      </c>
      <c r="FX116" s="34">
        <v>142971.95000000001</v>
      </c>
      <c r="FY116" s="34"/>
      <c r="FZ116" s="34"/>
      <c r="GA116" s="34">
        <f t="shared" si="643"/>
        <v>1</v>
      </c>
      <c r="GB116" s="34">
        <f t="shared" si="643"/>
        <v>142971.95000000001</v>
      </c>
      <c r="GC116" s="34">
        <v>23</v>
      </c>
      <c r="GD116" s="34">
        <f t="shared" si="958"/>
        <v>3767240.4486779999</v>
      </c>
      <c r="GE116" s="34">
        <v>5</v>
      </c>
      <c r="GF116" s="34">
        <v>812124.2</v>
      </c>
      <c r="GG116" s="34"/>
      <c r="GH116" s="34"/>
      <c r="GI116" s="27">
        <f t="shared" si="644"/>
        <v>5</v>
      </c>
      <c r="GJ116" s="27">
        <f t="shared" si="644"/>
        <v>812124.2</v>
      </c>
      <c r="GK116" s="37"/>
      <c r="GL116" s="38"/>
    </row>
    <row r="117" spans="1:194" ht="28.5" customHeight="1" x14ac:dyDescent="0.25">
      <c r="A117" s="41"/>
      <c r="B117" s="72">
        <v>90</v>
      </c>
      <c r="C117" s="28" t="s">
        <v>512</v>
      </c>
      <c r="D117" s="29">
        <f t="shared" si="959"/>
        <v>18150.400000000001</v>
      </c>
      <c r="E117" s="29">
        <f t="shared" si="959"/>
        <v>18790</v>
      </c>
      <c r="F117" s="30">
        <v>18508</v>
      </c>
      <c r="G117" s="39">
        <v>3.12</v>
      </c>
      <c r="H117" s="31">
        <v>1</v>
      </c>
      <c r="I117" s="32"/>
      <c r="J117" s="32"/>
      <c r="K117" s="32"/>
      <c r="L117" s="29">
        <v>1.4</v>
      </c>
      <c r="M117" s="29">
        <v>1.68</v>
      </c>
      <c r="N117" s="29">
        <v>2.23</v>
      </c>
      <c r="O117" s="29">
        <v>2.39</v>
      </c>
      <c r="P117" s="33">
        <v>2.57</v>
      </c>
      <c r="Q117" s="34"/>
      <c r="R117" s="34">
        <f t="shared" si="905"/>
        <v>0</v>
      </c>
      <c r="S117" s="34"/>
      <c r="T117" s="34">
        <f t="shared" si="906"/>
        <v>0</v>
      </c>
      <c r="U117" s="34"/>
      <c r="V117" s="34">
        <f t="shared" si="907"/>
        <v>0</v>
      </c>
      <c r="W117" s="34"/>
      <c r="X117" s="34">
        <f t="shared" si="908"/>
        <v>0</v>
      </c>
      <c r="Y117" s="34"/>
      <c r="Z117" s="34">
        <f t="shared" si="909"/>
        <v>0</v>
      </c>
      <c r="AA117" s="34"/>
      <c r="AB117" s="34">
        <f t="shared" si="910"/>
        <v>0</v>
      </c>
      <c r="AC117" s="34"/>
      <c r="AD117" s="34">
        <f t="shared" si="911"/>
        <v>0</v>
      </c>
      <c r="AE117" s="34"/>
      <c r="AF117" s="34">
        <f t="shared" si="912"/>
        <v>0</v>
      </c>
      <c r="AG117" s="34"/>
      <c r="AH117" s="34">
        <f t="shared" si="913"/>
        <v>0</v>
      </c>
      <c r="AI117" s="34"/>
      <c r="AJ117" s="34">
        <f t="shared" si="914"/>
        <v>0</v>
      </c>
      <c r="AK117" s="34"/>
      <c r="AL117" s="34">
        <f t="shared" si="915"/>
        <v>0</v>
      </c>
      <c r="AM117" s="34"/>
      <c r="AN117" s="34">
        <f t="shared" si="916"/>
        <v>0</v>
      </c>
      <c r="AO117" s="34"/>
      <c r="AP117" s="34">
        <f t="shared" si="917"/>
        <v>0</v>
      </c>
      <c r="AQ117" s="34">
        <v>126</v>
      </c>
      <c r="AR117" s="34">
        <f t="shared" si="918"/>
        <v>12321331.458508801</v>
      </c>
      <c r="AS117" s="34"/>
      <c r="AT117" s="34">
        <f t="shared" si="919"/>
        <v>0</v>
      </c>
      <c r="AU117" s="34">
        <v>10</v>
      </c>
      <c r="AV117" s="34">
        <f t="shared" si="920"/>
        <v>977883.44908799999</v>
      </c>
      <c r="AW117" s="34"/>
      <c r="AX117" s="34">
        <f t="shared" si="921"/>
        <v>0</v>
      </c>
      <c r="AY117" s="34"/>
      <c r="AZ117" s="34">
        <f t="shared" si="922"/>
        <v>0</v>
      </c>
      <c r="BA117" s="34"/>
      <c r="BB117" s="34">
        <f t="shared" si="923"/>
        <v>0</v>
      </c>
      <c r="BC117" s="34"/>
      <c r="BD117" s="34">
        <f t="shared" si="924"/>
        <v>0</v>
      </c>
      <c r="BE117" s="34"/>
      <c r="BF117" s="34">
        <f t="shared" si="925"/>
        <v>0</v>
      </c>
      <c r="BG117" s="34"/>
      <c r="BH117" s="34">
        <f t="shared" si="926"/>
        <v>0</v>
      </c>
      <c r="BI117" s="34"/>
      <c r="BJ117" s="34">
        <f t="shared" si="927"/>
        <v>0</v>
      </c>
      <c r="BK117" s="34"/>
      <c r="BL117" s="34">
        <f t="shared" si="928"/>
        <v>0</v>
      </c>
      <c r="BM117" s="34">
        <v>10</v>
      </c>
      <c r="BN117" s="34">
        <f t="shared" si="929"/>
        <v>856176.55760000006</v>
      </c>
      <c r="BO117" s="34"/>
      <c r="BP117" s="34">
        <f t="shared" si="930"/>
        <v>0</v>
      </c>
      <c r="BQ117" s="40"/>
      <c r="BR117" s="34">
        <f t="shared" si="931"/>
        <v>0</v>
      </c>
      <c r="BS117" s="34"/>
      <c r="BT117" s="34">
        <f t="shared" si="932"/>
        <v>0</v>
      </c>
      <c r="BU117" s="34"/>
      <c r="BV117" s="34">
        <f t="shared" si="960"/>
        <v>0</v>
      </c>
      <c r="BW117" s="34"/>
      <c r="BX117" s="34">
        <f t="shared" si="933"/>
        <v>0</v>
      </c>
      <c r="BY117" s="34"/>
      <c r="BZ117" s="34">
        <f t="shared" si="934"/>
        <v>0</v>
      </c>
      <c r="CA117" s="34"/>
      <c r="CB117" s="34">
        <f t="shared" si="935"/>
        <v>0</v>
      </c>
      <c r="CC117" s="34"/>
      <c r="CD117" s="34">
        <f t="shared" si="936"/>
        <v>0</v>
      </c>
      <c r="CE117" s="34"/>
      <c r="CF117" s="34">
        <f t="shared" si="937"/>
        <v>0</v>
      </c>
      <c r="CG117" s="34"/>
      <c r="CH117" s="34">
        <f t="shared" si="938"/>
        <v>0</v>
      </c>
      <c r="CI117" s="34"/>
      <c r="CJ117" s="34">
        <f t="shared" si="939"/>
        <v>0</v>
      </c>
      <c r="CK117" s="34"/>
      <c r="CL117" s="34">
        <f t="shared" si="940"/>
        <v>0</v>
      </c>
      <c r="CM117" s="34">
        <v>20</v>
      </c>
      <c r="CN117" s="34">
        <f t="shared" si="941"/>
        <v>1570264.4630400003</v>
      </c>
      <c r="CO117" s="34"/>
      <c r="CP117" s="34">
        <f t="shared" ref="CP117:CP176" si="961">(CO117/3*1*$D117*$G117*$H117*$L117*CP$9)+(CO117/3*2*$E117*$G117*$H117*$L117*CP$10)</f>
        <v>0</v>
      </c>
      <c r="CQ117" s="34"/>
      <c r="CR117" s="34"/>
      <c r="CS117" s="34">
        <f t="shared" si="639"/>
        <v>0</v>
      </c>
      <c r="CT117" s="34">
        <f t="shared" si="639"/>
        <v>0</v>
      </c>
      <c r="CU117" s="34">
        <v>51</v>
      </c>
      <c r="CV117" s="34">
        <f t="shared" si="942"/>
        <v>4744790.7893567998</v>
      </c>
      <c r="CW117" s="34">
        <v>71</v>
      </c>
      <c r="CX117" s="34">
        <f t="shared" si="943"/>
        <v>6605493.0596928</v>
      </c>
      <c r="CY117" s="34">
        <v>9</v>
      </c>
      <c r="CZ117" s="34">
        <f t="shared" si="944"/>
        <v>701033.69044799986</v>
      </c>
      <c r="DA117" s="34">
        <v>7</v>
      </c>
      <c r="DB117" s="34">
        <f t="shared" si="945"/>
        <v>654298.11108479998</v>
      </c>
      <c r="DC117" s="34"/>
      <c r="DD117" s="34">
        <f t="shared" si="946"/>
        <v>0</v>
      </c>
      <c r="DE117" s="34"/>
      <c r="DF117" s="34">
        <f t="shared" si="947"/>
        <v>0</v>
      </c>
      <c r="DG117" s="34">
        <v>14</v>
      </c>
      <c r="DH117" s="34">
        <f t="shared" si="948"/>
        <v>1444862.2511232002</v>
      </c>
      <c r="DI117" s="34"/>
      <c r="DJ117" s="34"/>
      <c r="DK117" s="34"/>
      <c r="DL117" s="27"/>
      <c r="DM117" s="34"/>
      <c r="DN117" s="27">
        <f t="shared" si="652"/>
        <v>0</v>
      </c>
      <c r="DO117" s="34"/>
      <c r="DP117" s="34">
        <f t="shared" si="949"/>
        <v>0</v>
      </c>
      <c r="DQ117" s="34">
        <v>4</v>
      </c>
      <c r="DR117" s="34">
        <f t="shared" si="950"/>
        <v>412817.78603519994</v>
      </c>
      <c r="DS117" s="34"/>
      <c r="DT117" s="34">
        <f t="shared" ref="DT117:DT132" si="962">(DS117/3*1*$D117*$G117*$H117*$M117*DT$9)+(DS117/3*2*$E117*$G117*$H117*$M117*DT$10)</f>
        <v>0</v>
      </c>
      <c r="DU117" s="34"/>
      <c r="DV117" s="27"/>
      <c r="DW117" s="34">
        <f t="shared" si="629"/>
        <v>0</v>
      </c>
      <c r="DX117" s="34">
        <f t="shared" si="629"/>
        <v>0</v>
      </c>
      <c r="DY117" s="34">
        <v>54</v>
      </c>
      <c r="DZ117" s="34">
        <f t="shared" si="951"/>
        <v>5549493.6701568002</v>
      </c>
      <c r="EA117" s="34"/>
      <c r="EB117" s="34">
        <f t="shared" ref="EB117:EB144" si="963">(EA117/3*1*$D117*$G117*$H117*$M117*EB$9)+(EA117/3*2*$E117*$G117*$H117*$M117*EB$10)</f>
        <v>0</v>
      </c>
      <c r="EC117" s="27"/>
      <c r="ED117" s="34"/>
      <c r="EE117" s="34">
        <f t="shared" si="640"/>
        <v>0</v>
      </c>
      <c r="EF117" s="34">
        <f t="shared" si="640"/>
        <v>0</v>
      </c>
      <c r="EG117" s="34">
        <v>60</v>
      </c>
      <c r="EH117" s="34">
        <f t="shared" si="952"/>
        <v>5162204.3491199994</v>
      </c>
      <c r="EI117" s="34"/>
      <c r="EJ117" s="34"/>
      <c r="EK117" s="34"/>
      <c r="EL117" s="34"/>
      <c r="EM117" s="34">
        <f t="shared" si="641"/>
        <v>0</v>
      </c>
      <c r="EN117" s="34">
        <f t="shared" si="641"/>
        <v>0</v>
      </c>
      <c r="EO117" s="34">
        <v>4</v>
      </c>
      <c r="EP117" s="34">
        <f t="shared" si="953"/>
        <v>344146.95660799998</v>
      </c>
      <c r="EQ117" s="34"/>
      <c r="ER117" s="34"/>
      <c r="ES117" s="34"/>
      <c r="ET117" s="34"/>
      <c r="EU117" s="34">
        <f t="shared" si="642"/>
        <v>0</v>
      </c>
      <c r="EV117" s="34">
        <f t="shared" si="642"/>
        <v>0</v>
      </c>
      <c r="EW117" s="34"/>
      <c r="EX117" s="34">
        <f t="shared" si="954"/>
        <v>0</v>
      </c>
      <c r="EY117" s="34"/>
      <c r="EZ117" s="34"/>
      <c r="FA117" s="34"/>
      <c r="FB117" s="34"/>
      <c r="FC117" s="34">
        <f t="shared" si="729"/>
        <v>0</v>
      </c>
      <c r="FD117" s="34">
        <f t="shared" si="729"/>
        <v>0</v>
      </c>
      <c r="FE117" s="34">
        <v>20</v>
      </c>
      <c r="FF117" s="34">
        <f t="shared" si="955"/>
        <v>2666828.4115200005</v>
      </c>
      <c r="FG117" s="34"/>
      <c r="FH117" s="34">
        <f t="shared" si="734"/>
        <v>0</v>
      </c>
      <c r="FI117" s="34"/>
      <c r="FJ117" s="34"/>
      <c r="FK117" s="34">
        <f t="shared" si="730"/>
        <v>0</v>
      </c>
      <c r="FL117" s="34">
        <f t="shared" si="730"/>
        <v>0</v>
      </c>
      <c r="FM117" s="34">
        <v>2</v>
      </c>
      <c r="FN117" s="34">
        <f t="shared" si="956"/>
        <v>266682.84115199995</v>
      </c>
      <c r="FO117" s="34"/>
      <c r="FP117" s="34"/>
      <c r="FQ117" s="34"/>
      <c r="FR117" s="34"/>
      <c r="FS117" s="34"/>
      <c r="FT117" s="34"/>
      <c r="FU117" s="34"/>
      <c r="FV117" s="34">
        <f t="shared" si="957"/>
        <v>0</v>
      </c>
      <c r="FW117" s="34"/>
      <c r="FX117" s="34"/>
      <c r="FY117" s="34"/>
      <c r="FZ117" s="34"/>
      <c r="GA117" s="34">
        <f t="shared" si="643"/>
        <v>0</v>
      </c>
      <c r="GB117" s="34">
        <f t="shared" si="643"/>
        <v>0</v>
      </c>
      <c r="GC117" s="34">
        <v>5</v>
      </c>
      <c r="GD117" s="34">
        <f t="shared" si="958"/>
        <v>1013957.0565800002</v>
      </c>
      <c r="GE117" s="34"/>
      <c r="GF117" s="34"/>
      <c r="GG117" s="34"/>
      <c r="GH117" s="34"/>
      <c r="GI117" s="27">
        <f t="shared" si="644"/>
        <v>0</v>
      </c>
      <c r="GJ117" s="27">
        <f t="shared" si="644"/>
        <v>0</v>
      </c>
      <c r="GK117" s="37"/>
      <c r="GL117" s="38"/>
    </row>
    <row r="118" spans="1:194" ht="28.5" customHeight="1" x14ac:dyDescent="0.25">
      <c r="A118" s="41"/>
      <c r="B118" s="72">
        <v>91</v>
      </c>
      <c r="C118" s="44" t="s">
        <v>498</v>
      </c>
      <c r="D118" s="29">
        <f t="shared" si="959"/>
        <v>18150.400000000001</v>
      </c>
      <c r="E118" s="29">
        <f t="shared" si="959"/>
        <v>18790</v>
      </c>
      <c r="F118" s="30">
        <v>18508</v>
      </c>
      <c r="G118" s="39">
        <v>4.51</v>
      </c>
      <c r="H118" s="31">
        <v>1</v>
      </c>
      <c r="I118" s="32"/>
      <c r="J118" s="32"/>
      <c r="K118" s="32"/>
      <c r="L118" s="29">
        <v>1.4</v>
      </c>
      <c r="M118" s="29">
        <v>1.68</v>
      </c>
      <c r="N118" s="29">
        <v>2.23</v>
      </c>
      <c r="O118" s="29">
        <v>2.39</v>
      </c>
      <c r="P118" s="33">
        <v>2.57</v>
      </c>
      <c r="Q118" s="34"/>
      <c r="R118" s="34">
        <f t="shared" si="905"/>
        <v>0</v>
      </c>
      <c r="S118" s="34"/>
      <c r="T118" s="34">
        <f t="shared" si="906"/>
        <v>0</v>
      </c>
      <c r="U118" s="34"/>
      <c r="V118" s="34">
        <f t="shared" si="907"/>
        <v>0</v>
      </c>
      <c r="W118" s="34"/>
      <c r="X118" s="34">
        <f t="shared" si="908"/>
        <v>0</v>
      </c>
      <c r="Y118" s="34"/>
      <c r="Z118" s="34">
        <f t="shared" si="909"/>
        <v>0</v>
      </c>
      <c r="AA118" s="34"/>
      <c r="AB118" s="34">
        <f t="shared" si="910"/>
        <v>0</v>
      </c>
      <c r="AC118" s="34"/>
      <c r="AD118" s="34">
        <f t="shared" si="911"/>
        <v>0</v>
      </c>
      <c r="AE118" s="34"/>
      <c r="AF118" s="34">
        <f t="shared" si="912"/>
        <v>0</v>
      </c>
      <c r="AG118" s="34"/>
      <c r="AH118" s="34">
        <f t="shared" si="913"/>
        <v>0</v>
      </c>
      <c r="AI118" s="34"/>
      <c r="AJ118" s="34">
        <f t="shared" si="914"/>
        <v>0</v>
      </c>
      <c r="AK118" s="34"/>
      <c r="AL118" s="34">
        <f t="shared" si="915"/>
        <v>0</v>
      </c>
      <c r="AM118" s="34"/>
      <c r="AN118" s="34">
        <f t="shared" si="916"/>
        <v>0</v>
      </c>
      <c r="AO118" s="34"/>
      <c r="AP118" s="34">
        <f t="shared" si="917"/>
        <v>0</v>
      </c>
      <c r="AQ118" s="34"/>
      <c r="AR118" s="34">
        <f t="shared" si="918"/>
        <v>0</v>
      </c>
      <c r="AS118" s="34"/>
      <c r="AT118" s="34">
        <f t="shared" si="919"/>
        <v>0</v>
      </c>
      <c r="AU118" s="34">
        <v>10</v>
      </c>
      <c r="AV118" s="34">
        <f t="shared" si="920"/>
        <v>1413543.062624</v>
      </c>
      <c r="AW118" s="34"/>
      <c r="AX118" s="34">
        <f t="shared" si="921"/>
        <v>0</v>
      </c>
      <c r="AY118" s="34"/>
      <c r="AZ118" s="34">
        <f t="shared" si="922"/>
        <v>0</v>
      </c>
      <c r="BA118" s="34"/>
      <c r="BB118" s="34">
        <f t="shared" si="923"/>
        <v>0</v>
      </c>
      <c r="BC118" s="34"/>
      <c r="BD118" s="34">
        <f t="shared" si="924"/>
        <v>0</v>
      </c>
      <c r="BE118" s="34"/>
      <c r="BF118" s="34">
        <f t="shared" si="925"/>
        <v>0</v>
      </c>
      <c r="BG118" s="34"/>
      <c r="BH118" s="34">
        <f t="shared" si="926"/>
        <v>0</v>
      </c>
      <c r="BI118" s="34"/>
      <c r="BJ118" s="34">
        <f t="shared" si="927"/>
        <v>0</v>
      </c>
      <c r="BK118" s="34"/>
      <c r="BL118" s="34">
        <f t="shared" si="928"/>
        <v>0</v>
      </c>
      <c r="BM118" s="34"/>
      <c r="BN118" s="34">
        <f t="shared" si="929"/>
        <v>0</v>
      </c>
      <c r="BO118" s="34"/>
      <c r="BP118" s="34">
        <f t="shared" si="930"/>
        <v>0</v>
      </c>
      <c r="BQ118" s="40"/>
      <c r="BR118" s="34">
        <f t="shared" si="931"/>
        <v>0</v>
      </c>
      <c r="BS118" s="34"/>
      <c r="BT118" s="34">
        <f t="shared" si="932"/>
        <v>0</v>
      </c>
      <c r="BU118" s="34"/>
      <c r="BV118" s="34">
        <f t="shared" si="960"/>
        <v>0</v>
      </c>
      <c r="BW118" s="34"/>
      <c r="BX118" s="34">
        <f t="shared" si="933"/>
        <v>0</v>
      </c>
      <c r="BY118" s="34"/>
      <c r="BZ118" s="34">
        <f t="shared" si="934"/>
        <v>0</v>
      </c>
      <c r="CA118" s="34"/>
      <c r="CB118" s="34">
        <f t="shared" si="935"/>
        <v>0</v>
      </c>
      <c r="CC118" s="34"/>
      <c r="CD118" s="34">
        <f t="shared" si="936"/>
        <v>0</v>
      </c>
      <c r="CE118" s="34"/>
      <c r="CF118" s="34">
        <f t="shared" si="937"/>
        <v>0</v>
      </c>
      <c r="CG118" s="34"/>
      <c r="CH118" s="34">
        <f t="shared" si="938"/>
        <v>0</v>
      </c>
      <c r="CI118" s="34"/>
      <c r="CJ118" s="34">
        <f t="shared" si="939"/>
        <v>0</v>
      </c>
      <c r="CK118" s="34"/>
      <c r="CL118" s="34">
        <f t="shared" si="940"/>
        <v>0</v>
      </c>
      <c r="CM118" s="34"/>
      <c r="CN118" s="34">
        <f t="shared" si="941"/>
        <v>0</v>
      </c>
      <c r="CO118" s="34"/>
      <c r="CP118" s="34">
        <f t="shared" si="961"/>
        <v>0</v>
      </c>
      <c r="CQ118" s="34"/>
      <c r="CR118" s="34"/>
      <c r="CS118" s="34">
        <f t="shared" si="639"/>
        <v>0</v>
      </c>
      <c r="CT118" s="34">
        <f t="shared" si="639"/>
        <v>0</v>
      </c>
      <c r="CU118" s="34"/>
      <c r="CV118" s="34">
        <f t="shared" si="942"/>
        <v>0</v>
      </c>
      <c r="CW118" s="34"/>
      <c r="CX118" s="34">
        <f t="shared" si="943"/>
        <v>0</v>
      </c>
      <c r="CY118" s="34"/>
      <c r="CZ118" s="34">
        <f t="shared" si="944"/>
        <v>0</v>
      </c>
      <c r="DA118" s="34"/>
      <c r="DB118" s="34">
        <f t="shared" si="945"/>
        <v>0</v>
      </c>
      <c r="DC118" s="34"/>
      <c r="DD118" s="34">
        <f t="shared" si="946"/>
        <v>0</v>
      </c>
      <c r="DE118" s="34"/>
      <c r="DF118" s="34">
        <f t="shared" si="947"/>
        <v>0</v>
      </c>
      <c r="DG118" s="34"/>
      <c r="DH118" s="34">
        <f t="shared" si="948"/>
        <v>0</v>
      </c>
      <c r="DI118" s="34"/>
      <c r="DJ118" s="34"/>
      <c r="DK118" s="34"/>
      <c r="DL118" s="27"/>
      <c r="DM118" s="34">
        <f t="shared" si="652"/>
        <v>0</v>
      </c>
      <c r="DN118" s="27">
        <f t="shared" si="652"/>
        <v>0</v>
      </c>
      <c r="DO118" s="34"/>
      <c r="DP118" s="34">
        <f t="shared" si="949"/>
        <v>0</v>
      </c>
      <c r="DQ118" s="34"/>
      <c r="DR118" s="34">
        <f t="shared" si="950"/>
        <v>0</v>
      </c>
      <c r="DS118" s="34"/>
      <c r="DT118" s="34">
        <f t="shared" si="962"/>
        <v>0</v>
      </c>
      <c r="DU118" s="34"/>
      <c r="DV118" s="27"/>
      <c r="DW118" s="34">
        <f t="shared" si="629"/>
        <v>0</v>
      </c>
      <c r="DX118" s="34">
        <f t="shared" si="629"/>
        <v>0</v>
      </c>
      <c r="DY118" s="34"/>
      <c r="DZ118" s="34">
        <f t="shared" si="951"/>
        <v>0</v>
      </c>
      <c r="EA118" s="34"/>
      <c r="EB118" s="34">
        <f t="shared" si="963"/>
        <v>0</v>
      </c>
      <c r="EC118" s="27"/>
      <c r="ED118" s="34">
        <f t="shared" ref="ED118" si="964">DZ118+EB118</f>
        <v>0</v>
      </c>
      <c r="EE118" s="34">
        <f t="shared" si="640"/>
        <v>0</v>
      </c>
      <c r="EF118" s="34">
        <f t="shared" si="640"/>
        <v>0</v>
      </c>
      <c r="EG118" s="34"/>
      <c r="EH118" s="34">
        <f t="shared" si="952"/>
        <v>0</v>
      </c>
      <c r="EI118" s="34"/>
      <c r="EJ118" s="34"/>
      <c r="EK118" s="34"/>
      <c r="EL118" s="34"/>
      <c r="EM118" s="34">
        <f t="shared" si="641"/>
        <v>0</v>
      </c>
      <c r="EN118" s="34">
        <f t="shared" si="641"/>
        <v>0</v>
      </c>
      <c r="EO118" s="34"/>
      <c r="EP118" s="34">
        <f t="shared" si="953"/>
        <v>0</v>
      </c>
      <c r="EQ118" s="34"/>
      <c r="ER118" s="34"/>
      <c r="ES118" s="34"/>
      <c r="ET118" s="34"/>
      <c r="EU118" s="34">
        <f t="shared" si="642"/>
        <v>0</v>
      </c>
      <c r="EV118" s="34">
        <f t="shared" si="642"/>
        <v>0</v>
      </c>
      <c r="EW118" s="34"/>
      <c r="EX118" s="34">
        <f t="shared" si="954"/>
        <v>0</v>
      </c>
      <c r="EY118" s="34"/>
      <c r="EZ118" s="34"/>
      <c r="FA118" s="34"/>
      <c r="FB118" s="34">
        <f t="shared" ref="FB118" si="965">EX118+EZ118</f>
        <v>0</v>
      </c>
      <c r="FC118" s="34">
        <f t="shared" si="729"/>
        <v>0</v>
      </c>
      <c r="FD118" s="34">
        <f t="shared" si="729"/>
        <v>0</v>
      </c>
      <c r="FE118" s="34"/>
      <c r="FF118" s="34">
        <f t="shared" si="955"/>
        <v>0</v>
      </c>
      <c r="FG118" s="34"/>
      <c r="FH118" s="34">
        <f t="shared" si="734"/>
        <v>0</v>
      </c>
      <c r="FI118" s="34"/>
      <c r="FJ118" s="34">
        <f t="shared" ref="FJ118" si="966">FF118+FH118</f>
        <v>0</v>
      </c>
      <c r="FK118" s="34">
        <f t="shared" si="730"/>
        <v>0</v>
      </c>
      <c r="FL118" s="34">
        <f t="shared" si="730"/>
        <v>0</v>
      </c>
      <c r="FM118" s="34"/>
      <c r="FN118" s="34">
        <f t="shared" si="956"/>
        <v>0</v>
      </c>
      <c r="FO118" s="34"/>
      <c r="FP118" s="34"/>
      <c r="FQ118" s="34"/>
      <c r="FR118" s="34">
        <f t="shared" ref="FR118:FT118" si="967">FN118+FP118</f>
        <v>0</v>
      </c>
      <c r="FS118" s="34">
        <f t="shared" si="967"/>
        <v>0</v>
      </c>
      <c r="FT118" s="34">
        <f t="shared" si="967"/>
        <v>0</v>
      </c>
      <c r="FU118" s="34"/>
      <c r="FV118" s="34">
        <f t="shared" si="957"/>
        <v>0</v>
      </c>
      <c r="FW118" s="34"/>
      <c r="FX118" s="34"/>
      <c r="FY118" s="34"/>
      <c r="FZ118" s="34"/>
      <c r="GA118" s="34">
        <f t="shared" si="643"/>
        <v>0</v>
      </c>
      <c r="GB118" s="34">
        <f t="shared" si="643"/>
        <v>0</v>
      </c>
      <c r="GC118" s="34"/>
      <c r="GD118" s="34">
        <f t="shared" si="958"/>
        <v>0</v>
      </c>
      <c r="GE118" s="34"/>
      <c r="GF118" s="34"/>
      <c r="GG118" s="34"/>
      <c r="GH118" s="34"/>
      <c r="GI118" s="27">
        <f t="shared" si="644"/>
        <v>0</v>
      </c>
      <c r="GJ118" s="27">
        <f t="shared" si="644"/>
        <v>0</v>
      </c>
      <c r="GK118" s="37"/>
      <c r="GL118" s="38"/>
    </row>
    <row r="119" spans="1:194" x14ac:dyDescent="0.25">
      <c r="A119" s="41"/>
      <c r="B119" s="72">
        <v>92</v>
      </c>
      <c r="C119" s="28" t="s">
        <v>257</v>
      </c>
      <c r="D119" s="29">
        <f t="shared" si="959"/>
        <v>18150.400000000001</v>
      </c>
      <c r="E119" s="29">
        <f t="shared" si="959"/>
        <v>18790</v>
      </c>
      <c r="F119" s="30">
        <v>18508</v>
      </c>
      <c r="G119" s="39">
        <v>0.82</v>
      </c>
      <c r="H119" s="31">
        <v>1</v>
      </c>
      <c r="I119" s="32"/>
      <c r="J119" s="32"/>
      <c r="K119" s="32"/>
      <c r="L119" s="29">
        <v>1.4</v>
      </c>
      <c r="M119" s="29">
        <v>1.68</v>
      </c>
      <c r="N119" s="29">
        <v>2.23</v>
      </c>
      <c r="O119" s="29">
        <v>2.39</v>
      </c>
      <c r="P119" s="33">
        <v>2.57</v>
      </c>
      <c r="Q119" s="34">
        <v>149</v>
      </c>
      <c r="R119" s="34">
        <f t="shared" si="905"/>
        <v>3235924.9598199995</v>
      </c>
      <c r="S119" s="34">
        <v>588</v>
      </c>
      <c r="T119" s="34">
        <f t="shared" si="906"/>
        <v>12769958.901839998</v>
      </c>
      <c r="U119" s="34">
        <v>0</v>
      </c>
      <c r="V119" s="34">
        <f t="shared" si="907"/>
        <v>0</v>
      </c>
      <c r="W119" s="34"/>
      <c r="X119" s="34">
        <f t="shared" si="908"/>
        <v>0</v>
      </c>
      <c r="Y119" s="34">
        <v>0</v>
      </c>
      <c r="Z119" s="34">
        <f t="shared" si="909"/>
        <v>0</v>
      </c>
      <c r="AA119" s="34">
        <v>82</v>
      </c>
      <c r="AB119" s="34">
        <f t="shared" si="910"/>
        <v>1796926.0185333332</v>
      </c>
      <c r="AC119" s="34">
        <v>29</v>
      </c>
      <c r="AD119" s="34">
        <f t="shared" si="911"/>
        <v>776377.81848666654</v>
      </c>
      <c r="AE119" s="34">
        <v>0</v>
      </c>
      <c r="AF119" s="34">
        <f t="shared" si="912"/>
        <v>0</v>
      </c>
      <c r="AG119" s="34">
        <v>1</v>
      </c>
      <c r="AH119" s="34">
        <f t="shared" si="913"/>
        <v>26771.648913333331</v>
      </c>
      <c r="AI119" s="34">
        <v>0</v>
      </c>
      <c r="AJ119" s="34">
        <f t="shared" si="914"/>
        <v>0</v>
      </c>
      <c r="AK119" s="34">
        <v>65</v>
      </c>
      <c r="AL119" s="34">
        <f t="shared" si="915"/>
        <v>1392125.743493333</v>
      </c>
      <c r="AM119" s="34"/>
      <c r="AN119" s="34">
        <f t="shared" si="916"/>
        <v>0</v>
      </c>
      <c r="AO119" s="34">
        <v>0</v>
      </c>
      <c r="AP119" s="34">
        <f t="shared" si="917"/>
        <v>0</v>
      </c>
      <c r="AQ119" s="34">
        <v>132</v>
      </c>
      <c r="AR119" s="34">
        <f t="shared" si="918"/>
        <v>3392503.3502976</v>
      </c>
      <c r="AS119" s="34">
        <v>141</v>
      </c>
      <c r="AT119" s="34">
        <f t="shared" si="919"/>
        <v>3623810.3969087997</v>
      </c>
      <c r="AU119" s="34">
        <v>190</v>
      </c>
      <c r="AV119" s="34">
        <f t="shared" si="920"/>
        <v>4883148.7617920004</v>
      </c>
      <c r="AW119" s="34">
        <v>0</v>
      </c>
      <c r="AX119" s="34">
        <f t="shared" si="921"/>
        <v>0</v>
      </c>
      <c r="AY119" s="34"/>
      <c r="AZ119" s="34">
        <f t="shared" si="922"/>
        <v>0</v>
      </c>
      <c r="BA119" s="34"/>
      <c r="BB119" s="34">
        <f t="shared" si="923"/>
        <v>0</v>
      </c>
      <c r="BC119" s="34">
        <v>170</v>
      </c>
      <c r="BD119" s="34">
        <f t="shared" si="924"/>
        <v>4369133.1026559994</v>
      </c>
      <c r="BE119" s="34">
        <v>0</v>
      </c>
      <c r="BF119" s="34">
        <f t="shared" si="925"/>
        <v>0</v>
      </c>
      <c r="BG119" s="34">
        <v>0</v>
      </c>
      <c r="BH119" s="34">
        <f t="shared" si="926"/>
        <v>0</v>
      </c>
      <c r="BI119" s="34">
        <v>0</v>
      </c>
      <c r="BJ119" s="34">
        <f t="shared" si="927"/>
        <v>0</v>
      </c>
      <c r="BK119" s="34">
        <v>0</v>
      </c>
      <c r="BL119" s="34">
        <f t="shared" si="928"/>
        <v>0</v>
      </c>
      <c r="BM119" s="34">
        <v>244</v>
      </c>
      <c r="BN119" s="34">
        <f t="shared" si="929"/>
        <v>5490506.5911733322</v>
      </c>
      <c r="BO119" s="34">
        <v>66</v>
      </c>
      <c r="BP119" s="34">
        <f t="shared" si="930"/>
        <v>1478260.9312239999</v>
      </c>
      <c r="BQ119" s="40">
        <v>2</v>
      </c>
      <c r="BR119" s="34">
        <f t="shared" si="931"/>
        <v>53754.942953599995</v>
      </c>
      <c r="BS119" s="34">
        <v>0</v>
      </c>
      <c r="BT119" s="34">
        <f t="shared" si="932"/>
        <v>0</v>
      </c>
      <c r="BU119" s="34">
        <v>0</v>
      </c>
      <c r="BV119" s="34">
        <f t="shared" si="960"/>
        <v>0</v>
      </c>
      <c r="BW119" s="34">
        <v>124</v>
      </c>
      <c r="BX119" s="34">
        <f t="shared" si="933"/>
        <v>2040294.1570293331</v>
      </c>
      <c r="BY119" s="34">
        <v>640</v>
      </c>
      <c r="BZ119" s="34">
        <f t="shared" si="934"/>
        <v>10530550.487893332</v>
      </c>
      <c r="CA119" s="34">
        <v>0</v>
      </c>
      <c r="CB119" s="34">
        <f t="shared" si="935"/>
        <v>0</v>
      </c>
      <c r="CC119" s="34">
        <v>37</v>
      </c>
      <c r="CD119" s="34">
        <f t="shared" si="936"/>
        <v>678147.59052133327</v>
      </c>
      <c r="CE119" s="34">
        <v>5</v>
      </c>
      <c r="CF119" s="34">
        <f t="shared" si="937"/>
        <v>109969.87954399998</v>
      </c>
      <c r="CG119" s="34"/>
      <c r="CH119" s="34">
        <f t="shared" si="938"/>
        <v>0</v>
      </c>
      <c r="CI119" s="34"/>
      <c r="CJ119" s="34">
        <f t="shared" si="939"/>
        <v>0</v>
      </c>
      <c r="CK119" s="34">
        <v>0</v>
      </c>
      <c r="CL119" s="34">
        <f t="shared" si="940"/>
        <v>0</v>
      </c>
      <c r="CM119" s="34">
        <v>126</v>
      </c>
      <c r="CN119" s="34">
        <f t="shared" si="941"/>
        <v>2599995.5820719996</v>
      </c>
      <c r="CO119" s="34">
        <v>22</v>
      </c>
      <c r="CP119" s="34">
        <v>446826.94</v>
      </c>
      <c r="CQ119" s="34"/>
      <c r="CR119" s="34"/>
      <c r="CS119" s="34">
        <f t="shared" si="639"/>
        <v>22</v>
      </c>
      <c r="CT119" s="34">
        <f t="shared" si="639"/>
        <v>446826.94</v>
      </c>
      <c r="CU119" s="34">
        <v>372</v>
      </c>
      <c r="CV119" s="34">
        <f t="shared" si="942"/>
        <v>9095971.4830655977</v>
      </c>
      <c r="CW119" s="34">
        <v>114</v>
      </c>
      <c r="CX119" s="34">
        <f t="shared" si="943"/>
        <v>2787475.1319071995</v>
      </c>
      <c r="CY119" s="34">
        <v>45</v>
      </c>
      <c r="CZ119" s="34">
        <f t="shared" si="944"/>
        <v>921230.17013999994</v>
      </c>
      <c r="DA119" s="34">
        <v>30</v>
      </c>
      <c r="DB119" s="34">
        <f t="shared" si="945"/>
        <v>736984.13611199998</v>
      </c>
      <c r="DC119" s="34">
        <v>149</v>
      </c>
      <c r="DD119" s="34">
        <f t="shared" si="946"/>
        <v>4011007.7216496002</v>
      </c>
      <c r="DE119" s="34">
        <v>378</v>
      </c>
      <c r="DF119" s="34">
        <f t="shared" si="947"/>
        <v>10175576.636131201</v>
      </c>
      <c r="DG119" s="34">
        <v>164</v>
      </c>
      <c r="DH119" s="34">
        <f t="shared" si="948"/>
        <v>4448376.2713151993</v>
      </c>
      <c r="DI119" s="34">
        <v>42</v>
      </c>
      <c r="DJ119" s="34">
        <v>1121771.4400000002</v>
      </c>
      <c r="DK119" s="34"/>
      <c r="DL119" s="27"/>
      <c r="DM119" s="34"/>
      <c r="DN119" s="27">
        <f t="shared" si="652"/>
        <v>1121771.4400000002</v>
      </c>
      <c r="DO119" s="34">
        <v>0</v>
      </c>
      <c r="DP119" s="34">
        <f t="shared" si="949"/>
        <v>0</v>
      </c>
      <c r="DQ119" s="34">
        <v>52</v>
      </c>
      <c r="DR119" s="34">
        <f t="shared" si="950"/>
        <v>1410460.7689536</v>
      </c>
      <c r="DS119" s="34">
        <v>6</v>
      </c>
      <c r="DT119" s="34">
        <v>142757.58000000002</v>
      </c>
      <c r="DU119" s="34"/>
      <c r="DV119" s="27"/>
      <c r="DW119" s="34">
        <f t="shared" si="629"/>
        <v>6</v>
      </c>
      <c r="DX119" s="34">
        <f t="shared" si="629"/>
        <v>142757.58000000002</v>
      </c>
      <c r="DY119" s="34">
        <v>270</v>
      </c>
      <c r="DZ119" s="34">
        <f t="shared" si="951"/>
        <v>7292603.8614240009</v>
      </c>
      <c r="EA119" s="34">
        <v>65</v>
      </c>
      <c r="EB119" s="34">
        <v>1695869.6800000006</v>
      </c>
      <c r="EC119" s="27"/>
      <c r="ED119" s="34"/>
      <c r="EE119" s="34">
        <f t="shared" si="640"/>
        <v>65</v>
      </c>
      <c r="EF119" s="34">
        <f t="shared" si="640"/>
        <v>1695869.6800000006</v>
      </c>
      <c r="EG119" s="34">
        <v>148</v>
      </c>
      <c r="EH119" s="34">
        <f t="shared" si="952"/>
        <v>3346608.5459893327</v>
      </c>
      <c r="EI119" s="34">
        <v>22</v>
      </c>
      <c r="EJ119" s="34">
        <v>492992.62</v>
      </c>
      <c r="EK119" s="34"/>
      <c r="EL119" s="34"/>
      <c r="EM119" s="34">
        <f t="shared" si="641"/>
        <v>22</v>
      </c>
      <c r="EN119" s="34">
        <f t="shared" si="641"/>
        <v>492992.62</v>
      </c>
      <c r="EO119" s="34">
        <v>28</v>
      </c>
      <c r="EP119" s="34">
        <f t="shared" si="953"/>
        <v>633142.15734933328</v>
      </c>
      <c r="EQ119" s="34">
        <v>4</v>
      </c>
      <c r="ER119" s="34">
        <v>87978.28</v>
      </c>
      <c r="ES119" s="34"/>
      <c r="ET119" s="34"/>
      <c r="EU119" s="34">
        <f t="shared" si="642"/>
        <v>4</v>
      </c>
      <c r="EV119" s="34">
        <f t="shared" si="642"/>
        <v>87978.28</v>
      </c>
      <c r="EW119" s="34">
        <v>26</v>
      </c>
      <c r="EX119" s="34">
        <f t="shared" si="954"/>
        <v>916583.90532799996</v>
      </c>
      <c r="EY119" s="34">
        <v>7</v>
      </c>
      <c r="EZ119" s="34">
        <v>245339.01</v>
      </c>
      <c r="FA119" s="34"/>
      <c r="FB119" s="34"/>
      <c r="FC119" s="34">
        <f t="shared" si="729"/>
        <v>7</v>
      </c>
      <c r="FD119" s="34">
        <f t="shared" si="729"/>
        <v>245339.01</v>
      </c>
      <c r="FE119" s="34">
        <v>120</v>
      </c>
      <c r="FF119" s="34">
        <f t="shared" si="955"/>
        <v>4205383.2643200001</v>
      </c>
      <c r="FG119" s="34">
        <v>26</v>
      </c>
      <c r="FH119" s="34">
        <v>914702.8200000003</v>
      </c>
      <c r="FI119" s="34"/>
      <c r="FJ119" s="34"/>
      <c r="FK119" s="34">
        <f t="shared" si="730"/>
        <v>26</v>
      </c>
      <c r="FL119" s="34">
        <f t="shared" si="730"/>
        <v>914702.8200000003</v>
      </c>
      <c r="FM119" s="34">
        <v>32</v>
      </c>
      <c r="FN119" s="34">
        <f t="shared" si="956"/>
        <v>1121435.5371519998</v>
      </c>
      <c r="FO119" s="34">
        <v>5</v>
      </c>
      <c r="FP119" s="34">
        <v>175199.30999999997</v>
      </c>
      <c r="FQ119" s="34"/>
      <c r="FR119" s="34"/>
      <c r="FS119" s="34"/>
      <c r="FT119" s="34"/>
      <c r="FU119" s="34">
        <v>20</v>
      </c>
      <c r="FV119" s="34">
        <f t="shared" si="957"/>
        <v>935889.24399333342</v>
      </c>
      <c r="FW119" s="34">
        <v>9</v>
      </c>
      <c r="FX119" s="34">
        <v>434502.08000000007</v>
      </c>
      <c r="FY119" s="34"/>
      <c r="FZ119" s="34"/>
      <c r="GA119" s="34">
        <f t="shared" si="643"/>
        <v>9</v>
      </c>
      <c r="GB119" s="34">
        <f t="shared" si="643"/>
        <v>434502.08000000007</v>
      </c>
      <c r="GC119" s="34">
        <v>25</v>
      </c>
      <c r="GD119" s="34">
        <f t="shared" si="958"/>
        <v>1332443.5679416668</v>
      </c>
      <c r="GE119" s="34">
        <v>5</v>
      </c>
      <c r="GF119" s="34">
        <v>256630.36000000002</v>
      </c>
      <c r="GG119" s="34"/>
      <c r="GH119" s="34"/>
      <c r="GI119" s="27">
        <f t="shared" si="644"/>
        <v>5</v>
      </c>
      <c r="GJ119" s="27">
        <f t="shared" si="644"/>
        <v>256630.36000000002</v>
      </c>
      <c r="GK119" s="37"/>
      <c r="GL119" s="38"/>
    </row>
    <row r="120" spans="1:194" x14ac:dyDescent="0.25">
      <c r="A120" s="41">
        <v>16</v>
      </c>
      <c r="B120" s="78"/>
      <c r="C120" s="77" t="s">
        <v>258</v>
      </c>
      <c r="D120" s="29">
        <f t="shared" si="959"/>
        <v>18150.400000000001</v>
      </c>
      <c r="E120" s="29">
        <f t="shared" si="959"/>
        <v>18790</v>
      </c>
      <c r="F120" s="30">
        <v>18508</v>
      </c>
      <c r="G120" s="74">
        <v>1.2</v>
      </c>
      <c r="H120" s="31">
        <v>1</v>
      </c>
      <c r="I120" s="32"/>
      <c r="J120" s="32"/>
      <c r="K120" s="32"/>
      <c r="L120" s="29">
        <v>1.4</v>
      </c>
      <c r="M120" s="29">
        <v>1.68</v>
      </c>
      <c r="N120" s="29">
        <v>2.23</v>
      </c>
      <c r="O120" s="29">
        <v>2.39</v>
      </c>
      <c r="P120" s="33">
        <v>2.57</v>
      </c>
      <c r="Q120" s="27">
        <f>SUM(Q121:Q132)</f>
        <v>104</v>
      </c>
      <c r="R120" s="27">
        <f t="shared" ref="R120:CC120" si="968">SUM(R121:R132)</f>
        <v>4539827.4987566667</v>
      </c>
      <c r="S120" s="27">
        <f t="shared" si="968"/>
        <v>2694</v>
      </c>
      <c r="T120" s="27">
        <f t="shared" si="968"/>
        <v>130687179.13489</v>
      </c>
      <c r="U120" s="27">
        <f t="shared" si="968"/>
        <v>0</v>
      </c>
      <c r="V120" s="27">
        <f t="shared" si="968"/>
        <v>0</v>
      </c>
      <c r="W120" s="27">
        <f t="shared" si="968"/>
        <v>0</v>
      </c>
      <c r="X120" s="27">
        <f t="shared" si="968"/>
        <v>0</v>
      </c>
      <c r="Y120" s="27">
        <f t="shared" si="968"/>
        <v>0</v>
      </c>
      <c r="Z120" s="27">
        <f t="shared" si="968"/>
        <v>0</v>
      </c>
      <c r="AA120" s="27">
        <f t="shared" si="968"/>
        <v>150</v>
      </c>
      <c r="AB120" s="27">
        <f t="shared" si="968"/>
        <v>2958015.7381600002</v>
      </c>
      <c r="AC120" s="27">
        <f t="shared" si="968"/>
        <v>0</v>
      </c>
      <c r="AD120" s="27">
        <f t="shared" si="968"/>
        <v>0</v>
      </c>
      <c r="AE120" s="27">
        <f t="shared" si="968"/>
        <v>0</v>
      </c>
      <c r="AF120" s="27">
        <f t="shared" si="968"/>
        <v>0</v>
      </c>
      <c r="AG120" s="27">
        <f t="shared" si="968"/>
        <v>166</v>
      </c>
      <c r="AH120" s="27">
        <f t="shared" si="968"/>
        <v>5311233.9575866666</v>
      </c>
      <c r="AI120" s="27">
        <f>SUM(AI121:AI132)</f>
        <v>201</v>
      </c>
      <c r="AJ120" s="27">
        <f t="shared" ref="AJ120" si="969">SUM(AJ121:AJ132)</f>
        <v>5499330.7584366668</v>
      </c>
      <c r="AK120" s="27">
        <f t="shared" si="968"/>
        <v>18</v>
      </c>
      <c r="AL120" s="27">
        <f t="shared" si="968"/>
        <v>319692.66604799998</v>
      </c>
      <c r="AM120" s="27">
        <f t="shared" si="968"/>
        <v>0</v>
      </c>
      <c r="AN120" s="27">
        <f t="shared" si="968"/>
        <v>0</v>
      </c>
      <c r="AO120" s="27">
        <f t="shared" si="968"/>
        <v>4</v>
      </c>
      <c r="AP120" s="27">
        <f t="shared" si="968"/>
        <v>160891.08029866667</v>
      </c>
      <c r="AQ120" s="27">
        <f t="shared" si="968"/>
        <v>333</v>
      </c>
      <c r="AR120" s="27">
        <f t="shared" si="968"/>
        <v>7601790.1199296005</v>
      </c>
      <c r="AS120" s="27">
        <f t="shared" si="968"/>
        <v>178</v>
      </c>
      <c r="AT120" s="27">
        <f t="shared" si="968"/>
        <v>3873922.8944640001</v>
      </c>
      <c r="AU120" s="27">
        <f t="shared" si="968"/>
        <v>938</v>
      </c>
      <c r="AV120" s="27">
        <f t="shared" si="968"/>
        <v>41317456.269062407</v>
      </c>
      <c r="AW120" s="27">
        <f t="shared" si="968"/>
        <v>0</v>
      </c>
      <c r="AX120" s="27">
        <f t="shared" si="968"/>
        <v>0</v>
      </c>
      <c r="AY120" s="27">
        <f t="shared" si="968"/>
        <v>0</v>
      </c>
      <c r="AZ120" s="27">
        <f t="shared" si="968"/>
        <v>0</v>
      </c>
      <c r="BA120" s="27">
        <f t="shared" si="968"/>
        <v>0</v>
      </c>
      <c r="BB120" s="27">
        <f t="shared" si="968"/>
        <v>0</v>
      </c>
      <c r="BC120" s="27">
        <f t="shared" si="968"/>
        <v>101</v>
      </c>
      <c r="BD120" s="27">
        <f t="shared" si="968"/>
        <v>2162940.2827424002</v>
      </c>
      <c r="BE120" s="27">
        <f t="shared" si="968"/>
        <v>0</v>
      </c>
      <c r="BF120" s="27">
        <f t="shared" si="968"/>
        <v>0</v>
      </c>
      <c r="BG120" s="27">
        <f t="shared" si="968"/>
        <v>0</v>
      </c>
      <c r="BH120" s="27">
        <f t="shared" si="968"/>
        <v>0</v>
      </c>
      <c r="BI120" s="27">
        <v>0</v>
      </c>
      <c r="BJ120" s="27">
        <f t="shared" ref="BJ120" si="970">SUM(BJ121:BJ132)</f>
        <v>0</v>
      </c>
      <c r="BK120" s="27">
        <f t="shared" si="968"/>
        <v>0</v>
      </c>
      <c r="BL120" s="27">
        <f t="shared" si="968"/>
        <v>0</v>
      </c>
      <c r="BM120" s="27">
        <f>SUM(BM121:BM132)</f>
        <v>131</v>
      </c>
      <c r="BN120" s="27">
        <f t="shared" ref="BN120" si="971">SUM(BN121:BN132)</f>
        <v>2347015.6697400003</v>
      </c>
      <c r="BO120" s="27">
        <f t="shared" si="968"/>
        <v>6</v>
      </c>
      <c r="BP120" s="27">
        <f t="shared" si="968"/>
        <v>107369.61401600001</v>
      </c>
      <c r="BQ120" s="27">
        <v>24</v>
      </c>
      <c r="BR120" s="27">
        <f t="shared" ref="BR120" si="972">SUM(BR121:BR132)</f>
        <v>511508.26567680005</v>
      </c>
      <c r="BS120" s="27">
        <f t="shared" si="968"/>
        <v>20</v>
      </c>
      <c r="BT120" s="27">
        <f t="shared" si="968"/>
        <v>396263.45382400003</v>
      </c>
      <c r="BU120" s="27">
        <f t="shared" si="968"/>
        <v>1</v>
      </c>
      <c r="BV120" s="27">
        <f t="shared" si="968"/>
        <v>17014.72</v>
      </c>
      <c r="BW120" s="27">
        <f t="shared" si="968"/>
        <v>68</v>
      </c>
      <c r="BX120" s="27">
        <f t="shared" si="968"/>
        <v>1199894.6208853335</v>
      </c>
      <c r="BY120" s="27">
        <f t="shared" si="968"/>
        <v>178</v>
      </c>
      <c r="BZ120" s="27">
        <f t="shared" si="968"/>
        <v>2871563.7275733333</v>
      </c>
      <c r="CA120" s="27">
        <f t="shared" si="968"/>
        <v>0</v>
      </c>
      <c r="CB120" s="27">
        <f t="shared" si="968"/>
        <v>0</v>
      </c>
      <c r="CC120" s="27">
        <f t="shared" si="968"/>
        <v>54</v>
      </c>
      <c r="CD120" s="27">
        <f t="shared" ref="CD120:EO120" si="973">SUM(CD121:CD132)</f>
        <v>948969.67737599998</v>
      </c>
      <c r="CE120" s="27">
        <f t="shared" si="973"/>
        <v>0</v>
      </c>
      <c r="CF120" s="27">
        <f t="shared" si="973"/>
        <v>0</v>
      </c>
      <c r="CG120" s="27">
        <f t="shared" si="973"/>
        <v>0</v>
      </c>
      <c r="CH120" s="27">
        <f t="shared" si="973"/>
        <v>0</v>
      </c>
      <c r="CI120" s="27">
        <f t="shared" si="973"/>
        <v>0</v>
      </c>
      <c r="CJ120" s="27">
        <f t="shared" si="973"/>
        <v>0</v>
      </c>
      <c r="CK120" s="27">
        <f t="shared" si="973"/>
        <v>0</v>
      </c>
      <c r="CL120" s="27">
        <f t="shared" si="973"/>
        <v>0</v>
      </c>
      <c r="CM120" s="27">
        <f t="shared" si="973"/>
        <v>126</v>
      </c>
      <c r="CN120" s="27">
        <f t="shared" si="973"/>
        <v>2231063.159033333</v>
      </c>
      <c r="CO120" s="27">
        <f t="shared" si="973"/>
        <v>37</v>
      </c>
      <c r="CP120" s="27">
        <f t="shared" si="973"/>
        <v>729306.70000000007</v>
      </c>
      <c r="CQ120" s="27">
        <v>106</v>
      </c>
      <c r="CR120" s="27">
        <f>($CQ120/9*3* $E120*$G120*$H120*$L120*CR$10)+($CQ120/9*6* $F120*$G120*$H120*$L120*CR$10)</f>
        <v>3160262.5286400001</v>
      </c>
      <c r="CS120" s="34">
        <f t="shared" si="639"/>
        <v>143</v>
      </c>
      <c r="CT120" s="34">
        <f t="shared" si="639"/>
        <v>3889569.2286400003</v>
      </c>
      <c r="CU120" s="27">
        <f t="shared" si="973"/>
        <v>300</v>
      </c>
      <c r="CV120" s="27">
        <f t="shared" ref="CV120" si="974">SUM(CV121:CV132)</f>
        <v>7104246.5438111993</v>
      </c>
      <c r="CW120" s="27">
        <f t="shared" ref="CW120:CY120" si="975">SUM(CW121:CW132)</f>
        <v>154</v>
      </c>
      <c r="CX120" s="27">
        <f t="shared" si="975"/>
        <v>4356185.4795088004</v>
      </c>
      <c r="CY120" s="27">
        <f t="shared" si="975"/>
        <v>42</v>
      </c>
      <c r="CZ120" s="27">
        <f t="shared" si="973"/>
        <v>660579.10007599997</v>
      </c>
      <c r="DA120" s="27">
        <f t="shared" si="973"/>
        <v>116</v>
      </c>
      <c r="DB120" s="27">
        <f t="shared" si="973"/>
        <v>3567461.8800575994</v>
      </c>
      <c r="DC120" s="27">
        <f t="shared" si="973"/>
        <v>84</v>
      </c>
      <c r="DD120" s="27">
        <f t="shared" si="973"/>
        <v>1810562.9228063999</v>
      </c>
      <c r="DE120" s="27">
        <f t="shared" si="973"/>
        <v>317</v>
      </c>
      <c r="DF120" s="27">
        <f t="shared" si="973"/>
        <v>6742477.925030401</v>
      </c>
      <c r="DG120" s="27">
        <f t="shared" si="973"/>
        <v>177</v>
      </c>
      <c r="DH120" s="27">
        <f t="shared" si="973"/>
        <v>3737989.0930032008</v>
      </c>
      <c r="DI120" s="27">
        <f t="shared" si="973"/>
        <v>42</v>
      </c>
      <c r="DJ120" s="27">
        <f t="shared" si="973"/>
        <v>822383.69000000018</v>
      </c>
      <c r="DK120" s="27">
        <f>DG120-DI120</f>
        <v>135</v>
      </c>
      <c r="DL120" s="27">
        <f>(DK120/9*3*$E120*$G120*$H120*$M120*DL$10)+(DK120/9*6*$F120*$G120*$H120*$M120*DL$10)</f>
        <v>5336107.2172800004</v>
      </c>
      <c r="DM120" s="27">
        <f t="shared" ref="DM120" si="976">DI120+DK120</f>
        <v>177</v>
      </c>
      <c r="DN120" s="27">
        <f t="shared" si="652"/>
        <v>6158490.9072800009</v>
      </c>
      <c r="DO120" s="27">
        <f t="shared" si="973"/>
        <v>0</v>
      </c>
      <c r="DP120" s="27">
        <f t="shared" ref="DP120" si="977">SUM(DP121:DP132)</f>
        <v>0</v>
      </c>
      <c r="DQ120" s="27">
        <f t="shared" si="973"/>
        <v>150</v>
      </c>
      <c r="DR120" s="27">
        <f t="shared" si="973"/>
        <v>7918613.9252304006</v>
      </c>
      <c r="DS120" s="27">
        <f t="shared" si="973"/>
        <v>29</v>
      </c>
      <c r="DT120" s="27">
        <f t="shared" si="973"/>
        <v>2180726.5299999998</v>
      </c>
      <c r="DU120" s="27">
        <v>116</v>
      </c>
      <c r="DV120" s="27">
        <f>(DU120/9*3*$E120*$G120*$H120*$M120*DV$10)+(DU120/9*6*$F120*$G120*$H120*$M120*DV$10)</f>
        <v>4585099.5348480009</v>
      </c>
      <c r="DW120" s="34">
        <f t="shared" si="629"/>
        <v>145</v>
      </c>
      <c r="DX120" s="34">
        <f t="shared" si="629"/>
        <v>6765826.0648480002</v>
      </c>
      <c r="DY120" s="27">
        <f t="shared" si="973"/>
        <v>121</v>
      </c>
      <c r="DZ120" s="27">
        <f t="shared" si="973"/>
        <v>3577183.2124280003</v>
      </c>
      <c r="EA120" s="27">
        <f t="shared" si="973"/>
        <v>40</v>
      </c>
      <c r="EB120" s="27">
        <f t="shared" si="973"/>
        <v>897874.13</v>
      </c>
      <c r="EC120" s="27">
        <v>94</v>
      </c>
      <c r="ED120" s="27">
        <f>(EC120/9*3*$E120*$G120*$H120*$M120*ED$10)+(EC120/9*6*$F120*$G120*$H120*$M120*ED$10)</f>
        <v>3715511.692032</v>
      </c>
      <c r="EE120" s="34">
        <f t="shared" si="640"/>
        <v>134</v>
      </c>
      <c r="EF120" s="34">
        <f t="shared" si="640"/>
        <v>4613385.8220319999</v>
      </c>
      <c r="EG120" s="27">
        <f t="shared" si="973"/>
        <v>149</v>
      </c>
      <c r="EH120" s="27">
        <f t="shared" si="973"/>
        <v>2669593.3148920001</v>
      </c>
      <c r="EI120" s="27">
        <f t="shared" si="973"/>
        <v>37</v>
      </c>
      <c r="EJ120" s="27">
        <f t="shared" si="973"/>
        <v>618583.06999999995</v>
      </c>
      <c r="EK120" s="27">
        <f>EG120-EI120</f>
        <v>112</v>
      </c>
      <c r="EL120" s="27">
        <f>(EK120/9*3* $E120*$G120*$H120*$L120*EL$10)+(EK120/9*6* $F120*$G120*$H120*$L120*EL$10)</f>
        <v>3689160.5452800002</v>
      </c>
      <c r="EM120" s="27">
        <f>EI120+EK120</f>
        <v>149</v>
      </c>
      <c r="EN120" s="34">
        <f t="shared" si="641"/>
        <v>4307743.6152800005</v>
      </c>
      <c r="EO120" s="27">
        <f t="shared" si="973"/>
        <v>74</v>
      </c>
      <c r="EP120" s="27">
        <f t="shared" ref="EP120:GD120" si="978">SUM(EP121:EP132)</f>
        <v>1305381.4240413334</v>
      </c>
      <c r="EQ120" s="27">
        <f t="shared" si="978"/>
        <v>25</v>
      </c>
      <c r="ER120" s="27">
        <f t="shared" si="978"/>
        <v>365931.9</v>
      </c>
      <c r="ES120" s="27">
        <f>EO120-EQ120</f>
        <v>49</v>
      </c>
      <c r="ET120" s="27">
        <f>(ES120/9*3* $E120*$G120*$H120*$L120*ET$10)+(ES120/9*6* $F120*$G120*$H120*$L120*ET$10)</f>
        <v>1614007.73856</v>
      </c>
      <c r="EU120" s="27">
        <f>EQ120+ES120</f>
        <v>74</v>
      </c>
      <c r="EV120" s="34">
        <f t="shared" si="642"/>
        <v>1979939.6385599999</v>
      </c>
      <c r="EW120" s="27">
        <f t="shared" si="978"/>
        <v>16</v>
      </c>
      <c r="EX120" s="27">
        <f t="shared" si="978"/>
        <v>434033.13419200003</v>
      </c>
      <c r="EY120" s="27">
        <f t="shared" si="978"/>
        <v>6</v>
      </c>
      <c r="EZ120" s="27">
        <f t="shared" si="978"/>
        <v>138431.03</v>
      </c>
      <c r="FA120" s="27">
        <f>EW120-EY120+3</f>
        <v>13</v>
      </c>
      <c r="FB120" s="27">
        <f>(FA120/9*3*$E120*$G120*$H120*$M120*FB$10)+(FA120/9*6*$F120*$G120*$H120*$M120*FB$10)</f>
        <v>660103.72646399995</v>
      </c>
      <c r="FC120" s="34">
        <f t="shared" si="729"/>
        <v>19</v>
      </c>
      <c r="FD120" s="34">
        <f t="shared" si="729"/>
        <v>798534.75646399998</v>
      </c>
      <c r="FE120" s="27">
        <f t="shared" si="978"/>
        <v>102</v>
      </c>
      <c r="FF120" s="27">
        <f t="shared" si="978"/>
        <v>2388228.3222560002</v>
      </c>
      <c r="FG120" s="27">
        <f t="shared" si="978"/>
        <v>21</v>
      </c>
      <c r="FH120" s="27">
        <f t="shared" si="978"/>
        <v>503129.04000000004</v>
      </c>
      <c r="FI120" s="27">
        <f>FE120-FG120-5-2</f>
        <v>74</v>
      </c>
      <c r="FJ120" s="27">
        <f>(FI120/9*3*$E120*$G120*$H120*$M120*FJ$10)+(FI120/9*6*$F120*$G120*$H120*$M120*FJ$10)</f>
        <v>3757513.5198719995</v>
      </c>
      <c r="FK120" s="34">
        <f t="shared" si="730"/>
        <v>95</v>
      </c>
      <c r="FL120" s="34">
        <f t="shared" si="730"/>
        <v>4260642.5598719995</v>
      </c>
      <c r="FM120" s="27">
        <f t="shared" si="978"/>
        <v>32</v>
      </c>
      <c r="FN120" s="27">
        <f t="shared" si="978"/>
        <v>697069.30719999992</v>
      </c>
      <c r="FO120" s="27">
        <f t="shared" si="978"/>
        <v>20</v>
      </c>
      <c r="FP120" s="27">
        <f t="shared" si="978"/>
        <v>446673.70000000007</v>
      </c>
      <c r="FQ120" s="27">
        <v>45</v>
      </c>
      <c r="FR120" s="27">
        <f>(FQ120/9*3*$E120*$G120*$H120*$M120*FR$10)+(FQ120/9*6*$F120*$G120*$H120*$M120*FR$10)</f>
        <v>2284974.4377600001</v>
      </c>
      <c r="FS120" s="34">
        <f t="shared" ref="FS120" si="979">FO120+FQ120</f>
        <v>65</v>
      </c>
      <c r="FT120" s="34">
        <f>FP120+FR120</f>
        <v>2731648.1377600003</v>
      </c>
      <c r="FU120" s="27">
        <f t="shared" ref="FU120:FV120" si="980">SUM(FU121:FU132)</f>
        <v>44</v>
      </c>
      <c r="FV120" s="27">
        <f t="shared" si="980"/>
        <v>1246741.3829333335</v>
      </c>
      <c r="FW120" s="27">
        <f t="shared" si="978"/>
        <v>21</v>
      </c>
      <c r="FX120" s="27">
        <f t="shared" si="978"/>
        <v>756009.31</v>
      </c>
      <c r="FY120" s="27">
        <f>FU120-FW120</f>
        <v>23</v>
      </c>
      <c r="FZ120" s="27">
        <f>SUM($FY120*$F120*$G120*$H120*$N120*$FZ$10)</f>
        <v>1542382.5399360002</v>
      </c>
      <c r="GA120" s="27">
        <f>FW120+FY120</f>
        <v>44</v>
      </c>
      <c r="GB120" s="27">
        <f>FX120+FZ120</f>
        <v>2298391.8499360001</v>
      </c>
      <c r="GC120" s="27">
        <f t="shared" si="978"/>
        <v>68</v>
      </c>
      <c r="GD120" s="27">
        <f t="shared" si="978"/>
        <v>2367902.6469943337</v>
      </c>
      <c r="GE120" s="27">
        <f t="shared" ref="GE120:GF120" si="981">SUM(GE121:GE132)</f>
        <v>18</v>
      </c>
      <c r="GF120" s="27">
        <f t="shared" si="981"/>
        <v>645477</v>
      </c>
      <c r="GG120" s="27">
        <f>GC120-GE120</f>
        <v>50</v>
      </c>
      <c r="GH120" s="27">
        <f>SUM($GG120/9*3*$GH$10*$E120*$G120*$H120*$P120)+($GG120/9*6*$GH$10*$F120*$G120*$H120*$P120)</f>
        <v>3883852.0535999998</v>
      </c>
      <c r="GI120" s="27">
        <f t="shared" si="644"/>
        <v>68</v>
      </c>
      <c r="GJ120" s="27">
        <f t="shared" si="644"/>
        <v>4529329.0536000002</v>
      </c>
      <c r="GK120" s="27">
        <f>SUM(Q120,S120,U120,W120,Y120,AA120,AC120,AE120,AG120,AI120,AK120,AM120,AO120,AQ120,AS120,AU120,AW120,AY120,BA120,BC120,BE120,BG120,BI120,BK120,BM120,BO120,BQ120,BS120,BU120,BW120,BY120,CA120,CC120,CE120,CG120,CI120,CK120,CS120,CU120,CW120,CY120,DA120,DC120,DE120,DM120,DO120,DW120,EE120,EM120,EU120,FC120,FK120,FS120,GA120,GI120)</f>
        <v>7495</v>
      </c>
      <c r="GL120" s="27">
        <f>SUM(R120,T120,V120,X120,Z120,AB120,AD120,AF120,AH120,AJ120,AL120,AN120,AP120,AR120,AT120,AV120,AX120,AZ120,BB120,BD120,BF120,BH120,BJ120,BL120,BN120,BP120,BR120,BT120,BV120,BX120,BZ120,CB120,CD120,CF120,CH120,CJ120,CL120,CT120,CV120,CX120,CZ120,DB120,DD120,DF120,DN120,DP120,DX120,EF120,EN120,EV120,FD120,FL120,FT120,GB120,GJ120)</f>
        <v>279406895.63502896</v>
      </c>
    </row>
    <row r="121" spans="1:194" ht="33.75" customHeight="1" x14ac:dyDescent="0.25">
      <c r="A121" s="41"/>
      <c r="B121" s="72">
        <v>93</v>
      </c>
      <c r="C121" s="28" t="s">
        <v>259</v>
      </c>
      <c r="D121" s="29">
        <f t="shared" si="959"/>
        <v>18150.400000000001</v>
      </c>
      <c r="E121" s="29">
        <f t="shared" si="959"/>
        <v>18790</v>
      </c>
      <c r="F121" s="30">
        <v>18508</v>
      </c>
      <c r="G121" s="39">
        <v>0.98</v>
      </c>
      <c r="H121" s="31">
        <v>1</v>
      </c>
      <c r="I121" s="32"/>
      <c r="J121" s="32"/>
      <c r="K121" s="32"/>
      <c r="L121" s="29">
        <v>1.4</v>
      </c>
      <c r="M121" s="29">
        <v>1.68</v>
      </c>
      <c r="N121" s="29">
        <v>2.23</v>
      </c>
      <c r="O121" s="29">
        <v>2.39</v>
      </c>
      <c r="P121" s="33">
        <v>2.57</v>
      </c>
      <c r="Q121" s="34"/>
      <c r="R121" s="34">
        <f>(Q121/12*1*$D121*$G121*$H121*$L121*R$9)+(Q121/12*5*$E121*$G121*$H121*$L121*R$10)+(Q121/12*6*$F121*$G121*$H121*$L121*R$10)</f>
        <v>0</v>
      </c>
      <c r="S121" s="34">
        <v>10</v>
      </c>
      <c r="T121" s="34">
        <f>(S121/12*1*$D121*$G121*$H121*$L121*T$9)+(S121/12*5*$E121*$G121*$H121*$L121*T$10)+(S121/12*6*$F121*$G121*$H121*$L121*T$10)</f>
        <v>259552.01020000002</v>
      </c>
      <c r="U121" s="34">
        <v>0</v>
      </c>
      <c r="V121" s="34">
        <f t="shared" ref="V121:V122" si="982">(U121/12*1*$D121*$G121*$H121*$L121*V$9)+(U121/12*5*$E121*$G121*$H121*$L121*V$10)+(U121/12*6*$F121*$G121*$H121*$L121*V$10)</f>
        <v>0</v>
      </c>
      <c r="W121" s="34"/>
      <c r="X121" s="34">
        <f t="shared" ref="X121:X122" si="983">(W121/12*1*$D121*$G121*$H121*$L121*X$9)+(W121/12*5*$E121*$G121*$H121*$L121*X$10)+(W121/12*6*$F121*$G121*$H121*$L121*X$10)</f>
        <v>0</v>
      </c>
      <c r="Y121" s="34">
        <v>0</v>
      </c>
      <c r="Z121" s="34">
        <f t="shared" ref="Z121:Z122" si="984">(Y121/12*1*$D121*$G121*$H121*$L121*Z$9)+(Y121/12*5*$E121*$G121*$H121*$L121*Z$10)+(Y121/12*6*$F121*$G121*$H121*$L121*Z$10)</f>
        <v>0</v>
      </c>
      <c r="AA121" s="34">
        <v>0</v>
      </c>
      <c r="AB121" s="34">
        <f t="shared" ref="AB121:AB122" si="985">(AA121/12*1*$D121*$G121*$H121*$L121*AB$9)+(AA121/12*5*$E121*$G121*$H121*$L121*AB$10)+(AA121/12*6*$F121*$G121*$H121*$L121*AB$10)</f>
        <v>0</v>
      </c>
      <c r="AC121" s="34">
        <v>0</v>
      </c>
      <c r="AD121" s="34">
        <f t="shared" ref="AD121:AD122" si="986">(AC121/12*1*$D121*$G121*$H121*$L121*AD$9)+(AC121/12*5*$E121*$G121*$H121*$L121*AD$10)+(AC121/12*6*$F121*$G121*$H121*$L121*AD$10)</f>
        <v>0</v>
      </c>
      <c r="AE121" s="34">
        <v>0</v>
      </c>
      <c r="AF121" s="34">
        <f t="shared" ref="AF121:AF122" si="987">(AE121/12*1*$D121*$G121*$H121*$L121*AF$9)+(AE121/12*5*$E121*$G121*$H121*$L121*AF$10)+(AE121/12*6*$F121*$G121*$H121*$L121*AF$10)</f>
        <v>0</v>
      </c>
      <c r="AG121" s="34">
        <v>166</v>
      </c>
      <c r="AH121" s="34">
        <f t="shared" ref="AH121:AH122" si="988">(AG121/12*1*$D121*$G121*$H121*$L121*AH$9)+(AG121/12*5*$E121*$G121*$H121*$L121*AH$10)+(AG121/12*6*$F121*$G121*$H121*$L121*AH$10)</f>
        <v>5311233.9575866666</v>
      </c>
      <c r="AI121" s="27">
        <v>126</v>
      </c>
      <c r="AJ121" s="34">
        <f t="shared" ref="AJ121:AJ122" si="989">(AI121/12*1*$D121*$G121*$H121*$L121*AJ$9)+(AI121/12*3*$E121*$G121*$H121*$L121*AJ$10)+(AI121/12*2*$E121*$G121*$H121*$L121*AJ$11)+(AI121/12*6*$F121*$G121*$H121*$L121*AJ$11)</f>
        <v>3538957.5034799995</v>
      </c>
      <c r="AK121" s="34">
        <v>0</v>
      </c>
      <c r="AL121" s="34">
        <f>(AK121/12*1*$D121*$G121*$H121*$L121*AL$9)+(AK121/12*5*$E121*$G121*$H121*$L121*AL$10)+(AK121/12*6*$F121*$G121*$H121*$L121*AL$10)</f>
        <v>0</v>
      </c>
      <c r="AM121" s="34"/>
      <c r="AN121" s="34">
        <f>(AM121/12*1*$D121*$G121*$H121*$L121*AN$9)+(AM121/12*5*$E121*$G121*$H121*$L121*AN$10)+(AM121/12*6*$F121*$G121*$H121*$L121*AN$10)</f>
        <v>0</v>
      </c>
      <c r="AO121" s="34">
        <v>0</v>
      </c>
      <c r="AP121" s="34">
        <f t="shared" ref="AP121:AP122" si="990">(AO121/12*1*$D121*$G121*$H121*$L121*AP$9)+(AO121/12*5*$E121*$G121*$H121*$L121*AP$10)+(AO121/12*6*$F121*$G121*$H121*$L121*AP$10)</f>
        <v>0</v>
      </c>
      <c r="AQ121" s="34">
        <v>3</v>
      </c>
      <c r="AR121" s="34">
        <f>(AQ121/12*1*$D121*$G121*$H121*$M121*AR$9)+(AQ121/12*5*$E121*$G121*$H121*$M121*AR$10)+(AQ121/12*6*$F121*$G121*$H121*$M121*AR$10)</f>
        <v>92146.709625599993</v>
      </c>
      <c r="AS121" s="34">
        <f>2+2</f>
        <v>4</v>
      </c>
      <c r="AT121" s="34">
        <f>(AS121/12*1*$D121*$G121*$H121*$M121*AT$9)+(AS121/12*5*$E121*$G121*$H121*$M121*AT$10)+(AS121/12*6*$F121*$G121*$H121*$M121*AT$10)</f>
        <v>122862.27950079998</v>
      </c>
      <c r="AU121" s="73">
        <v>1</v>
      </c>
      <c r="AV121" s="34">
        <f t="shared" ref="AV121:AV122" si="991">(AU121/12*1*$D121*$G121*$H121*$M121*AV$9)+(AU121/12*5*$E121*$G121*$H121*$M121*AV$10)+(AU121/12*6*$F121*$G121*$H121*$M121*AV$10)</f>
        <v>30715.569875199995</v>
      </c>
      <c r="AW121" s="34">
        <v>0</v>
      </c>
      <c r="AX121" s="34">
        <f t="shared" ref="AX121:AX122" si="992">(AW121/12*1*$D121*$G121*$H121*$M121*AX$9)+(AW121/12*5*$E121*$G121*$H121*$M121*AX$10)+(AW121/12*6*$F121*$G121*$H121*$M121*AX$10)</f>
        <v>0</v>
      </c>
      <c r="AY121" s="34"/>
      <c r="AZ121" s="34">
        <f t="shared" ref="AZ121:AZ122" si="993">(AY121/12*1*$D121*$G121*$H121*$L121*AZ$9)+(AY121/12*5*$E121*$G121*$H121*$L121*AZ$10)+(AY121/12*6*$F121*$G121*$H121*$L121*AZ$10)</f>
        <v>0</v>
      </c>
      <c r="BA121" s="34"/>
      <c r="BB121" s="34">
        <f t="shared" ref="BB121:BB122" si="994">(BA121/12*1*$D121*$G121*$H121*$L121*BB$9)+(BA121/12*5*$E121*$G121*$H121*$L121*BB$10)+(BA121/12*6*$F121*$G121*$H121*$L121*BB$10)</f>
        <v>0</v>
      </c>
      <c r="BC121" s="34">
        <v>0</v>
      </c>
      <c r="BD121" s="34">
        <f t="shared" ref="BD121:BD122" si="995">(BC121/12*1*$D121*$G121*$H121*$M121*BD$9)+(BC121/12*5*$E121*$G121*$H121*$M121*BD$10)+(BC121/12*6*$F121*$G121*$H121*$M121*BD$10)</f>
        <v>0</v>
      </c>
      <c r="BE121" s="34">
        <v>0</v>
      </c>
      <c r="BF121" s="34">
        <f t="shared" ref="BF121:BF122" si="996">(BE121/12*1*$D121*$G121*$H121*$L121*BF$9)+(BE121/12*5*$E121*$G121*$H121*$L121*BF$10)+(BE121/12*6*$F121*$G121*$H121*$L121*BF$10)</f>
        <v>0</v>
      </c>
      <c r="BG121" s="34">
        <v>0</v>
      </c>
      <c r="BH121" s="34">
        <f t="shared" ref="BH121:BH122" si="997">(BG121/12*1*$D121*$G121*$H121*$L121*BH$9)+(BG121/12*5*$E121*$G121*$H121*$L121*BH$10)+(BG121/12*6*$F121*$G121*$H121*$L121*BH$10)</f>
        <v>0</v>
      </c>
      <c r="BI121" s="34">
        <v>0</v>
      </c>
      <c r="BJ121" s="34">
        <f t="shared" ref="BJ121:BJ122" si="998">(BI121/12*1*$D121*$G121*$H121*$L121*BJ$9)+(BI121/12*5*$E121*$G121*$H121*$L121*BJ$10)+(BI121/12*6*$F121*$G121*$H121*$L121*BJ$10)</f>
        <v>0</v>
      </c>
      <c r="BK121" s="34">
        <v>0</v>
      </c>
      <c r="BL121" s="34">
        <f t="shared" ref="BL121:BL122" si="999">(BK121/12*1*$D121*$G121*$H121*$M121*BL$9)+(BK121/12*5*$E121*$G121*$H121*$M121*BL$10)+(BK121/12*6*$F121*$G121*$H121*$M121*BL$10)</f>
        <v>0</v>
      </c>
      <c r="BM121" s="34">
        <v>1</v>
      </c>
      <c r="BN121" s="34">
        <f t="shared" ref="BN121:BN122" si="1000">(BM121/12*1*$D121*$G121*$H121*$L121*BN$9)+(BM121/12*5*$E121*$G121*$H121*$L121*BN$10)+(BM121/12*6*$F121*$G121*$H121*$L121*BN$10)</f>
        <v>26892.725206666666</v>
      </c>
      <c r="BO121" s="34">
        <v>0</v>
      </c>
      <c r="BP121" s="34">
        <f t="shared" ref="BP121:BP122" si="1001">(BO121/12*1*$D121*$G121*$H121*$L121*BP$9)+(BO121/12*3*$E121*$G121*$H121*$L121*BP$10)+(BO121/12*2*$E121*$G121*$H121*$L121*BP$11)+(BO121/12*6*$F121*$G121*$H121*$L121*BP$11)</f>
        <v>0</v>
      </c>
      <c r="BQ121" s="40">
        <v>0</v>
      </c>
      <c r="BR121" s="34">
        <f t="shared" ref="BR121:BR122" si="1002">(BQ121/12*1*$D121*$G121*$H121*$M121*BR$9)+(BQ121/12*5*$E121*$G121*$H121*$M121*BR$10)+(BQ121/12*6*$F121*$G121*$H121*$M121*BR$10)</f>
        <v>0</v>
      </c>
      <c r="BS121" s="34">
        <v>2</v>
      </c>
      <c r="BT121" s="34">
        <f t="shared" ref="BT121:BT122" si="1003">(BS121/12*1*$D121*$G121*$H121*$M121*BT$9)+(BS121/12*4*$E121*$G121*$H121*$M121*BT$10)+(BS121/12*1*$E121*$G121*$H121*$M121*BT$12)+(BS121/12*6*$F121*$G121*$H121*$M121*BT$12)</f>
        <v>64290.405311999995</v>
      </c>
      <c r="BU121" s="34">
        <v>1</v>
      </c>
      <c r="BV121" s="34">
        <v>17014.72</v>
      </c>
      <c r="BW121" s="34">
        <v>0</v>
      </c>
      <c r="BX121" s="34">
        <f>(BW121/12*1*$D121*$G121*$H121*$L121*BX$9)+(BW121/12*5*$E121*$G121*$H121*$L121*BX$10)+(BW121/12*6*$F121*$G121*$H121*$L121*BX$10)</f>
        <v>0</v>
      </c>
      <c r="BY121" s="34"/>
      <c r="BZ121" s="34">
        <f>(BY121/12*1*$D121*$G121*$H121*$L121*BZ$9)+(BY121/12*5*$E121*$G121*$H121*$L121*BZ$10)+(BY121/12*6*$F121*$G121*$H121*$L121*BZ$10)</f>
        <v>0</v>
      </c>
      <c r="CA121" s="34">
        <v>0</v>
      </c>
      <c r="CB121" s="34">
        <f>(CA121/12*1*$D121*$G121*$H121*$L121*CB$9)+(CA121/12*5*$E121*$G121*$H121*$L121*CB$10)+(CA121/12*6*$F121*$G121*$H121*$L121*CB$10)</f>
        <v>0</v>
      </c>
      <c r="CC121" s="34">
        <v>0</v>
      </c>
      <c r="CD121" s="34">
        <f>(CC121/12*1*$D121*$G121*$H121*$L121*CD$9)+(CC121/12*5*$E121*$G121*$H121*$L121*CD$10)+(CC121/12*6*$F121*$G121*$H121*$L121*CD$10)</f>
        <v>0</v>
      </c>
      <c r="CE121" s="34">
        <v>0</v>
      </c>
      <c r="CF121" s="34">
        <f t="shared" ref="CF121:CF122" si="1004">(CE121/12*1*$D121*$G121*$H121*$M121*CF$9)+(CE121/12*5*$E121*$G121*$H121*$M121*CF$10)+(CE121/12*6*$F121*$G121*$H121*$M121*CF$10)</f>
        <v>0</v>
      </c>
      <c r="CG121" s="34"/>
      <c r="CH121" s="34">
        <f t="shared" ref="CH121:CH122" si="1005">(CG121/12*1*$D121*$G121*$H121*$L121*CH$9)+(CG121/12*5*$E121*$G121*$H121*$L121*CH$10)+(CG121/12*6*$F121*$G121*$H121*$L121*CH$10)</f>
        <v>0</v>
      </c>
      <c r="CI121" s="34"/>
      <c r="CJ121" s="34">
        <f t="shared" ref="CJ121:CJ122" si="1006">(CI121/12*1*$D121*$G121*$H121*$M121*CJ$9)+(CI121/12*5*$E121*$G121*$H121*$M121*CJ$10)+(CI121/12*6*$F121*$G121*$H121*$M121*CJ$10)</f>
        <v>0</v>
      </c>
      <c r="CK121" s="34">
        <v>0</v>
      </c>
      <c r="CL121" s="34">
        <f t="shared" ref="CL121:CL122" si="1007">(CK121/12*1*$D121*$G121*$H121*$L121*CL$9)+(CK121/12*5*$E121*$G121*$H121*$L121*CL$10)+(CK121/12*6*$F121*$G121*$H121*$L121*CL$10)</f>
        <v>0</v>
      </c>
      <c r="CM121" s="34">
        <v>1</v>
      </c>
      <c r="CN121" s="34">
        <f>(CM121/12*1*$D121*$G121*$H121*$L121*CN$9)+(CM121/12*11*$E121*$G121*$H121*$L121*CN$10)</f>
        <v>24661.20470799999</v>
      </c>
      <c r="CO121" s="34">
        <v>0</v>
      </c>
      <c r="CP121" s="34">
        <v>0</v>
      </c>
      <c r="CQ121" s="34"/>
      <c r="CR121" s="34"/>
      <c r="CS121" s="34">
        <f t="shared" si="639"/>
        <v>0</v>
      </c>
      <c r="CT121" s="34">
        <f t="shared" si="639"/>
        <v>0</v>
      </c>
      <c r="CU121" s="34">
        <v>2</v>
      </c>
      <c r="CV121" s="34">
        <f t="shared" ref="CV121:CV122" si="1008">(CU121/12*1*$D121*$G121*$H121*$M121*CV$9)+(CU121/12*5*$E121*$G121*$H121*$M121*CV$10)+(CU121/12*6*$F121*$G121*$H121*$M121*CV$10)</f>
        <v>58445.135414399992</v>
      </c>
      <c r="CW121" s="34"/>
      <c r="CX121" s="34">
        <f t="shared" ref="CX121:CX122" si="1009">(CW121/12*1*$D121*$G121*$H121*$M121*CX$9)+(CW121/12*5*$E121*$G121*$H121*$M121*CX$10)+(CW121/12*6*$F121*$G121*$H121*$M121*CX$10)</f>
        <v>0</v>
      </c>
      <c r="CY121" s="34">
        <v>0</v>
      </c>
      <c r="CZ121" s="34">
        <f t="shared" ref="CZ121:CZ122" si="1010">(CY121/12*1*$D121*$G121*$H121*$L121*CZ$9)+(CY121/12*5*$E121*$G121*$H121*$L121*CZ$10)+(CY121/12*6*$F121*$G121*$H121*$L121*CZ$10)</f>
        <v>0</v>
      </c>
      <c r="DA121" s="34">
        <v>5</v>
      </c>
      <c r="DB121" s="34">
        <f t="shared" ref="DB121:DB122" si="1011">(DA121/12*1*$D121*$G121*$H121*$M121*DB$9)+(DA121/12*5*$E121*$G121*$H121*$M121*DB$10)+(DA121/12*6*$F121*$G121*$H121*$M121*DB$10)</f>
        <v>146797.65312800001</v>
      </c>
      <c r="DC121" s="34">
        <v>1</v>
      </c>
      <c r="DD121" s="34">
        <f t="shared" ref="DD121:DD122" si="1012">(DC121/12*1*$D121*$G121*$H121*$M121*DD$9)+(DC121/12*5*$E121*$G121*$H121*$M121*DD$10)+(DC121/12*6*$F121*$G121*$H121*$M121*DD$10)</f>
        <v>32172.103185599997</v>
      </c>
      <c r="DE121" s="34">
        <v>0</v>
      </c>
      <c r="DF121" s="34">
        <f t="shared" ref="DF121:DF122" si="1013">(DE121/12*1*$D121*$G121*$H121*$M121*DF$9)+(DE121/12*5*$E121*$G121*$H121*$M121*DF$10)+(DE121/12*6*$F121*$G121*$H121*$M121*DF$10)</f>
        <v>0</v>
      </c>
      <c r="DG121" s="34">
        <v>8</v>
      </c>
      <c r="DH121" s="34">
        <f>(DG121/12*1*$D121*$G121*$H121*$M121*DH$9)+(DG121/12*11*$E121*$G121*$H121*$M121*DH$10)</f>
        <v>259334.25020159996</v>
      </c>
      <c r="DI121" s="34">
        <v>0</v>
      </c>
      <c r="DJ121" s="34">
        <v>0</v>
      </c>
      <c r="DK121" s="34"/>
      <c r="DL121" s="27"/>
      <c r="DM121" s="34"/>
      <c r="DN121" s="27">
        <f t="shared" si="652"/>
        <v>0</v>
      </c>
      <c r="DO121" s="34">
        <v>0</v>
      </c>
      <c r="DP121" s="34">
        <f t="shared" ref="DP121:DP122" si="1014">(DO121/12*1*$D121*$G121*$H121*$L121*DP$9)+(DO121/12*5*$E121*$G121*$H121*$L121*DP$10)+(DO121/12*6*$F121*$G121*$H121*$L121*DP$10)</f>
        <v>0</v>
      </c>
      <c r="DQ121" s="34">
        <v>2</v>
      </c>
      <c r="DR121" s="34">
        <f>(DQ121/12*1*$D121*$G121*$H121*$M121*DR$9)+(DQ121/12*11*$E121*$G121*$H121*$M121*DR$10)</f>
        <v>64833.562550399991</v>
      </c>
      <c r="DS121" s="34">
        <v>1</v>
      </c>
      <c r="DT121" s="34">
        <v>30331.06</v>
      </c>
      <c r="DU121" s="34"/>
      <c r="DV121" s="27"/>
      <c r="DW121" s="34">
        <f t="shared" si="629"/>
        <v>1</v>
      </c>
      <c r="DX121" s="34">
        <f t="shared" si="629"/>
        <v>30331.06</v>
      </c>
      <c r="DY121" s="34">
        <v>2</v>
      </c>
      <c r="DZ121" s="34">
        <f>(DY121/12*1*$D121*$G121*$H121*$M121*DZ$9)+(DY121/12*11*$E121*$G121*$H121*$M121*DZ$10)</f>
        <v>64559.63671359999</v>
      </c>
      <c r="EA121" s="34">
        <v>1</v>
      </c>
      <c r="EB121" s="34">
        <v>32606.39</v>
      </c>
      <c r="EC121" s="27"/>
      <c r="ED121" s="34"/>
      <c r="EE121" s="34">
        <f t="shared" si="640"/>
        <v>1</v>
      </c>
      <c r="EF121" s="34">
        <f t="shared" si="640"/>
        <v>32606.39</v>
      </c>
      <c r="EG121" s="34"/>
      <c r="EH121" s="34">
        <f>(EG121/12*1*$D121*$G121*$H121*$L121*EH$9)+(EG121/12*11*$E121*$G121*$H121*$L121*EH$10)</f>
        <v>0</v>
      </c>
      <c r="EI121" s="34">
        <v>0</v>
      </c>
      <c r="EJ121" s="34">
        <f t="shared" si="649"/>
        <v>0</v>
      </c>
      <c r="EK121" s="34"/>
      <c r="EL121" s="34"/>
      <c r="EM121" s="34">
        <f t="shared" si="641"/>
        <v>0</v>
      </c>
      <c r="EN121" s="34">
        <f t="shared" si="641"/>
        <v>0</v>
      </c>
      <c r="EO121" s="34">
        <v>0</v>
      </c>
      <c r="EP121" s="34">
        <f>(EO121/12*1*$D121*$G121*$H121*$L121*EP$9)+(EO121/12*11*$E121*$G121*$H121*$L121*EP$10)</f>
        <v>0</v>
      </c>
      <c r="EQ121" s="34">
        <v>0</v>
      </c>
      <c r="ER121" s="34">
        <v>0</v>
      </c>
      <c r="ES121" s="34"/>
      <c r="ET121" s="34"/>
      <c r="EU121" s="34">
        <f t="shared" si="642"/>
        <v>0</v>
      </c>
      <c r="EV121" s="34">
        <f t="shared" si="642"/>
        <v>0</v>
      </c>
      <c r="EW121" s="34"/>
      <c r="EX121" s="34">
        <f>(EW121/12*1*$D121*$G121*$H121*$M121*EX$9)+(EW121/12*11*$E121*$G121*$H121*$M121*EX$10)</f>
        <v>0</v>
      </c>
      <c r="EY121" s="34">
        <v>0</v>
      </c>
      <c r="EZ121" s="34">
        <f t="shared" si="648"/>
        <v>0</v>
      </c>
      <c r="FA121" s="34"/>
      <c r="FB121" s="34"/>
      <c r="FC121" s="34">
        <f t="shared" si="729"/>
        <v>0</v>
      </c>
      <c r="FD121" s="34">
        <f t="shared" si="729"/>
        <v>0</v>
      </c>
      <c r="FE121" s="34">
        <v>2</v>
      </c>
      <c r="FF121" s="34">
        <f t="shared" ref="FF121:FF122" si="1015">(FE121/12*1*$D121*$G121*$H121*$M121*FF$9)+(FE121/12*11*$E121*$G121*$H121*$M121*FF$10)</f>
        <v>83765.764207999993</v>
      </c>
      <c r="FG121" s="34">
        <v>0</v>
      </c>
      <c r="FH121" s="34">
        <f t="shared" si="734"/>
        <v>0</v>
      </c>
      <c r="FI121" s="34"/>
      <c r="FJ121" s="34"/>
      <c r="FK121" s="34">
        <f t="shared" si="730"/>
        <v>0</v>
      </c>
      <c r="FL121" s="34">
        <f t="shared" si="730"/>
        <v>0</v>
      </c>
      <c r="FM121" s="34"/>
      <c r="FN121" s="34">
        <f t="shared" ref="FN121:FN122" si="1016">(FM121/12*1*$D121*$G121*$H121*$M121*FN$9)+(FM121/12*11*$E121*$G121*$H121*$M121*FN$10)</f>
        <v>0</v>
      </c>
      <c r="FO121" s="34">
        <v>0</v>
      </c>
      <c r="FP121" s="34">
        <f t="shared" si="731"/>
        <v>0</v>
      </c>
      <c r="FQ121" s="34"/>
      <c r="FR121" s="34"/>
      <c r="FS121" s="34"/>
      <c r="FT121" s="34"/>
      <c r="FU121" s="34">
        <v>0</v>
      </c>
      <c r="FV121" s="34">
        <f t="shared" ref="FV121:FV122" si="1017">(FU121/12*1*$D121*$G121*$H121*$N121*FV$9)+(FU121/12*11*$E121*$G121*$H121*$N121*FV$10)</f>
        <v>0</v>
      </c>
      <c r="FW121" s="34">
        <v>0</v>
      </c>
      <c r="FX121" s="34">
        <v>0</v>
      </c>
      <c r="FY121" s="34"/>
      <c r="FZ121" s="34"/>
      <c r="GA121" s="34">
        <f t="shared" si="643"/>
        <v>0</v>
      </c>
      <c r="GB121" s="34">
        <f t="shared" si="643"/>
        <v>0</v>
      </c>
      <c r="GC121" s="34">
        <v>0</v>
      </c>
      <c r="GD121" s="34">
        <f>(GC121/12*1*$D121*$G121*$H121*$O121*GD$9)+(GC121/12*11*$E121*$G121*$H121*$P121*GD$10)</f>
        <v>0</v>
      </c>
      <c r="GE121" s="34">
        <v>0</v>
      </c>
      <c r="GF121" s="34">
        <f t="shared" si="647"/>
        <v>0</v>
      </c>
      <c r="GG121" s="34"/>
      <c r="GH121" s="34"/>
      <c r="GI121" s="27">
        <f t="shared" si="644"/>
        <v>0</v>
      </c>
      <c r="GJ121" s="27">
        <f t="shared" si="644"/>
        <v>0</v>
      </c>
      <c r="GK121" s="37"/>
      <c r="GL121" s="38"/>
    </row>
    <row r="122" spans="1:194" ht="33.75" customHeight="1" x14ac:dyDescent="0.25">
      <c r="A122" s="41"/>
      <c r="B122" s="72">
        <v>94</v>
      </c>
      <c r="C122" s="28" t="s">
        <v>260</v>
      </c>
      <c r="D122" s="29">
        <f t="shared" si="959"/>
        <v>18150.400000000001</v>
      </c>
      <c r="E122" s="29">
        <f t="shared" si="959"/>
        <v>18790</v>
      </c>
      <c r="F122" s="30">
        <v>18508</v>
      </c>
      <c r="G122" s="39">
        <v>1.49</v>
      </c>
      <c r="H122" s="31">
        <v>1</v>
      </c>
      <c r="I122" s="32"/>
      <c r="J122" s="32"/>
      <c r="K122" s="32"/>
      <c r="L122" s="29">
        <v>1.4</v>
      </c>
      <c r="M122" s="29">
        <v>1.68</v>
      </c>
      <c r="N122" s="29">
        <v>2.23</v>
      </c>
      <c r="O122" s="29">
        <v>2.39</v>
      </c>
      <c r="P122" s="33">
        <v>2.57</v>
      </c>
      <c r="Q122" s="34">
        <v>1</v>
      </c>
      <c r="R122" s="34">
        <f>(Q122/12*1*$D122*$G122*$H122*$L122*R$9)+(Q122/12*5*$E122*$G122*$H122*$L122*R$10)+(Q122/12*6*$F122*$G122*$H122*$L122*R$10)</f>
        <v>39462.499509999994</v>
      </c>
      <c r="S122" s="34">
        <v>2</v>
      </c>
      <c r="T122" s="34">
        <f>(S122/12*1*$D122*$G122*$H122*$L122*T$9)+(S122/12*5*$E122*$G122*$H122*$L122*T$10)+(S122/12*6*$F122*$G122*$H122*$L122*T$10)</f>
        <v>78924.999019999988</v>
      </c>
      <c r="U122" s="34"/>
      <c r="V122" s="34">
        <f t="shared" si="982"/>
        <v>0</v>
      </c>
      <c r="W122" s="34"/>
      <c r="X122" s="34">
        <f t="shared" si="983"/>
        <v>0</v>
      </c>
      <c r="Y122" s="34"/>
      <c r="Z122" s="34">
        <f t="shared" si="984"/>
        <v>0</v>
      </c>
      <c r="AA122" s="34"/>
      <c r="AB122" s="34">
        <f t="shared" si="985"/>
        <v>0</v>
      </c>
      <c r="AC122" s="34"/>
      <c r="AD122" s="34">
        <f t="shared" si="986"/>
        <v>0</v>
      </c>
      <c r="AE122" s="34"/>
      <c r="AF122" s="34">
        <f t="shared" si="987"/>
        <v>0</v>
      </c>
      <c r="AG122" s="34"/>
      <c r="AH122" s="34">
        <f t="shared" si="988"/>
        <v>0</v>
      </c>
      <c r="AI122" s="34"/>
      <c r="AJ122" s="34">
        <f t="shared" si="989"/>
        <v>0</v>
      </c>
      <c r="AK122" s="34"/>
      <c r="AL122" s="34">
        <f>(AK122/12*1*$D122*$G122*$H122*$L122*AL$9)+(AK122/12*5*$E122*$G122*$H122*$L122*AL$10)+(AK122/12*6*$F122*$G122*$H122*$L122*AL$10)</f>
        <v>0</v>
      </c>
      <c r="AM122" s="34"/>
      <c r="AN122" s="34">
        <f>(AM122/12*1*$D122*$G122*$H122*$L122*AN$9)+(AM122/12*5*$E122*$G122*$H122*$L122*AN$10)+(AM122/12*6*$F122*$G122*$H122*$L122*AN$10)</f>
        <v>0</v>
      </c>
      <c r="AO122" s="34"/>
      <c r="AP122" s="34">
        <f t="shared" si="990"/>
        <v>0</v>
      </c>
      <c r="AQ122" s="34"/>
      <c r="AR122" s="34">
        <f>(AQ122/12*1*$D122*$G122*$H122*$M122*AR$9)+(AQ122/12*5*$E122*$G122*$H122*$M122*AR$10)+(AQ122/12*6*$F122*$G122*$H122*$M122*AR$10)</f>
        <v>0</v>
      </c>
      <c r="AS122" s="34"/>
      <c r="AT122" s="34">
        <f>(AS122/12*1*$D122*$G122*$H122*$M122*AT$9)+(AS122/12*5*$E122*$G122*$H122*$M122*AT$10)+(AS122/12*6*$F122*$G122*$H122*$M122*AT$10)</f>
        <v>0</v>
      </c>
      <c r="AU122" s="73">
        <v>4</v>
      </c>
      <c r="AV122" s="34">
        <f t="shared" si="991"/>
        <v>186800.81271039997</v>
      </c>
      <c r="AW122" s="34"/>
      <c r="AX122" s="34">
        <f t="shared" si="992"/>
        <v>0</v>
      </c>
      <c r="AY122" s="34"/>
      <c r="AZ122" s="34">
        <f t="shared" si="993"/>
        <v>0</v>
      </c>
      <c r="BA122" s="34"/>
      <c r="BB122" s="34">
        <f t="shared" si="994"/>
        <v>0</v>
      </c>
      <c r="BC122" s="34"/>
      <c r="BD122" s="34">
        <f t="shared" si="995"/>
        <v>0</v>
      </c>
      <c r="BE122" s="34"/>
      <c r="BF122" s="34">
        <f t="shared" si="996"/>
        <v>0</v>
      </c>
      <c r="BG122" s="34"/>
      <c r="BH122" s="34">
        <f t="shared" si="997"/>
        <v>0</v>
      </c>
      <c r="BI122" s="34"/>
      <c r="BJ122" s="34">
        <f t="shared" si="998"/>
        <v>0</v>
      </c>
      <c r="BK122" s="34"/>
      <c r="BL122" s="34">
        <f t="shared" si="999"/>
        <v>0</v>
      </c>
      <c r="BM122" s="34"/>
      <c r="BN122" s="34">
        <f t="shared" si="1000"/>
        <v>0</v>
      </c>
      <c r="BO122" s="34"/>
      <c r="BP122" s="34">
        <f t="shared" si="1001"/>
        <v>0</v>
      </c>
      <c r="BQ122" s="40"/>
      <c r="BR122" s="34">
        <f t="shared" si="1002"/>
        <v>0</v>
      </c>
      <c r="BS122" s="34"/>
      <c r="BT122" s="34">
        <f t="shared" si="1003"/>
        <v>0</v>
      </c>
      <c r="BU122" s="34"/>
      <c r="BV122" s="34">
        <f t="shared" ref="BV122" si="1018">(BU122/12*1*$D122*$F122*$G122*$L122*BV$9)+(BU122/12*11*$E122*$F122*$G122*$L122*BV$10)</f>
        <v>0</v>
      </c>
      <c r="BW122" s="34"/>
      <c r="BX122" s="34">
        <f>(BW122/12*1*$D122*$G122*$H122*$L122*BX$9)+(BW122/12*5*$E122*$G122*$H122*$L122*BX$10)+(BW122/12*6*$F122*$G122*$H122*$L122*BX$10)</f>
        <v>0</v>
      </c>
      <c r="BY122" s="34"/>
      <c r="BZ122" s="34">
        <f>(BY122/12*1*$D122*$G122*$H122*$L122*BZ$9)+(BY122/12*5*$E122*$G122*$H122*$L122*BZ$10)+(BY122/12*6*$F122*$G122*$H122*$L122*BZ$10)</f>
        <v>0</v>
      </c>
      <c r="CA122" s="34"/>
      <c r="CB122" s="34">
        <f>(CA122/12*1*$D122*$G122*$H122*$L122*CB$9)+(CA122/12*5*$E122*$G122*$H122*$L122*CB$10)+(CA122/12*6*$F122*$G122*$H122*$L122*CB$10)</f>
        <v>0</v>
      </c>
      <c r="CC122" s="34"/>
      <c r="CD122" s="34">
        <f>(CC122/12*1*$D122*$G122*$H122*$L122*CD$9)+(CC122/12*5*$E122*$G122*$H122*$L122*CD$10)+(CC122/12*6*$F122*$G122*$H122*$L122*CD$10)</f>
        <v>0</v>
      </c>
      <c r="CE122" s="34"/>
      <c r="CF122" s="34">
        <f t="shared" si="1004"/>
        <v>0</v>
      </c>
      <c r="CG122" s="34"/>
      <c r="CH122" s="34">
        <f t="shared" si="1005"/>
        <v>0</v>
      </c>
      <c r="CI122" s="34"/>
      <c r="CJ122" s="34">
        <f t="shared" si="1006"/>
        <v>0</v>
      </c>
      <c r="CK122" s="34"/>
      <c r="CL122" s="34">
        <f t="shared" si="1007"/>
        <v>0</v>
      </c>
      <c r="CM122" s="34"/>
      <c r="CN122" s="34">
        <f>(CM122/12*1*$D122*$G122*$H122*$L122*CN$9)+(CM122/12*11*$E122*$G122*$H122*$L122*CN$10)</f>
        <v>0</v>
      </c>
      <c r="CO122" s="34">
        <v>0</v>
      </c>
      <c r="CP122" s="34">
        <v>0</v>
      </c>
      <c r="CQ122" s="34"/>
      <c r="CR122" s="34"/>
      <c r="CS122" s="34">
        <f t="shared" si="639"/>
        <v>0</v>
      </c>
      <c r="CT122" s="34">
        <f t="shared" si="639"/>
        <v>0</v>
      </c>
      <c r="CU122" s="34"/>
      <c r="CV122" s="34">
        <f t="shared" si="1008"/>
        <v>0</v>
      </c>
      <c r="CW122" s="34">
        <v>4</v>
      </c>
      <c r="CX122" s="34">
        <f t="shared" si="1009"/>
        <v>177720.9219744</v>
      </c>
      <c r="CY122" s="34"/>
      <c r="CZ122" s="34">
        <f t="shared" si="1010"/>
        <v>0</v>
      </c>
      <c r="DA122" s="34"/>
      <c r="DB122" s="34">
        <f t="shared" si="1011"/>
        <v>0</v>
      </c>
      <c r="DC122" s="34"/>
      <c r="DD122" s="34">
        <f t="shared" si="1012"/>
        <v>0</v>
      </c>
      <c r="DE122" s="34"/>
      <c r="DF122" s="34">
        <f t="shared" si="1013"/>
        <v>0</v>
      </c>
      <c r="DG122" s="34"/>
      <c r="DH122" s="34">
        <f>(DG122/12*1*$D122*$G122*$H122*$M122*DH$9)+(DG122/12*11*$E122*$G122*$H122*$M122*DH$10)</f>
        <v>0</v>
      </c>
      <c r="DI122" s="34">
        <v>0</v>
      </c>
      <c r="DJ122" s="34">
        <v>0</v>
      </c>
      <c r="DK122" s="34"/>
      <c r="DL122" s="27"/>
      <c r="DM122" s="34"/>
      <c r="DN122" s="27">
        <f t="shared" si="652"/>
        <v>0</v>
      </c>
      <c r="DO122" s="34"/>
      <c r="DP122" s="34">
        <f t="shared" si="1014"/>
        <v>0</v>
      </c>
      <c r="DQ122" s="34"/>
      <c r="DR122" s="34">
        <f>(DQ122/12*1*$D122*$G122*$H122*$M122*DR$9)+(DQ122/12*11*$E122*$G122*$H122*$M122*DR$10)</f>
        <v>0</v>
      </c>
      <c r="DS122" s="34">
        <v>0</v>
      </c>
      <c r="DT122" s="34">
        <v>0</v>
      </c>
      <c r="DU122" s="34"/>
      <c r="DV122" s="27"/>
      <c r="DW122" s="34">
        <f t="shared" si="629"/>
        <v>0</v>
      </c>
      <c r="DX122" s="34">
        <f t="shared" si="629"/>
        <v>0</v>
      </c>
      <c r="DY122" s="34"/>
      <c r="DZ122" s="34">
        <f>(DY122/12*1*$D122*$G122*$H122*$M122*DZ$9)+(DY122/12*11*$E122*$G122*$H122*$M122*DZ$10)</f>
        <v>0</v>
      </c>
      <c r="EA122" s="34">
        <v>1</v>
      </c>
      <c r="EB122" s="34">
        <v>49575.02</v>
      </c>
      <c r="EC122" s="27"/>
      <c r="ED122" s="34"/>
      <c r="EE122" s="34">
        <f t="shared" si="640"/>
        <v>1</v>
      </c>
      <c r="EF122" s="34">
        <f t="shared" si="640"/>
        <v>49575.02</v>
      </c>
      <c r="EG122" s="34"/>
      <c r="EH122" s="34">
        <f>(EG122/12*1*$D122*$G122*$H122*$L122*EH$9)+(EG122/12*11*$E122*$G122*$H122*$L122*EH$10)</f>
        <v>0</v>
      </c>
      <c r="EI122" s="34">
        <v>0</v>
      </c>
      <c r="EJ122" s="34">
        <f t="shared" si="649"/>
        <v>0</v>
      </c>
      <c r="EK122" s="34"/>
      <c r="EL122" s="34"/>
      <c r="EM122" s="34">
        <f t="shared" si="641"/>
        <v>0</v>
      </c>
      <c r="EN122" s="34">
        <f t="shared" si="641"/>
        <v>0</v>
      </c>
      <c r="EO122" s="34"/>
      <c r="EP122" s="34">
        <f>(EO122/12*1*$D122*$G122*$H122*$L122*EP$9)+(EO122/12*11*$E122*$G122*$H122*$L122*EP$10)</f>
        <v>0</v>
      </c>
      <c r="EQ122" s="34">
        <v>0</v>
      </c>
      <c r="ER122" s="34">
        <v>0</v>
      </c>
      <c r="ES122" s="34"/>
      <c r="ET122" s="34"/>
      <c r="EU122" s="34">
        <f t="shared" si="642"/>
        <v>0</v>
      </c>
      <c r="EV122" s="34">
        <f t="shared" si="642"/>
        <v>0</v>
      </c>
      <c r="EW122" s="34"/>
      <c r="EX122" s="34">
        <f>(EW122/12*1*$D122*$G122*$H122*$M122*EX$9)+(EW122/12*11*$E122*$G122*$H122*$M122*EX$10)</f>
        <v>0</v>
      </c>
      <c r="EY122" s="34">
        <v>0</v>
      </c>
      <c r="EZ122" s="34">
        <f t="shared" si="648"/>
        <v>0</v>
      </c>
      <c r="FA122" s="34"/>
      <c r="FB122" s="34"/>
      <c r="FC122" s="34">
        <f t="shared" si="729"/>
        <v>0</v>
      </c>
      <c r="FD122" s="34">
        <f t="shared" si="729"/>
        <v>0</v>
      </c>
      <c r="FE122" s="34"/>
      <c r="FF122" s="34">
        <f t="shared" si="1015"/>
        <v>0</v>
      </c>
      <c r="FG122" s="34">
        <v>0</v>
      </c>
      <c r="FH122" s="34">
        <f t="shared" si="734"/>
        <v>0</v>
      </c>
      <c r="FI122" s="34"/>
      <c r="FJ122" s="34"/>
      <c r="FK122" s="34">
        <f t="shared" si="730"/>
        <v>0</v>
      </c>
      <c r="FL122" s="34">
        <f t="shared" si="730"/>
        <v>0</v>
      </c>
      <c r="FM122" s="34"/>
      <c r="FN122" s="34">
        <f t="shared" si="1016"/>
        <v>0</v>
      </c>
      <c r="FO122" s="34">
        <v>0</v>
      </c>
      <c r="FP122" s="34">
        <f t="shared" si="731"/>
        <v>0</v>
      </c>
      <c r="FQ122" s="34"/>
      <c r="FR122" s="34"/>
      <c r="FS122" s="34"/>
      <c r="FT122" s="34"/>
      <c r="FU122" s="34"/>
      <c r="FV122" s="34">
        <f t="shared" si="1017"/>
        <v>0</v>
      </c>
      <c r="FW122" s="34">
        <v>0</v>
      </c>
      <c r="FX122" s="34">
        <v>0</v>
      </c>
      <c r="FY122" s="34"/>
      <c r="FZ122" s="34"/>
      <c r="GA122" s="34">
        <f t="shared" si="643"/>
        <v>0</v>
      </c>
      <c r="GB122" s="34">
        <f t="shared" si="643"/>
        <v>0</v>
      </c>
      <c r="GC122" s="34"/>
      <c r="GD122" s="34">
        <f>(GC122/12*1*$D122*$G122*$H122*$O122*GD$9)+(GC122/12*11*$E122*$G122*$H122*$P122*GD$10)</f>
        <v>0</v>
      </c>
      <c r="GE122" s="34">
        <v>0</v>
      </c>
      <c r="GF122" s="34">
        <f t="shared" si="647"/>
        <v>0</v>
      </c>
      <c r="GG122" s="34"/>
      <c r="GH122" s="34"/>
      <c r="GI122" s="27">
        <f t="shared" si="644"/>
        <v>0</v>
      </c>
      <c r="GJ122" s="27">
        <f t="shared" si="644"/>
        <v>0</v>
      </c>
      <c r="GK122" s="37"/>
      <c r="GL122" s="38"/>
    </row>
    <row r="123" spans="1:194" ht="38.25" customHeight="1" x14ac:dyDescent="0.25">
      <c r="A123" s="41"/>
      <c r="B123" s="72">
        <v>95</v>
      </c>
      <c r="C123" s="28" t="s">
        <v>261</v>
      </c>
      <c r="D123" s="29">
        <f t="shared" si="959"/>
        <v>18150.400000000001</v>
      </c>
      <c r="E123" s="29">
        <f t="shared" si="959"/>
        <v>18790</v>
      </c>
      <c r="F123" s="30">
        <v>18508</v>
      </c>
      <c r="G123" s="39">
        <v>0.68</v>
      </c>
      <c r="H123" s="31">
        <v>1</v>
      </c>
      <c r="I123" s="32"/>
      <c r="J123" s="32"/>
      <c r="K123" s="32"/>
      <c r="L123" s="29">
        <v>1.4</v>
      </c>
      <c r="M123" s="29">
        <v>1.68</v>
      </c>
      <c r="N123" s="29">
        <v>2.23</v>
      </c>
      <c r="O123" s="29">
        <v>2.39</v>
      </c>
      <c r="P123" s="33">
        <v>2.57</v>
      </c>
      <c r="Q123" s="34">
        <v>29</v>
      </c>
      <c r="R123" s="34">
        <f>(Q123/12*1*$D123*$G123*$H123*$L123*R$9)+(Q123/12*5*$E123*$G123*$H123*$L123)+(Q123/12*6*$F123*$G123*$H123*$L123)</f>
        <v>517565.88762666663</v>
      </c>
      <c r="S123" s="34">
        <v>786</v>
      </c>
      <c r="T123" s="34">
        <f>(S123/12*1*$D123*$G123*$H123*$L123*T$9)+(S123/12*5*$E123*$G123*$H123*$L123)+(S123/12*6*$F123*$G123*$H123*$L123)</f>
        <v>14027820.26464</v>
      </c>
      <c r="U123" s="34">
        <v>0</v>
      </c>
      <c r="V123" s="34">
        <f>(U123/12*1*$D123*$G123*$H123*$L123*V$9)+(U123/12*5*$E123*$G123*$H123*$L123)+(U123/12*6*$F123*$G123*$H123*$L123)</f>
        <v>0</v>
      </c>
      <c r="W123" s="34"/>
      <c r="X123" s="34">
        <f>(W123/12*1*$D123*$G123*$H123*$L123*X$9)+(W123/12*5*$E123*$G123*$H123*$L123)+(W123/12*6*$F123*$G123*$H123*$L123)</f>
        <v>0</v>
      </c>
      <c r="Y123" s="34">
        <v>0</v>
      </c>
      <c r="Z123" s="34">
        <f>(Y123/12*1*$D123*$G123*$H123*$L123*Z$9)+(Y123/12*5*$E123*$G123*$H123*$L123)+(Y123/12*6*$F123*$G123*$H123*$L123)</f>
        <v>0</v>
      </c>
      <c r="AA123" s="34">
        <v>144</v>
      </c>
      <c r="AB123" s="34">
        <f>(AA123/12*1*$D123*$G123*$H123*$L123*AB$9)+(AA123/12*5*$E123*$G123*$H123*$L123)+(AA123/12*6*$F123*$G123*$H123*$L123)</f>
        <v>2569982.3385600001</v>
      </c>
      <c r="AC123" s="34">
        <v>0</v>
      </c>
      <c r="AD123" s="34">
        <f>(AC123/12*1*$D123*$G123*$H123*$L123*AD$9)+(AC123/12*5*$E123*$G123*$H123*$L123)+(AC123/12*6*$F123*$G123*$H123*$L123)</f>
        <v>0</v>
      </c>
      <c r="AE123" s="34">
        <v>0</v>
      </c>
      <c r="AF123" s="34">
        <f>(AE123/12*1*$D123*$G123*$H123*$L123*AF$9)+(AE123/12*5*$E123*$G123*$H123*$L123)+(AE123/12*6*$F123*$G123*$H123*$L123)</f>
        <v>0</v>
      </c>
      <c r="AG123" s="34"/>
      <c r="AH123" s="34">
        <f>(AG123/12*1*$D123*$G123*$H123*$L123*AH$9)+(AG123/12*5*$E123*$G123*$H123*$L123)+(AG123/12*6*$F123*$G123*$H123*$L123)</f>
        <v>0</v>
      </c>
      <c r="AI123" s="34">
        <v>35</v>
      </c>
      <c r="AJ123" s="34">
        <f>(AI123/12*1*$D123*$G123*$H123*$L123*AJ$9)+(AI123/12*11*$E123*$G123*$H123*$L123)</f>
        <v>639426.12719999999</v>
      </c>
      <c r="AK123" s="34">
        <v>18</v>
      </c>
      <c r="AL123" s="34">
        <f>(AK123/12*1*$D123*$G123*$H123*$L123*AL$9)+(AK123/12*5*$E123*$G123*$H123*$L123)+(AK123/12*6*$F123*$G123*$H123*$L123)</f>
        <v>319692.66604799998</v>
      </c>
      <c r="AM123" s="34"/>
      <c r="AN123" s="34">
        <f>(AM123/12*1*$D123*$G123*$H123*$L123*AN$9)+(AM123/12*5*$E123*$G123*$H123*$L123)+(AM123/12*6*$F123*$G123*$H123*$L123)</f>
        <v>0</v>
      </c>
      <c r="AO123" s="34">
        <v>0</v>
      </c>
      <c r="AP123" s="34">
        <f>(AO123/12*1*$D123*$G123*$H123*$L123*AP$9)+(AO123/12*5*$E123*$G123*$H123*$L123)+(AO123/12*6*$F123*$G123*$H123*$L123)</f>
        <v>0</v>
      </c>
      <c r="AQ123" s="34">
        <v>300</v>
      </c>
      <c r="AR123" s="34">
        <f>(AQ123/12*1*$D123*$G123*$H123*$M123*AR$9)+(AQ123/12*5*$E123*$G123*$H123*$M123)+(AQ123/12*6*$F123*$G123*$H123*$M123)</f>
        <v>6393853.3209600002</v>
      </c>
      <c r="AS123" s="34">
        <v>170</v>
      </c>
      <c r="AT123" s="34">
        <f>(AS123/12*1*$D123*$G123*$H123*$M123*AT$9)+(AS123/12*5*$E123*$G123*$H123*$M123)+(AS123/12*6*$F123*$G123*$H123*$M123)</f>
        <v>3623183.5485439999</v>
      </c>
      <c r="AU123" s="34">
        <v>429</v>
      </c>
      <c r="AV123" s="34">
        <f>(AU123/12*1*$D123*$G123*$H123*$M123*AV$9)+(AU123/12*5*$E123*$G123*$H123*$M123)+(AU123/12*6*$F123*$G123*$H123*$M123)</f>
        <v>9143210.2489727996</v>
      </c>
      <c r="AW123" s="34">
        <v>0</v>
      </c>
      <c r="AX123" s="34">
        <f>(AW123/12*1*$D123*$G123*$H123*$M123*AX$9)+(AW123/12*5*$E123*$G123*$H123*$M123)+(AW123/12*6*$F123*$G123*$H123*$M123)</f>
        <v>0</v>
      </c>
      <c r="AY123" s="34"/>
      <c r="AZ123" s="34">
        <f>(AY123/12*1*$D123*$G123*$H123*$L123*AZ$9)+(AY123/12*5*$E123*$G123*$H123*$L123)+(AY123/12*6*$F123*$G123*$H123*$L123)</f>
        <v>0</v>
      </c>
      <c r="BA123" s="34"/>
      <c r="BB123" s="34">
        <f>(BA123/12*1*$D123*$G123*$H123*$L123*BB$9)+(BA123/12*5*$E123*$G123*$H123*$L123)+(BA123/12*6*$F123*$G123*$H123*$L123)</f>
        <v>0</v>
      </c>
      <c r="BC123" s="34">
        <v>100</v>
      </c>
      <c r="BD123" s="34">
        <f>(BC123/12*1*$D123*$G123*$H123*$M123*BD$9)+(BC123/12*5*$E123*$G123*$H123*$M123)+(BC123/12*6*$F123*$G123*$H123*$M123)</f>
        <v>2131284.4403200001</v>
      </c>
      <c r="BE123" s="34">
        <v>0</v>
      </c>
      <c r="BF123" s="34">
        <f>(BE123/12*1*$D123*$G123*$H123*$L123*BF$9)+(BE123/12*5*$E123*$G123*$H123*$L123)+(BE123/12*6*$F123*$G123*$H123*$L123)</f>
        <v>0</v>
      </c>
      <c r="BG123" s="34">
        <v>0</v>
      </c>
      <c r="BH123" s="34">
        <f>(BG123/12*1*$D123*$G123*$H123*$L123*BH$9)+(BG123/12*5*$E123*$G123*$H123*$L123)+(BG123/12*6*$F123*$G123*$H123*$L123)</f>
        <v>0</v>
      </c>
      <c r="BI123" s="34">
        <v>0</v>
      </c>
      <c r="BJ123" s="34">
        <f>(BI123/12*1*$D123*$G123*$H123*$L123*BJ$9)+(BI123/12*5*$E123*$G123*$H123*$L123)+(BI123/12*6*$F123*$G123*$H123*$L123)</f>
        <v>0</v>
      </c>
      <c r="BK123" s="34">
        <v>0</v>
      </c>
      <c r="BL123" s="34">
        <f>(BK123/12*1*$D123*$G123*$H123*$M123*BL$9)+(BK123/12*5*$E123*$G123*$H123*$M123)+(BK123/12*6*$F123*$G123*$H123*$M123)</f>
        <v>0</v>
      </c>
      <c r="BM123" s="34">
        <v>130</v>
      </c>
      <c r="BN123" s="34">
        <f>(BM123/12*1*$D123*$G123*$H123*$L123*BN$9)+(BM123/12*5*$E123*$G123*$H123*$L123)+(BM123/12*6*$F123*$G123*$H123*$L123)</f>
        <v>2320122.9445333336</v>
      </c>
      <c r="BO123" s="34">
        <v>6</v>
      </c>
      <c r="BP123" s="34">
        <f>(BO123/12*1*$D123*$G123*$H123*$L123*BP$9)+(BO123/12*11*$E123*$G123*$H123*$L123)</f>
        <v>107369.61401600001</v>
      </c>
      <c r="BQ123" s="40">
        <v>24</v>
      </c>
      <c r="BR123" s="34">
        <f>(BQ123/12*1*$D123*$G123*$H123*$M123*BR$9)+(BQ123/12*5*$E123*$G123*$H123*$M123)+(BQ123/12*6*$F123*$G123*$H123*$M123)</f>
        <v>511508.26567680005</v>
      </c>
      <c r="BS123" s="34">
        <v>16</v>
      </c>
      <c r="BT123" s="34">
        <f>(BS123/12*1*$D123*$G123*$H123*$M123*BT$9)+(BS123/12*4*$E123*$G123*$H123*$M385)+(BS123/12*1*$E123*$G123*$H123*$M123)+(BS123/12*6*$F123*$G123*$H123*$M123)</f>
        <v>230945.268736</v>
      </c>
      <c r="BU123" s="34">
        <v>0</v>
      </c>
      <c r="BV123" s="34">
        <f>(BU123/12*1*$D123*$F123*$G123*$L123*BV$9)+(BU123/12*11*$E123*$F123*$G123*$L123)</f>
        <v>0</v>
      </c>
      <c r="BW123" s="34">
        <v>68</v>
      </c>
      <c r="BX123" s="34">
        <f>(BW123/12*1*$D123*$G123*$H123*$L123*BX$9)+(BW123/12*5*$E123*$G123*$H123*$L123)+(BW123/12*6*$F123*$G123*$H123*$L123)</f>
        <v>1199894.6208853335</v>
      </c>
      <c r="BY123" s="34">
        <v>150</v>
      </c>
      <c r="BZ123" s="34">
        <f>(BY123/12*1*$D123*$G123*$H123*$L123*BZ$9)+(BY123/12*5*$E123*$G123*$H123*$L123)+(BY123/12*6*$F123*$G123*$H123*$L123)</f>
        <v>2646826.3695999999</v>
      </c>
      <c r="CA123" s="34">
        <v>0</v>
      </c>
      <c r="CB123" s="34">
        <f>(CA123/12*1*$D123*$G123*$H123*$L123*CB$9)+(CA123/12*5*$E123*$G123*$H123*$L123)+(CA123/12*6*$F123*$G123*$H123*$L123)</f>
        <v>0</v>
      </c>
      <c r="CC123" s="34">
        <v>54</v>
      </c>
      <c r="CD123" s="34">
        <f>(CC123/12*1*$D123*$G123*$H123*$L123*CD$9)+(CC123/12*5*$E123*$G123*$H123*$L123)+(CC123/12*6*$F123*$G123*$H123*$L123)</f>
        <v>948969.67737599998</v>
      </c>
      <c r="CE123" s="34">
        <v>0</v>
      </c>
      <c r="CF123" s="34">
        <f>(CE123/12*1*$D123*$G123*$H123*$M123*CF$9)+(CE123/12*5*$E123*$G123*$H123*$M123)+(CE123/12*6*$F123*$G123*$H123*$M123)</f>
        <v>0</v>
      </c>
      <c r="CG123" s="34"/>
      <c r="CH123" s="34">
        <f>(CG123/12*1*$D123*$G123*$H123*$L123*CH$9)+(CG123/12*5*$E123*$G123*$H123*$L123)+(CG123/12*6*$F123*$G123*$H123*$L123)</f>
        <v>0</v>
      </c>
      <c r="CI123" s="34"/>
      <c r="CJ123" s="34">
        <f>(CI123/12*1*$D123*$G123*$H123*$M123*CJ$9)+(CI123/12*5*$E123*$G123*$H123*$M123)+(CI123/12*6*$F123*$G123*$H123*$M123)</f>
        <v>0</v>
      </c>
      <c r="CK123" s="34">
        <v>0</v>
      </c>
      <c r="CL123" s="34">
        <f>(CK123/12*1*$D123*$G123*$H123*$L123*CL$9)+(CK123/12*5*$E123*$G123*$H123*$L123)+(CK123/12*6*$F123*$G123*$H123*$L123)</f>
        <v>0</v>
      </c>
      <c r="CM123" s="34">
        <v>32</v>
      </c>
      <c r="CN123" s="34">
        <f>(CM123/12*1*$D123*$G123*$H123*$L123*CN$9)+(CM123/12*11*$E123*$G123*$H123*$L123)</f>
        <v>571716.38510933332</v>
      </c>
      <c r="CO123" s="34">
        <v>17</v>
      </c>
      <c r="CP123" s="34">
        <v>302254.12000000005</v>
      </c>
      <c r="CQ123" s="34"/>
      <c r="CR123" s="34"/>
      <c r="CS123" s="34">
        <f t="shared" si="639"/>
        <v>17</v>
      </c>
      <c r="CT123" s="34">
        <f t="shared" si="639"/>
        <v>302254.12000000005</v>
      </c>
      <c r="CU123" s="34">
        <v>246</v>
      </c>
      <c r="CV123" s="34">
        <f>(CU123/12*1*$D123*$G123*$H123*$M123*CV$9)+(CU123/12*5*$E123*$G123*$H123*$M123)+(CU123/12*6*$F123*$G123*$H123*$M123)</f>
        <v>5208954.295372799</v>
      </c>
      <c r="CW123" s="34">
        <v>74</v>
      </c>
      <c r="CX123" s="34">
        <f>(CW123/12*1*$D123*$G123*$H123*$M123*CX$9)+(CW123/12*5*$E123*$G123*$H123*$M123)+(CW123/12*6*$F123*$G123*$H123*$M123)</f>
        <v>1566921.2108032</v>
      </c>
      <c r="CY123" s="34">
        <v>12</v>
      </c>
      <c r="CZ123" s="34">
        <f>(CY123/12*1*$D123*$G123*$H123*$L123*CZ$9)+(CY123/12*5*$E123*$G123*$H123*$L123)+(CY123/12*6*$F123*$G123*$H123*$L123)</f>
        <v>212696.46451200001</v>
      </c>
      <c r="DA123" s="34">
        <v>20</v>
      </c>
      <c r="DB123" s="34">
        <f>(DA123/12*1*$D123*$G123*$H123*$M123*DB$9)+(DA123/12*5*$E123*$G123*$H123*$M123)+(DA123/12*6*$F123*$G123*$H123*$M123)</f>
        <v>425392.92902400001</v>
      </c>
      <c r="DC123" s="34">
        <v>80</v>
      </c>
      <c r="DD123" s="34">
        <f>(DC123/12*1*$D123*$G123*$H123*$M123*DD$9)+(DC123/12*5*$E123*$G123*$H123*$M123)+(DC123/12*6*$F123*$G123*$H123*$M123)</f>
        <v>1701571.716096</v>
      </c>
      <c r="DE123" s="34">
        <v>317</v>
      </c>
      <c r="DF123" s="34">
        <f>(DE123/12*1*$D123*$G123*$H123*$M123*DF$9)+(DE123/12*5*$E123*$G123*$H123*$M123)+(DE123/12*6*$F123*$G123*$H123*$M123)</f>
        <v>6742477.925030401</v>
      </c>
      <c r="DG123" s="34">
        <v>130</v>
      </c>
      <c r="DH123" s="34">
        <f>(DG123/12*1*$D123*$G123*$H123*$M123*DH$9)+(DG123/12*11*$E123*$G123*$H123*$M123)</f>
        <v>2785994.2306560003</v>
      </c>
      <c r="DI123" s="34">
        <v>31</v>
      </c>
      <c r="DJ123" s="34">
        <v>660822.96000000008</v>
      </c>
      <c r="DK123" s="34"/>
      <c r="DL123" s="27"/>
      <c r="DM123" s="34"/>
      <c r="DN123" s="27">
        <f t="shared" si="652"/>
        <v>660822.96000000008</v>
      </c>
      <c r="DO123" s="34">
        <v>0</v>
      </c>
      <c r="DP123" s="34">
        <f>(DO123/12*1*$D123*$G123*$H123*$L123*DP$9)+(DO123/12*5*$E123*$G123*$H123*$L123)+(DO123/12*6*$F123*$G123*$H123*$L123)</f>
        <v>0</v>
      </c>
      <c r="DQ123" s="34">
        <v>52</v>
      </c>
      <c r="DR123" s="34">
        <f>(DQ123/12*1*$D123*$G123*$H123*$M123*DR$9)+(DQ123/12*11*$E123*$G123*$H123*$M123)</f>
        <v>1114397.6922623999</v>
      </c>
      <c r="DS123" s="34">
        <v>9</v>
      </c>
      <c r="DT123" s="34">
        <v>191512.66000000003</v>
      </c>
      <c r="DU123" s="34"/>
      <c r="DV123" s="27"/>
      <c r="DW123" s="34">
        <f t="shared" si="629"/>
        <v>9</v>
      </c>
      <c r="DX123" s="34">
        <f t="shared" si="629"/>
        <v>191512.66000000003</v>
      </c>
      <c r="DY123" s="34">
        <v>48</v>
      </c>
      <c r="DZ123" s="34">
        <f>(DY123/12*1*$D123*$G123*$H123*$M123*DZ$9)+(DY123/12*11*$E123*$G123*$H123*$M123)</f>
        <v>1024113.0891264001</v>
      </c>
      <c r="EA123" s="34">
        <v>21</v>
      </c>
      <c r="EB123" s="34">
        <v>436738.98</v>
      </c>
      <c r="EC123" s="27"/>
      <c r="ED123" s="34"/>
      <c r="EE123" s="34">
        <f t="shared" si="640"/>
        <v>21</v>
      </c>
      <c r="EF123" s="34">
        <f t="shared" si="640"/>
        <v>436738.98</v>
      </c>
      <c r="EG123" s="34">
        <v>100</v>
      </c>
      <c r="EH123" s="34">
        <f>(EG123/12*1*$D123*$G123*$H123*$L123*EH$9)+(EG123/12*11*$E123*$G123*$H123*$L123)</f>
        <v>1786613.7034666669</v>
      </c>
      <c r="EI123" s="34">
        <v>23</v>
      </c>
      <c r="EJ123" s="34">
        <v>400772.33</v>
      </c>
      <c r="EK123" s="34"/>
      <c r="EL123" s="34"/>
      <c r="EM123" s="34">
        <f t="shared" si="641"/>
        <v>23</v>
      </c>
      <c r="EN123" s="34">
        <f t="shared" si="641"/>
        <v>400772.33</v>
      </c>
      <c r="EO123" s="34">
        <v>20</v>
      </c>
      <c r="EP123" s="34">
        <f>(EO123/12*1*$D123*$G123*$H123*$L123*EP$9)+(EO123/12*11*$E123*$G123*$H123*$L123)</f>
        <v>357322.74069333338</v>
      </c>
      <c r="EQ123" s="34">
        <v>6</v>
      </c>
      <c r="ER123" s="34">
        <v>97462.819999999992</v>
      </c>
      <c r="ES123" s="34"/>
      <c r="ET123" s="34"/>
      <c r="EU123" s="34">
        <f t="shared" si="642"/>
        <v>6</v>
      </c>
      <c r="EV123" s="34">
        <f t="shared" si="642"/>
        <v>97462.819999999992</v>
      </c>
      <c r="EW123" s="34">
        <v>12</v>
      </c>
      <c r="EX123" s="34">
        <f>(EW123/12*1*$D123*$G123*$H123*$M123*EX$9)+(EW123/12*11*$E123*$G123*$H123*$M123)</f>
        <v>267225.18144000001</v>
      </c>
      <c r="EY123" s="34">
        <v>6</v>
      </c>
      <c r="EZ123" s="34">
        <v>138431.03</v>
      </c>
      <c r="FA123" s="34"/>
      <c r="FB123" s="34"/>
      <c r="FC123" s="34">
        <f t="shared" si="729"/>
        <v>6</v>
      </c>
      <c r="FD123" s="34">
        <f t="shared" si="729"/>
        <v>138431.03</v>
      </c>
      <c r="FE123" s="34">
        <v>80</v>
      </c>
      <c r="FF123" s="34">
        <f>(FE123/12*1*$D123*$G123*$H123*$M123*FF$9)+(FE123/12*11*$E123*$G123*$H123*$M123)</f>
        <v>1767677.8649600004</v>
      </c>
      <c r="FG123" s="34">
        <v>19</v>
      </c>
      <c r="FH123" s="34">
        <v>468935.44000000006</v>
      </c>
      <c r="FI123" s="34"/>
      <c r="FJ123" s="34"/>
      <c r="FK123" s="34">
        <f t="shared" si="730"/>
        <v>19</v>
      </c>
      <c r="FL123" s="34">
        <f t="shared" si="730"/>
        <v>468935.44000000006</v>
      </c>
      <c r="FM123" s="34">
        <v>30</v>
      </c>
      <c r="FN123" s="34">
        <f>(FM123/12*1*$D123*$G123*$H123*$M123*FN$9)+(FM123/12*11*$E123*$G123*$H123*$M123)</f>
        <v>662879.19935999997</v>
      </c>
      <c r="FO123" s="34">
        <v>17</v>
      </c>
      <c r="FP123" s="34">
        <v>369310.69000000006</v>
      </c>
      <c r="FQ123" s="34"/>
      <c r="FR123" s="34"/>
      <c r="FS123" s="34"/>
      <c r="FT123" s="34"/>
      <c r="FU123" s="34">
        <v>36</v>
      </c>
      <c r="FV123" s="34">
        <f>(FU123/12*1*$D123*$G123*$H123*$N123*FV$9)+(FU123/12*11*$E123*$G123*$H123*$N123)</f>
        <v>1064128.8475200001</v>
      </c>
      <c r="FW123" s="34">
        <v>16</v>
      </c>
      <c r="FX123" s="34">
        <v>507057.52</v>
      </c>
      <c r="FY123" s="34"/>
      <c r="FZ123" s="34"/>
      <c r="GA123" s="34">
        <f t="shared" si="643"/>
        <v>16</v>
      </c>
      <c r="GB123" s="34">
        <f t="shared" si="643"/>
        <v>507057.52</v>
      </c>
      <c r="GC123" s="34">
        <v>48</v>
      </c>
      <c r="GD123" s="34">
        <f>(GC123/12*1*$D123*$G123*$H123*$O123*GD$9)+(GC123/12*11*$E123*$G123*$H123*$P123)</f>
        <v>1610034.7444480001</v>
      </c>
      <c r="GE123" s="34">
        <v>14</v>
      </c>
      <c r="GF123" s="34">
        <v>468183.44000000006</v>
      </c>
      <c r="GG123" s="34"/>
      <c r="GH123" s="34"/>
      <c r="GI123" s="27">
        <f t="shared" si="644"/>
        <v>14</v>
      </c>
      <c r="GJ123" s="27">
        <f t="shared" si="644"/>
        <v>468183.44000000006</v>
      </c>
      <c r="GK123" s="37"/>
      <c r="GL123" s="38"/>
    </row>
    <row r="124" spans="1:194" ht="38.25" customHeight="1" x14ac:dyDescent="0.25">
      <c r="A124" s="41"/>
      <c r="B124" s="72">
        <v>96</v>
      </c>
      <c r="C124" s="28" t="s">
        <v>262</v>
      </c>
      <c r="D124" s="29">
        <f t="shared" si="959"/>
        <v>18150.400000000001</v>
      </c>
      <c r="E124" s="29">
        <f t="shared" si="959"/>
        <v>18790</v>
      </c>
      <c r="F124" s="30">
        <v>18508</v>
      </c>
      <c r="G124" s="39">
        <v>1.01</v>
      </c>
      <c r="H124" s="31">
        <v>1</v>
      </c>
      <c r="I124" s="32"/>
      <c r="J124" s="32"/>
      <c r="K124" s="32"/>
      <c r="L124" s="29">
        <v>1.4</v>
      </c>
      <c r="M124" s="29">
        <v>1.68</v>
      </c>
      <c r="N124" s="29">
        <v>2.23</v>
      </c>
      <c r="O124" s="29">
        <v>2.39</v>
      </c>
      <c r="P124" s="33">
        <v>2.57</v>
      </c>
      <c r="Q124" s="34">
        <v>8</v>
      </c>
      <c r="R124" s="34">
        <f t="shared" ref="R124:R132" si="1019">(Q124/12*1*$D124*$G124*$H124*$L124*R$9)+(Q124/12*5*$E124*$G124*$H124*$L124*R$10)+(Q124/12*6*$F124*$G124*$H124*$L124*R$10)</f>
        <v>213997.98392000003</v>
      </c>
      <c r="S124" s="34">
        <v>66</v>
      </c>
      <c r="T124" s="34">
        <f t="shared" ref="T124:T132" si="1020">(S124/12*1*$D124*$G124*$H124*$L124*T$9)+(S124/12*5*$E124*$G124*$H124*$L124*T$10)+(S124/12*6*$F124*$G124*$H124*$L124*T$10)</f>
        <v>1765483.3673399999</v>
      </c>
      <c r="U124" s="34"/>
      <c r="V124" s="34">
        <f t="shared" ref="V124:V132" si="1021">(U124/12*1*$D124*$G124*$H124*$L124*V$9)+(U124/12*5*$E124*$G124*$H124*$L124*V$10)+(U124/12*6*$F124*$G124*$H124*$L124*V$10)</f>
        <v>0</v>
      </c>
      <c r="W124" s="34"/>
      <c r="X124" s="34">
        <f t="shared" ref="X124:X132" si="1022">(W124/12*1*$D124*$G124*$H124*$L124*X$9)+(W124/12*5*$E124*$G124*$H124*$L124*X$10)+(W124/12*6*$F124*$G124*$H124*$L124*X$10)</f>
        <v>0</v>
      </c>
      <c r="Y124" s="34"/>
      <c r="Z124" s="34">
        <f t="shared" ref="Z124:Z132" si="1023">(Y124/12*1*$D124*$G124*$H124*$L124*Z$9)+(Y124/12*5*$E124*$G124*$H124*$L124*Z$10)+(Y124/12*6*$F124*$G124*$H124*$L124*Z$10)</f>
        <v>0</v>
      </c>
      <c r="AA124" s="34"/>
      <c r="AB124" s="34">
        <f t="shared" ref="AB124:AB132" si="1024">(AA124/12*1*$D124*$G124*$H124*$L124*AB$9)+(AA124/12*5*$E124*$G124*$H124*$L124*AB$10)+(AA124/12*6*$F124*$G124*$H124*$L124*AB$10)</f>
        <v>0</v>
      </c>
      <c r="AC124" s="34"/>
      <c r="AD124" s="34">
        <f t="shared" ref="AD124:AD132" si="1025">(AC124/12*1*$D124*$G124*$H124*$L124*AD$9)+(AC124/12*5*$E124*$G124*$H124*$L124*AD$10)+(AC124/12*6*$F124*$G124*$H124*$L124*AD$10)</f>
        <v>0</v>
      </c>
      <c r="AE124" s="34"/>
      <c r="AF124" s="34">
        <f t="shared" ref="AF124:AF132" si="1026">(AE124/12*1*$D124*$G124*$H124*$L124*AF$9)+(AE124/12*5*$E124*$G124*$H124*$L124*AF$10)+(AE124/12*6*$F124*$G124*$H124*$L124*AF$10)</f>
        <v>0</v>
      </c>
      <c r="AG124" s="34"/>
      <c r="AH124" s="34">
        <f t="shared" ref="AH124:AH132" si="1027">(AG124/12*1*$D124*$G124*$H124*$L124*AH$9)+(AG124/12*5*$E124*$G124*$H124*$L124*AH$10)+(AG124/12*6*$F124*$G124*$H124*$L124*AH$10)</f>
        <v>0</v>
      </c>
      <c r="AI124" s="34">
        <v>30</v>
      </c>
      <c r="AJ124" s="34">
        <f t="shared" ref="AJ124:AJ132" si="1028">(AI124/12*1*$D124*$G124*$H124*$L124*AJ$9)+(AI124/12*3*$E124*$G124*$H124*$L124*AJ$10)+(AI124/12*2*$E124*$G124*$H124*$L124*AJ$11)+(AI124/12*6*$F124*$G124*$H124*$L124*AJ$11)</f>
        <v>868403.08030000003</v>
      </c>
      <c r="AK124" s="34"/>
      <c r="AL124" s="34">
        <f t="shared" ref="AL124:AL132" si="1029">(AK124/12*1*$D124*$G124*$H124*$L124*AL$9)+(AK124/12*5*$E124*$G124*$H124*$L124*AL$10)+(AK124/12*6*$F124*$G124*$H124*$L124*AL$10)</f>
        <v>0</v>
      </c>
      <c r="AM124" s="34"/>
      <c r="AN124" s="34">
        <f t="shared" ref="AN124:AN132" si="1030">(AM124/12*1*$D124*$G124*$H124*$L124*AN$9)+(AM124/12*5*$E124*$G124*$H124*$L124*AN$10)+(AM124/12*6*$F124*$G124*$H124*$L124*AN$10)</f>
        <v>0</v>
      </c>
      <c r="AO124" s="34"/>
      <c r="AP124" s="34">
        <f t="shared" ref="AP124:AP132" si="1031">(AO124/12*1*$D124*$G124*$H124*$L124*AP$9)+(AO124/12*5*$E124*$G124*$H124*$L124*AP$10)+(AO124/12*6*$F124*$G124*$H124*$L124*AP$10)</f>
        <v>0</v>
      </c>
      <c r="AQ124" s="34">
        <v>20</v>
      </c>
      <c r="AR124" s="34">
        <f t="shared" ref="AR124:AR132" si="1032">(AQ124/12*1*$D124*$G124*$H124*$M124*AR$9)+(AQ124/12*5*$E124*$G124*$H124*$M124*AR$10)+(AQ124/12*6*$F124*$G124*$H124*$M124*AR$10)</f>
        <v>633116.84844799992</v>
      </c>
      <c r="AS124" s="34"/>
      <c r="AT124" s="34">
        <f t="shared" ref="AT124:AT132" si="1033">(AS124/12*1*$D124*$G124*$H124*$M124*AT$9)+(AS124/12*5*$E124*$G124*$H124*$M124*AT$10)+(AS124/12*6*$F124*$G124*$H124*$M124*AT$10)</f>
        <v>0</v>
      </c>
      <c r="AU124" s="73">
        <v>20</v>
      </c>
      <c r="AV124" s="34">
        <f t="shared" ref="AV124:AV132" si="1034">(AU124/12*1*$D124*$G124*$H124*$M124*AV$9)+(AU124/12*5*$E124*$G124*$H124*$M124*AV$10)+(AU124/12*6*$F124*$G124*$H124*$M124*AV$10)</f>
        <v>633116.84844799992</v>
      </c>
      <c r="AW124" s="34"/>
      <c r="AX124" s="34">
        <f t="shared" ref="AX124:AX132" si="1035">(AW124/12*1*$D124*$G124*$H124*$M124*AX$9)+(AW124/12*5*$E124*$G124*$H124*$M124*AX$10)+(AW124/12*6*$F124*$G124*$H124*$M124*AX$10)</f>
        <v>0</v>
      </c>
      <c r="AY124" s="34"/>
      <c r="AZ124" s="34">
        <f t="shared" ref="AZ124:AZ132" si="1036">(AY124/12*1*$D124*$G124*$H124*$L124*AZ$9)+(AY124/12*5*$E124*$G124*$H124*$L124*AZ$10)+(AY124/12*6*$F124*$G124*$H124*$L124*AZ$10)</f>
        <v>0</v>
      </c>
      <c r="BA124" s="34"/>
      <c r="BB124" s="34">
        <f t="shared" ref="BB124:BB132" si="1037">(BA124/12*1*$D124*$G124*$H124*$L124*BB$9)+(BA124/12*5*$E124*$G124*$H124*$L124*BB$10)+(BA124/12*6*$F124*$G124*$H124*$L124*BB$10)</f>
        <v>0</v>
      </c>
      <c r="BC124" s="34">
        <v>1</v>
      </c>
      <c r="BD124" s="34">
        <f t="shared" ref="BD124:BD132" si="1038">(BC124/12*1*$D124*$G124*$H124*$M124*BD$9)+(BC124/12*5*$E124*$G124*$H124*$M124*BD$10)+(BC124/12*6*$F124*$G124*$H124*$M124*BD$10)</f>
        <v>31655.842422399997</v>
      </c>
      <c r="BE124" s="34"/>
      <c r="BF124" s="34">
        <f t="shared" ref="BF124:BF132" si="1039">(BE124/12*1*$D124*$G124*$H124*$L124*BF$9)+(BE124/12*5*$E124*$G124*$H124*$L124*BF$10)+(BE124/12*6*$F124*$G124*$H124*$L124*BF$10)</f>
        <v>0</v>
      </c>
      <c r="BG124" s="34"/>
      <c r="BH124" s="34">
        <f t="shared" ref="BH124:BH132" si="1040">(BG124/12*1*$D124*$G124*$H124*$L124*BH$9)+(BG124/12*5*$E124*$G124*$H124*$L124*BH$10)+(BG124/12*6*$F124*$G124*$H124*$L124*BH$10)</f>
        <v>0</v>
      </c>
      <c r="BI124" s="34"/>
      <c r="BJ124" s="34">
        <f t="shared" ref="BJ124:BJ132" si="1041">(BI124/12*1*$D124*$G124*$H124*$L124*BJ$9)+(BI124/12*5*$E124*$G124*$H124*$L124*BJ$10)+(BI124/12*6*$F124*$G124*$H124*$L124*BJ$10)</f>
        <v>0</v>
      </c>
      <c r="BK124" s="34"/>
      <c r="BL124" s="34">
        <f t="shared" ref="BL124:BL132" si="1042">(BK124/12*1*$D124*$G124*$H124*$M124*BL$9)+(BK124/12*5*$E124*$G124*$H124*$M124*BL$10)+(BK124/12*6*$F124*$G124*$H124*$M124*BL$10)</f>
        <v>0</v>
      </c>
      <c r="BM124" s="34"/>
      <c r="BN124" s="34">
        <f t="shared" ref="BN124:BN132" si="1043">(BM124/12*1*$D124*$G124*$H124*$L124*BN$9)+(BM124/12*5*$E124*$G124*$H124*$L124*BN$10)+(BM124/12*6*$F124*$G124*$H124*$L124*BN$10)</f>
        <v>0</v>
      </c>
      <c r="BO124" s="34"/>
      <c r="BP124" s="34">
        <f t="shared" ref="BP124:BP132" si="1044">(BO124/12*1*$D124*$G124*$H124*$L124*BP$9)+(BO124/12*3*$E124*$G124*$H124*$L124*BP$10)+(BO124/12*2*$E124*$G124*$H124*$L124*BP$11)+(BO124/12*6*$F124*$G124*$H124*$L124*BP$11)</f>
        <v>0</v>
      </c>
      <c r="BQ124" s="40"/>
      <c r="BR124" s="34">
        <f t="shared" ref="BR124:BR132" si="1045">(BQ124/12*1*$D124*$G124*$H124*$M124*BR$9)+(BQ124/12*5*$E124*$G124*$H124*$M124*BR$10)+(BQ124/12*6*$F124*$G124*$H124*$M124*BR$10)</f>
        <v>0</v>
      </c>
      <c r="BS124" s="34"/>
      <c r="BT124" s="34">
        <f t="shared" ref="BT124:BT132" si="1046">(BS124/12*1*$D124*$G124*$H124*$M124*BT$9)+(BS124/12*4*$E124*$G124*$H124*$M124*BT$10)+(BS124/12*1*$E124*$G124*$H124*$M124*BT$12)+(BS124/12*6*$F124*$G124*$H124*$M124*BT$12)</f>
        <v>0</v>
      </c>
      <c r="BU124" s="34"/>
      <c r="BV124" s="34">
        <f t="shared" ref="BV124:BV132" si="1047">(BU124/12*1*$D124*$F124*$G124*$L124*BV$9)+(BU124/12*11*$E124*$F124*$G124*$L124*BV$10)</f>
        <v>0</v>
      </c>
      <c r="BW124" s="34"/>
      <c r="BX124" s="34">
        <f t="shared" ref="BX124:BX132" si="1048">(BW124/12*1*$D124*$G124*$H124*$L124*BX$9)+(BW124/12*5*$E124*$G124*$H124*$L124*BX$10)+(BW124/12*6*$F124*$G124*$H124*$L124*BX$10)</f>
        <v>0</v>
      </c>
      <c r="BY124" s="34"/>
      <c r="BZ124" s="34">
        <f t="shared" ref="BZ124:BZ132" si="1049">(BY124/12*1*$D124*$G124*$H124*$L124*BZ$9)+(BY124/12*5*$E124*$G124*$H124*$L124*BZ$10)+(BY124/12*6*$F124*$G124*$H124*$L124*BZ$10)</f>
        <v>0</v>
      </c>
      <c r="CA124" s="34"/>
      <c r="CB124" s="34">
        <f t="shared" ref="CB124:CB132" si="1050">(CA124/12*1*$D124*$G124*$H124*$L124*CB$9)+(CA124/12*5*$E124*$G124*$H124*$L124*CB$10)+(CA124/12*6*$F124*$G124*$H124*$L124*CB$10)</f>
        <v>0</v>
      </c>
      <c r="CC124" s="34"/>
      <c r="CD124" s="34">
        <f t="shared" ref="CD124:CD132" si="1051">(CC124/12*1*$D124*$G124*$H124*$L124*CD$9)+(CC124/12*5*$E124*$G124*$H124*$L124*CD$10)+(CC124/12*6*$F124*$G124*$H124*$L124*CD$10)</f>
        <v>0</v>
      </c>
      <c r="CE124" s="34"/>
      <c r="CF124" s="34">
        <f t="shared" ref="CF124:CF132" si="1052">(CE124/12*1*$D124*$G124*$H124*$M124*CF$9)+(CE124/12*5*$E124*$G124*$H124*$M124*CF$10)+(CE124/12*6*$F124*$G124*$H124*$M124*CF$10)</f>
        <v>0</v>
      </c>
      <c r="CG124" s="34"/>
      <c r="CH124" s="34">
        <f t="shared" ref="CH124:CH132" si="1053">(CG124/12*1*$D124*$G124*$H124*$L124*CH$9)+(CG124/12*5*$E124*$G124*$H124*$L124*CH$10)+(CG124/12*6*$F124*$G124*$H124*$L124*CH$10)</f>
        <v>0</v>
      </c>
      <c r="CI124" s="34"/>
      <c r="CJ124" s="34">
        <f t="shared" ref="CJ124:CJ132" si="1054">(CI124/12*1*$D124*$G124*$H124*$M124*CJ$9)+(CI124/12*5*$E124*$G124*$H124*$M124*CJ$10)+(CI124/12*6*$F124*$G124*$H124*$M124*CJ$10)</f>
        <v>0</v>
      </c>
      <c r="CK124" s="34"/>
      <c r="CL124" s="34">
        <f t="shared" ref="CL124:CL132" si="1055">(CK124/12*1*$D124*$G124*$H124*$L124*CL$9)+(CK124/12*5*$E124*$G124*$H124*$L124*CL$10)+(CK124/12*6*$F124*$G124*$H124*$L124*CL$10)</f>
        <v>0</v>
      </c>
      <c r="CM124" s="34">
        <v>10</v>
      </c>
      <c r="CN124" s="34">
        <f t="shared" ref="CN124:CN132" si="1056">(CM124/12*1*$D124*$G124*$H124*$L124*CN$9)+(CM124/12*11*$E124*$G124*$H124*$L124*CN$10)</f>
        <v>254161.39546</v>
      </c>
      <c r="CO124" s="34">
        <v>1</v>
      </c>
      <c r="CP124" s="34">
        <v>12673.44</v>
      </c>
      <c r="CQ124" s="34"/>
      <c r="CR124" s="34"/>
      <c r="CS124" s="34">
        <f t="shared" si="639"/>
        <v>1</v>
      </c>
      <c r="CT124" s="34">
        <f t="shared" si="639"/>
        <v>12673.44</v>
      </c>
      <c r="CU124" s="34">
        <v>8</v>
      </c>
      <c r="CV124" s="34">
        <f t="shared" ref="CV124:CV132" si="1057">(CU124/12*1*$D124*$G124*$H124*$M124*CV$9)+(CU124/12*5*$E124*$G124*$H124*$M124*CV$10)+(CU124/12*6*$F124*$G124*$H124*$M124*CV$10)</f>
        <v>240937.08885119998</v>
      </c>
      <c r="CW124" s="34">
        <v>18</v>
      </c>
      <c r="CX124" s="34">
        <f t="shared" ref="CX124:CX132" si="1058">(CW124/12*1*$D124*$G124*$H124*$M124*CX$9)+(CW124/12*5*$E124*$G124*$H124*$M124*CX$10)+(CW124/12*6*$F124*$G124*$H124*$M124*CX$10)</f>
        <v>542108.44991519989</v>
      </c>
      <c r="CY124" s="34">
        <v>6</v>
      </c>
      <c r="CZ124" s="34">
        <f t="shared" ref="CZ124:CZ132" si="1059">(CY124/12*1*$D124*$G124*$H124*$L124*CZ$9)+(CY124/12*5*$E124*$G124*$H124*$L124*CZ$10)+(CY124/12*6*$F124*$G124*$H124*$L124*CZ$10)</f>
        <v>151291.45883599998</v>
      </c>
      <c r="DA124" s="34">
        <v>20</v>
      </c>
      <c r="DB124" s="34">
        <f t="shared" ref="DB124:DB132" si="1060">(DA124/12*1*$D124*$G124*$H124*$M124*DB$9)+(DA124/12*5*$E124*$G124*$H124*$M124*DB$10)+(DA124/12*6*$F124*$G124*$H124*$M124*DB$10)</f>
        <v>605165.83534400002</v>
      </c>
      <c r="DC124" s="34"/>
      <c r="DD124" s="34">
        <f t="shared" ref="DD124:DD132" si="1061">(DC124/12*1*$D124*$G124*$H124*$M124*DD$9)+(DC124/12*5*$E124*$G124*$H124*$M124*DD$10)+(DC124/12*6*$F124*$G124*$H124*$M124*DD$10)</f>
        <v>0</v>
      </c>
      <c r="DE124" s="34"/>
      <c r="DF124" s="34">
        <f t="shared" ref="DF124:DF132" si="1062">(DE124/12*1*$D124*$G124*$H124*$M124*DF$9)+(DE124/12*5*$E124*$G124*$H124*$M124*DF$10)+(DE124/12*6*$F124*$G124*$H124*$M124*DF$10)</f>
        <v>0</v>
      </c>
      <c r="DG124" s="34">
        <v>4</v>
      </c>
      <c r="DH124" s="34">
        <f t="shared" ref="DH124:DH132" si="1063">(DG124/12*1*$D124*$G124*$H124*$M124*DH$9)+(DG124/12*11*$E124*$G124*$H124*$M124*DH$10)</f>
        <v>133636.52688960001</v>
      </c>
      <c r="DI124" s="34">
        <v>1</v>
      </c>
      <c r="DJ124" s="34">
        <v>31259.56</v>
      </c>
      <c r="DK124" s="34"/>
      <c r="DL124" s="27"/>
      <c r="DM124" s="34"/>
      <c r="DN124" s="27">
        <f t="shared" si="652"/>
        <v>31259.56</v>
      </c>
      <c r="DO124" s="34"/>
      <c r="DP124" s="34">
        <f t="shared" ref="DP124:DP132" si="1064">(DO124/12*1*$D124*$G124*$H124*$L124*DP$9)+(DO124/12*5*$E124*$G124*$H124*$L124*DP$10)+(DO124/12*6*$F124*$G124*$H124*$L124*DP$10)</f>
        <v>0</v>
      </c>
      <c r="DQ124" s="34">
        <v>2</v>
      </c>
      <c r="DR124" s="34">
        <f t="shared" ref="DR124:DR132" si="1065">(DQ124/12*1*$D124*$G124*$H124*$M124*DR$9)+(DQ124/12*11*$E124*$G124*$H124*$M124*DR$10)</f>
        <v>66818.263444800003</v>
      </c>
      <c r="DS124" s="34">
        <v>0</v>
      </c>
      <c r="DT124" s="34">
        <v>0</v>
      </c>
      <c r="DU124" s="34"/>
      <c r="DV124" s="27"/>
      <c r="DW124" s="34">
        <f t="shared" si="629"/>
        <v>0</v>
      </c>
      <c r="DX124" s="34">
        <f t="shared" si="629"/>
        <v>0</v>
      </c>
      <c r="DY124" s="34">
        <v>8</v>
      </c>
      <c r="DZ124" s="34">
        <f t="shared" ref="DZ124:DZ132" si="1066">(DY124/12*1*$D124*$G124*$H124*$M124*DZ$9)+(DY124/12*11*$E124*$G124*$H124*$M124*DZ$10)</f>
        <v>266143.80849279999</v>
      </c>
      <c r="EA124" s="34">
        <v>2</v>
      </c>
      <c r="EB124" s="34">
        <v>44348.54</v>
      </c>
      <c r="EC124" s="27"/>
      <c r="ED124" s="34"/>
      <c r="EE124" s="34">
        <f t="shared" si="640"/>
        <v>2</v>
      </c>
      <c r="EF124" s="34">
        <f t="shared" si="640"/>
        <v>44348.54</v>
      </c>
      <c r="EG124" s="34">
        <v>4</v>
      </c>
      <c r="EH124" s="34">
        <f t="shared" ref="EH124:EH132" si="1067">(EG124/12*1*$D124*$G124*$H124*$L124*EH$9)+(EG124/12*11*$E124*$G124*$H124*$L124*EH$10)</f>
        <v>111406.54685066667</v>
      </c>
      <c r="EI124" s="34">
        <v>2</v>
      </c>
      <c r="EJ124" s="34">
        <v>56007.58</v>
      </c>
      <c r="EK124" s="34"/>
      <c r="EL124" s="34"/>
      <c r="EM124" s="34">
        <f t="shared" si="641"/>
        <v>2</v>
      </c>
      <c r="EN124" s="34">
        <f t="shared" si="641"/>
        <v>56007.58</v>
      </c>
      <c r="EO124" s="34">
        <v>6</v>
      </c>
      <c r="EP124" s="34">
        <f t="shared" ref="EP124:EP132" si="1068">(EO124/12*1*$D124*$G124*$H124*$L124*EP$9)+(EO124/12*11*$E124*$G124*$H124*$L124*EP$10)</f>
        <v>167109.82027599998</v>
      </c>
      <c r="EQ124" s="34">
        <v>0</v>
      </c>
      <c r="ER124" s="34">
        <v>0</v>
      </c>
      <c r="ES124" s="34"/>
      <c r="ET124" s="34"/>
      <c r="EU124" s="34">
        <f t="shared" si="642"/>
        <v>0</v>
      </c>
      <c r="EV124" s="34">
        <f t="shared" si="642"/>
        <v>0</v>
      </c>
      <c r="EW124" s="34"/>
      <c r="EX124" s="34">
        <f t="shared" ref="EX124:EX132" si="1069">(EW124/12*1*$D124*$G124*$H124*$M124*EX$9)+(EW124/12*11*$E124*$G124*$H124*$M124*EX$10)</f>
        <v>0</v>
      </c>
      <c r="EY124" s="34">
        <v>0</v>
      </c>
      <c r="EZ124" s="34">
        <f t="shared" si="648"/>
        <v>0</v>
      </c>
      <c r="FA124" s="34"/>
      <c r="FB124" s="34"/>
      <c r="FC124" s="34">
        <f t="shared" si="729"/>
        <v>0</v>
      </c>
      <c r="FD124" s="34">
        <f t="shared" si="729"/>
        <v>0</v>
      </c>
      <c r="FE124" s="34"/>
      <c r="FF124" s="34">
        <f t="shared" ref="FF124:FF132" si="1070">(FE124/12*1*$D124*$G124*$H124*$M124*FF$9)+(FE124/12*11*$E124*$G124*$H124*$M124*FF$10)</f>
        <v>0</v>
      </c>
      <c r="FG124" s="34">
        <v>0</v>
      </c>
      <c r="FH124" s="34">
        <v>0</v>
      </c>
      <c r="FI124" s="34"/>
      <c r="FJ124" s="34"/>
      <c r="FK124" s="34">
        <f t="shared" si="730"/>
        <v>0</v>
      </c>
      <c r="FL124" s="34">
        <f t="shared" si="730"/>
        <v>0</v>
      </c>
      <c r="FM124" s="34"/>
      <c r="FN124" s="34">
        <f t="shared" ref="FN124:FN132" si="1071">(FM124/12*1*$D124*$G124*$H124*$M124*FN$9)+(FM124/12*11*$E124*$G124*$H124*$M124*FN$10)</f>
        <v>0</v>
      </c>
      <c r="FO124" s="34">
        <v>1</v>
      </c>
      <c r="FP124" s="34">
        <v>43169.41</v>
      </c>
      <c r="FQ124" s="34"/>
      <c r="FR124" s="34"/>
      <c r="FS124" s="34"/>
      <c r="FT124" s="34"/>
      <c r="FU124" s="34"/>
      <c r="FV124" s="34">
        <f t="shared" ref="FV124:FV132" si="1072">(FU124/12*1*$D124*$G124*$H124*$N124*FV$9)+(FU124/12*11*$E124*$G124*$H124*$N124*FV$10)</f>
        <v>0</v>
      </c>
      <c r="FW124" s="34">
        <v>0</v>
      </c>
      <c r="FX124" s="34">
        <v>0</v>
      </c>
      <c r="FY124" s="34"/>
      <c r="FZ124" s="34"/>
      <c r="GA124" s="34">
        <f t="shared" si="643"/>
        <v>0</v>
      </c>
      <c r="GB124" s="34">
        <f t="shared" si="643"/>
        <v>0</v>
      </c>
      <c r="GC124" s="34">
        <v>6</v>
      </c>
      <c r="GD124" s="34">
        <f t="shared" ref="GD124:GD132" si="1073">(GC124/12*1*$D124*$G124*$H124*$O124*GD$9)+(GC124/12*11*$E124*$G124*$H124*$P124*GD$10)</f>
        <v>393883.31813299999</v>
      </c>
      <c r="GE124" s="34">
        <v>0</v>
      </c>
      <c r="GF124" s="34">
        <v>0</v>
      </c>
      <c r="GG124" s="34"/>
      <c r="GH124" s="34"/>
      <c r="GI124" s="27">
        <f t="shared" si="644"/>
        <v>0</v>
      </c>
      <c r="GJ124" s="27">
        <f t="shared" si="644"/>
        <v>0</v>
      </c>
      <c r="GK124" s="37"/>
      <c r="GL124" s="38"/>
    </row>
    <row r="125" spans="1:194" x14ac:dyDescent="0.25">
      <c r="A125" s="41"/>
      <c r="B125" s="72">
        <v>97</v>
      </c>
      <c r="C125" s="28" t="s">
        <v>263</v>
      </c>
      <c r="D125" s="29">
        <f t="shared" si="959"/>
        <v>18150.400000000001</v>
      </c>
      <c r="E125" s="29">
        <f t="shared" si="959"/>
        <v>18790</v>
      </c>
      <c r="F125" s="30">
        <v>18508</v>
      </c>
      <c r="G125" s="39">
        <v>0.4</v>
      </c>
      <c r="H125" s="31">
        <v>1</v>
      </c>
      <c r="I125" s="32"/>
      <c r="J125" s="32"/>
      <c r="K125" s="32"/>
      <c r="L125" s="29">
        <v>1.4</v>
      </c>
      <c r="M125" s="29">
        <v>1.68</v>
      </c>
      <c r="N125" s="29">
        <v>2.23</v>
      </c>
      <c r="O125" s="29">
        <v>2.39</v>
      </c>
      <c r="P125" s="33">
        <v>2.57</v>
      </c>
      <c r="Q125" s="34">
        <v>0</v>
      </c>
      <c r="R125" s="34">
        <f t="shared" si="1019"/>
        <v>0</v>
      </c>
      <c r="S125" s="34">
        <v>640</v>
      </c>
      <c r="T125" s="34">
        <f t="shared" si="1020"/>
        <v>6780134.1440000003</v>
      </c>
      <c r="U125" s="34">
        <v>0</v>
      </c>
      <c r="V125" s="34">
        <f t="shared" si="1021"/>
        <v>0</v>
      </c>
      <c r="W125" s="34"/>
      <c r="X125" s="34">
        <f t="shared" si="1022"/>
        <v>0</v>
      </c>
      <c r="Y125" s="34">
        <v>0</v>
      </c>
      <c r="Z125" s="34">
        <f t="shared" si="1023"/>
        <v>0</v>
      </c>
      <c r="AA125" s="34">
        <v>0</v>
      </c>
      <c r="AB125" s="34">
        <f t="shared" si="1024"/>
        <v>0</v>
      </c>
      <c r="AC125" s="34">
        <v>0</v>
      </c>
      <c r="AD125" s="34">
        <f t="shared" si="1025"/>
        <v>0</v>
      </c>
      <c r="AE125" s="34">
        <v>0</v>
      </c>
      <c r="AF125" s="34">
        <f t="shared" si="1026"/>
        <v>0</v>
      </c>
      <c r="AG125" s="34"/>
      <c r="AH125" s="34">
        <f t="shared" si="1027"/>
        <v>0</v>
      </c>
      <c r="AI125" s="34">
        <v>0</v>
      </c>
      <c r="AJ125" s="34">
        <f t="shared" si="1028"/>
        <v>0</v>
      </c>
      <c r="AK125" s="34">
        <v>0</v>
      </c>
      <c r="AL125" s="34">
        <f t="shared" si="1029"/>
        <v>0</v>
      </c>
      <c r="AM125" s="34"/>
      <c r="AN125" s="34">
        <f t="shared" si="1030"/>
        <v>0</v>
      </c>
      <c r="AO125" s="34">
        <v>0</v>
      </c>
      <c r="AP125" s="34">
        <f t="shared" si="1031"/>
        <v>0</v>
      </c>
      <c r="AQ125" s="34"/>
      <c r="AR125" s="34">
        <f t="shared" si="1032"/>
        <v>0</v>
      </c>
      <c r="AS125" s="34"/>
      <c r="AT125" s="34">
        <f t="shared" si="1033"/>
        <v>0</v>
      </c>
      <c r="AU125" s="73">
        <v>180</v>
      </c>
      <c r="AV125" s="34">
        <f t="shared" si="1034"/>
        <v>2256654.1132800002</v>
      </c>
      <c r="AW125" s="34">
        <v>0</v>
      </c>
      <c r="AX125" s="34">
        <f t="shared" si="1035"/>
        <v>0</v>
      </c>
      <c r="AY125" s="34"/>
      <c r="AZ125" s="34">
        <f t="shared" si="1036"/>
        <v>0</v>
      </c>
      <c r="BA125" s="34"/>
      <c r="BB125" s="34">
        <f t="shared" si="1037"/>
        <v>0</v>
      </c>
      <c r="BC125" s="34"/>
      <c r="BD125" s="34">
        <f t="shared" si="1038"/>
        <v>0</v>
      </c>
      <c r="BE125" s="34">
        <v>0</v>
      </c>
      <c r="BF125" s="34">
        <f t="shared" si="1039"/>
        <v>0</v>
      </c>
      <c r="BG125" s="34">
        <v>0</v>
      </c>
      <c r="BH125" s="34">
        <f t="shared" si="1040"/>
        <v>0</v>
      </c>
      <c r="BI125" s="34">
        <v>0</v>
      </c>
      <c r="BJ125" s="34">
        <f t="shared" si="1041"/>
        <v>0</v>
      </c>
      <c r="BK125" s="34">
        <v>0</v>
      </c>
      <c r="BL125" s="34">
        <f t="shared" si="1042"/>
        <v>0</v>
      </c>
      <c r="BM125" s="34">
        <v>0</v>
      </c>
      <c r="BN125" s="34">
        <f t="shared" si="1043"/>
        <v>0</v>
      </c>
      <c r="BO125" s="34">
        <v>0</v>
      </c>
      <c r="BP125" s="34">
        <f t="shared" si="1044"/>
        <v>0</v>
      </c>
      <c r="BQ125" s="40">
        <v>0</v>
      </c>
      <c r="BR125" s="34">
        <f t="shared" si="1045"/>
        <v>0</v>
      </c>
      <c r="BS125" s="34"/>
      <c r="BT125" s="34">
        <f t="shared" si="1046"/>
        <v>0</v>
      </c>
      <c r="BU125" s="34">
        <v>0</v>
      </c>
      <c r="BV125" s="34">
        <f t="shared" si="1047"/>
        <v>0</v>
      </c>
      <c r="BW125" s="34"/>
      <c r="BX125" s="34">
        <f t="shared" si="1048"/>
        <v>0</v>
      </c>
      <c r="BY125" s="34">
        <v>28</v>
      </c>
      <c r="BZ125" s="34">
        <f t="shared" si="1049"/>
        <v>224737.35797333336</v>
      </c>
      <c r="CA125" s="34">
        <v>0</v>
      </c>
      <c r="CB125" s="34">
        <f t="shared" si="1050"/>
        <v>0</v>
      </c>
      <c r="CC125" s="34"/>
      <c r="CD125" s="34">
        <f t="shared" si="1051"/>
        <v>0</v>
      </c>
      <c r="CE125" s="34">
        <v>0</v>
      </c>
      <c r="CF125" s="34">
        <f t="shared" si="1052"/>
        <v>0</v>
      </c>
      <c r="CG125" s="34"/>
      <c r="CH125" s="34">
        <f t="shared" si="1053"/>
        <v>0</v>
      </c>
      <c r="CI125" s="34"/>
      <c r="CJ125" s="34">
        <f t="shared" si="1054"/>
        <v>0</v>
      </c>
      <c r="CK125" s="34">
        <v>0</v>
      </c>
      <c r="CL125" s="34">
        <f t="shared" si="1055"/>
        <v>0</v>
      </c>
      <c r="CM125" s="34">
        <v>64</v>
      </c>
      <c r="CN125" s="34">
        <f t="shared" si="1056"/>
        <v>644211.06175999984</v>
      </c>
      <c r="CO125" s="34">
        <v>10</v>
      </c>
      <c r="CP125" s="34">
        <v>102029.40000000001</v>
      </c>
      <c r="CQ125" s="34"/>
      <c r="CR125" s="34"/>
      <c r="CS125" s="34">
        <f t="shared" si="639"/>
        <v>10</v>
      </c>
      <c r="CT125" s="34">
        <f t="shared" si="639"/>
        <v>102029.40000000001</v>
      </c>
      <c r="CU125" s="34">
        <v>20</v>
      </c>
      <c r="CV125" s="34">
        <f t="shared" si="1057"/>
        <v>238551.57312000002</v>
      </c>
      <c r="CW125" s="34">
        <v>40</v>
      </c>
      <c r="CX125" s="34">
        <f t="shared" si="1058"/>
        <v>477103.14624000003</v>
      </c>
      <c r="CY125" s="34">
        <v>22</v>
      </c>
      <c r="CZ125" s="34">
        <f t="shared" si="1059"/>
        <v>219697.16794666665</v>
      </c>
      <c r="DA125" s="34">
        <v>53</v>
      </c>
      <c r="DB125" s="34">
        <f t="shared" si="1060"/>
        <v>635124.54006400006</v>
      </c>
      <c r="DC125" s="34">
        <v>2</v>
      </c>
      <c r="DD125" s="34">
        <f t="shared" si="1061"/>
        <v>26262.941376000002</v>
      </c>
      <c r="DE125" s="34"/>
      <c r="DF125" s="34">
        <f t="shared" si="1062"/>
        <v>0</v>
      </c>
      <c r="DG125" s="34">
        <v>32</v>
      </c>
      <c r="DH125" s="34">
        <f t="shared" si="1063"/>
        <v>423402.857472</v>
      </c>
      <c r="DI125" s="34">
        <v>10</v>
      </c>
      <c r="DJ125" s="34">
        <v>130301.16999999998</v>
      </c>
      <c r="DK125" s="34"/>
      <c r="DL125" s="27"/>
      <c r="DM125" s="34"/>
      <c r="DN125" s="27">
        <f t="shared" si="652"/>
        <v>130301.16999999998</v>
      </c>
      <c r="DO125" s="34">
        <v>0</v>
      </c>
      <c r="DP125" s="34">
        <f t="shared" si="1064"/>
        <v>0</v>
      </c>
      <c r="DQ125" s="34">
        <v>50</v>
      </c>
      <c r="DR125" s="34">
        <f t="shared" si="1065"/>
        <v>661566.96480000007</v>
      </c>
      <c r="DS125" s="34">
        <v>5</v>
      </c>
      <c r="DT125" s="34">
        <v>66543.649999999994</v>
      </c>
      <c r="DU125" s="34"/>
      <c r="DV125" s="27"/>
      <c r="DW125" s="34">
        <f t="shared" si="629"/>
        <v>5</v>
      </c>
      <c r="DX125" s="34">
        <f t="shared" si="629"/>
        <v>66543.649999999994</v>
      </c>
      <c r="DY125" s="34">
        <v>40</v>
      </c>
      <c r="DZ125" s="34">
        <f t="shared" si="1066"/>
        <v>527017.44256000011</v>
      </c>
      <c r="EA125" s="34">
        <v>13</v>
      </c>
      <c r="EB125" s="34">
        <v>168627.48</v>
      </c>
      <c r="EC125" s="27"/>
      <c r="ED125" s="34"/>
      <c r="EE125" s="34">
        <f t="shared" si="640"/>
        <v>13</v>
      </c>
      <c r="EF125" s="34">
        <f t="shared" si="640"/>
        <v>168627.48</v>
      </c>
      <c r="EG125" s="34">
        <v>40</v>
      </c>
      <c r="EH125" s="34">
        <f t="shared" si="1067"/>
        <v>441214.04693333333</v>
      </c>
      <c r="EI125" s="34">
        <v>11</v>
      </c>
      <c r="EJ125" s="34">
        <v>119104.31</v>
      </c>
      <c r="EK125" s="34"/>
      <c r="EL125" s="34"/>
      <c r="EM125" s="34">
        <f t="shared" si="641"/>
        <v>11</v>
      </c>
      <c r="EN125" s="34">
        <f t="shared" si="641"/>
        <v>119104.31</v>
      </c>
      <c r="EO125" s="34">
        <v>40</v>
      </c>
      <c r="EP125" s="34">
        <f t="shared" si="1068"/>
        <v>441214.04693333333</v>
      </c>
      <c r="EQ125" s="34">
        <v>17</v>
      </c>
      <c r="ER125" s="34">
        <v>185855.32</v>
      </c>
      <c r="ES125" s="34"/>
      <c r="ET125" s="34"/>
      <c r="EU125" s="34">
        <f t="shared" si="642"/>
        <v>17</v>
      </c>
      <c r="EV125" s="34">
        <f t="shared" si="642"/>
        <v>185855.32</v>
      </c>
      <c r="EW125" s="34">
        <v>2</v>
      </c>
      <c r="EX125" s="34">
        <f t="shared" si="1069"/>
        <v>34393.392319999999</v>
      </c>
      <c r="EY125" s="34">
        <v>0</v>
      </c>
      <c r="EZ125" s="34">
        <f t="shared" si="648"/>
        <v>0</v>
      </c>
      <c r="FA125" s="34"/>
      <c r="FB125" s="34"/>
      <c r="FC125" s="34">
        <f t="shared" si="729"/>
        <v>0</v>
      </c>
      <c r="FD125" s="34">
        <f t="shared" si="729"/>
        <v>0</v>
      </c>
      <c r="FE125" s="34">
        <v>16</v>
      </c>
      <c r="FF125" s="34">
        <f t="shared" si="1070"/>
        <v>273520.86271999998</v>
      </c>
      <c r="FG125" s="34">
        <v>2</v>
      </c>
      <c r="FH125" s="34">
        <v>34193.599999999999</v>
      </c>
      <c r="FI125" s="34"/>
      <c r="FJ125" s="34"/>
      <c r="FK125" s="34">
        <f t="shared" si="730"/>
        <v>2</v>
      </c>
      <c r="FL125" s="34">
        <f t="shared" si="730"/>
        <v>34193.599999999999</v>
      </c>
      <c r="FM125" s="34">
        <v>2</v>
      </c>
      <c r="FN125" s="34">
        <f t="shared" si="1071"/>
        <v>34190.107839999997</v>
      </c>
      <c r="FO125" s="34">
        <v>2</v>
      </c>
      <c r="FP125" s="34">
        <v>34193.599999999999</v>
      </c>
      <c r="FQ125" s="34"/>
      <c r="FR125" s="34"/>
      <c r="FS125" s="34"/>
      <c r="FT125" s="34"/>
      <c r="FU125" s="34">
        <v>8</v>
      </c>
      <c r="FV125" s="34">
        <f t="shared" si="1072"/>
        <v>182612.53541333333</v>
      </c>
      <c r="FW125" s="34">
        <v>3</v>
      </c>
      <c r="FX125" s="34">
        <v>68081.88</v>
      </c>
      <c r="FY125" s="34"/>
      <c r="FZ125" s="34"/>
      <c r="GA125" s="34">
        <f t="shared" si="643"/>
        <v>3</v>
      </c>
      <c r="GB125" s="34">
        <f t="shared" si="643"/>
        <v>68081.88</v>
      </c>
      <c r="GC125" s="34">
        <v>14</v>
      </c>
      <c r="GD125" s="34">
        <f t="shared" si="1073"/>
        <v>363984.58441333339</v>
      </c>
      <c r="GE125" s="34">
        <v>3</v>
      </c>
      <c r="GF125" s="34">
        <v>76600.56</v>
      </c>
      <c r="GG125" s="34"/>
      <c r="GH125" s="34"/>
      <c r="GI125" s="27">
        <f t="shared" si="644"/>
        <v>3</v>
      </c>
      <c r="GJ125" s="27">
        <f t="shared" si="644"/>
        <v>76600.56</v>
      </c>
      <c r="GK125" s="37"/>
      <c r="GL125" s="38"/>
    </row>
    <row r="126" spans="1:194" ht="36.75" customHeight="1" x14ac:dyDescent="0.25">
      <c r="A126" s="41"/>
      <c r="B126" s="72">
        <v>98</v>
      </c>
      <c r="C126" s="28" t="s">
        <v>264</v>
      </c>
      <c r="D126" s="29">
        <f t="shared" si="959"/>
        <v>18150.400000000001</v>
      </c>
      <c r="E126" s="29">
        <f t="shared" si="959"/>
        <v>18790</v>
      </c>
      <c r="F126" s="30">
        <v>18508</v>
      </c>
      <c r="G126" s="39">
        <v>1.54</v>
      </c>
      <c r="H126" s="31">
        <v>1</v>
      </c>
      <c r="I126" s="32"/>
      <c r="J126" s="32"/>
      <c r="K126" s="32"/>
      <c r="L126" s="29">
        <v>1.4</v>
      </c>
      <c r="M126" s="29">
        <v>1.68</v>
      </c>
      <c r="N126" s="29">
        <v>2.23</v>
      </c>
      <c r="O126" s="29">
        <v>2.39</v>
      </c>
      <c r="P126" s="33">
        <v>2.57</v>
      </c>
      <c r="Q126" s="34">
        <v>2</v>
      </c>
      <c r="R126" s="34">
        <f t="shared" si="1019"/>
        <v>81573.488920000003</v>
      </c>
      <c r="S126" s="34">
        <v>418</v>
      </c>
      <c r="T126" s="34">
        <f t="shared" si="1020"/>
        <v>17048859.184280001</v>
      </c>
      <c r="U126" s="34">
        <v>0</v>
      </c>
      <c r="V126" s="34">
        <f t="shared" si="1021"/>
        <v>0</v>
      </c>
      <c r="W126" s="34"/>
      <c r="X126" s="34">
        <f t="shared" si="1022"/>
        <v>0</v>
      </c>
      <c r="Y126" s="34">
        <v>0</v>
      </c>
      <c r="Z126" s="34">
        <f t="shared" si="1023"/>
        <v>0</v>
      </c>
      <c r="AA126" s="34">
        <v>0</v>
      </c>
      <c r="AB126" s="34">
        <f t="shared" si="1024"/>
        <v>0</v>
      </c>
      <c r="AC126" s="34">
        <v>0</v>
      </c>
      <c r="AD126" s="34">
        <f t="shared" si="1025"/>
        <v>0</v>
      </c>
      <c r="AE126" s="34">
        <v>0</v>
      </c>
      <c r="AF126" s="34">
        <f t="shared" si="1026"/>
        <v>0</v>
      </c>
      <c r="AG126" s="34"/>
      <c r="AH126" s="34">
        <f t="shared" si="1027"/>
        <v>0</v>
      </c>
      <c r="AI126" s="34">
        <v>1</v>
      </c>
      <c r="AJ126" s="34">
        <f t="shared" si="1028"/>
        <v>44136.65820666666</v>
      </c>
      <c r="AK126" s="34">
        <v>0</v>
      </c>
      <c r="AL126" s="34">
        <f t="shared" si="1029"/>
        <v>0</v>
      </c>
      <c r="AM126" s="34"/>
      <c r="AN126" s="34">
        <f t="shared" si="1030"/>
        <v>0</v>
      </c>
      <c r="AO126" s="34">
        <v>4</v>
      </c>
      <c r="AP126" s="34">
        <f t="shared" si="1031"/>
        <v>160891.08029866667</v>
      </c>
      <c r="AQ126" s="34">
        <v>10</v>
      </c>
      <c r="AR126" s="34">
        <f t="shared" si="1032"/>
        <v>482673.24089600006</v>
      </c>
      <c r="AS126" s="34">
        <v>0</v>
      </c>
      <c r="AT126" s="34">
        <f t="shared" si="1033"/>
        <v>0</v>
      </c>
      <c r="AU126" s="73">
        <v>140</v>
      </c>
      <c r="AV126" s="34">
        <f t="shared" si="1034"/>
        <v>6757425.3725439999</v>
      </c>
      <c r="AW126" s="34">
        <v>0</v>
      </c>
      <c r="AX126" s="34">
        <f t="shared" si="1035"/>
        <v>0</v>
      </c>
      <c r="AY126" s="34"/>
      <c r="AZ126" s="34">
        <f t="shared" si="1036"/>
        <v>0</v>
      </c>
      <c r="BA126" s="34"/>
      <c r="BB126" s="34">
        <f t="shared" si="1037"/>
        <v>0</v>
      </c>
      <c r="BC126" s="34"/>
      <c r="BD126" s="34">
        <f t="shared" si="1038"/>
        <v>0</v>
      </c>
      <c r="BE126" s="34">
        <v>0</v>
      </c>
      <c r="BF126" s="34">
        <f t="shared" si="1039"/>
        <v>0</v>
      </c>
      <c r="BG126" s="34">
        <v>0</v>
      </c>
      <c r="BH126" s="34">
        <f t="shared" si="1040"/>
        <v>0</v>
      </c>
      <c r="BI126" s="34">
        <v>0</v>
      </c>
      <c r="BJ126" s="34">
        <f t="shared" si="1041"/>
        <v>0</v>
      </c>
      <c r="BK126" s="34">
        <v>0</v>
      </c>
      <c r="BL126" s="34">
        <f t="shared" si="1042"/>
        <v>0</v>
      </c>
      <c r="BM126" s="34"/>
      <c r="BN126" s="34">
        <f t="shared" si="1043"/>
        <v>0</v>
      </c>
      <c r="BO126" s="34">
        <v>0</v>
      </c>
      <c r="BP126" s="34">
        <f t="shared" si="1044"/>
        <v>0</v>
      </c>
      <c r="BQ126" s="40">
        <v>0</v>
      </c>
      <c r="BR126" s="34">
        <f t="shared" si="1045"/>
        <v>0</v>
      </c>
      <c r="BS126" s="34">
        <v>2</v>
      </c>
      <c r="BT126" s="34">
        <f t="shared" si="1046"/>
        <v>101027.779776</v>
      </c>
      <c r="BU126" s="34">
        <v>0</v>
      </c>
      <c r="BV126" s="34">
        <f t="shared" si="1047"/>
        <v>0</v>
      </c>
      <c r="BW126" s="34">
        <v>0</v>
      </c>
      <c r="BX126" s="34">
        <f t="shared" si="1048"/>
        <v>0</v>
      </c>
      <c r="BY126" s="34">
        <v>0</v>
      </c>
      <c r="BZ126" s="34">
        <f t="shared" si="1049"/>
        <v>0</v>
      </c>
      <c r="CA126" s="34">
        <v>0</v>
      </c>
      <c r="CB126" s="34">
        <f t="shared" si="1050"/>
        <v>0</v>
      </c>
      <c r="CC126" s="34">
        <v>0</v>
      </c>
      <c r="CD126" s="34">
        <f t="shared" si="1051"/>
        <v>0</v>
      </c>
      <c r="CE126" s="34">
        <v>0</v>
      </c>
      <c r="CF126" s="34">
        <f t="shared" si="1052"/>
        <v>0</v>
      </c>
      <c r="CG126" s="34"/>
      <c r="CH126" s="34">
        <f t="shared" si="1053"/>
        <v>0</v>
      </c>
      <c r="CI126" s="34"/>
      <c r="CJ126" s="34">
        <f t="shared" si="1054"/>
        <v>0</v>
      </c>
      <c r="CK126" s="34">
        <v>0</v>
      </c>
      <c r="CL126" s="34">
        <f t="shared" si="1055"/>
        <v>0</v>
      </c>
      <c r="CM126" s="34">
        <v>19</v>
      </c>
      <c r="CN126" s="34">
        <f t="shared" si="1056"/>
        <v>736313.11199599993</v>
      </c>
      <c r="CO126" s="34">
        <v>9</v>
      </c>
      <c r="CP126" s="34">
        <v>312349.74</v>
      </c>
      <c r="CQ126" s="34"/>
      <c r="CR126" s="34"/>
      <c r="CS126" s="34">
        <f t="shared" si="639"/>
        <v>9</v>
      </c>
      <c r="CT126" s="34">
        <f t="shared" si="639"/>
        <v>312349.74</v>
      </c>
      <c r="CU126" s="34">
        <v>22</v>
      </c>
      <c r="CV126" s="34">
        <f t="shared" si="1057"/>
        <v>1010265.9121632001</v>
      </c>
      <c r="CW126" s="34">
        <v>12</v>
      </c>
      <c r="CX126" s="34">
        <f t="shared" si="1058"/>
        <v>551054.13390720007</v>
      </c>
      <c r="CY126" s="34">
        <v>2</v>
      </c>
      <c r="CZ126" s="34">
        <f t="shared" si="1059"/>
        <v>76894.008781333323</v>
      </c>
      <c r="DA126" s="34">
        <v>10</v>
      </c>
      <c r="DB126" s="34">
        <f t="shared" si="1060"/>
        <v>461364.05268800003</v>
      </c>
      <c r="DC126" s="34">
        <v>1</v>
      </c>
      <c r="DD126" s="34">
        <f t="shared" si="1061"/>
        <v>50556.162148800002</v>
      </c>
      <c r="DE126" s="34">
        <v>0</v>
      </c>
      <c r="DF126" s="34">
        <f t="shared" si="1062"/>
        <v>0</v>
      </c>
      <c r="DG126" s="34">
        <v>2</v>
      </c>
      <c r="DH126" s="34">
        <f t="shared" si="1063"/>
        <v>101881.31257919999</v>
      </c>
      <c r="DI126" s="34">
        <v>0</v>
      </c>
      <c r="DJ126" s="34">
        <v>0</v>
      </c>
      <c r="DK126" s="34"/>
      <c r="DL126" s="27"/>
      <c r="DM126" s="34"/>
      <c r="DN126" s="27">
        <f t="shared" si="652"/>
        <v>0</v>
      </c>
      <c r="DO126" s="34">
        <v>0</v>
      </c>
      <c r="DP126" s="34">
        <f t="shared" si="1064"/>
        <v>0</v>
      </c>
      <c r="DQ126" s="34"/>
      <c r="DR126" s="34">
        <f t="shared" si="1065"/>
        <v>0</v>
      </c>
      <c r="DS126" s="34">
        <v>0</v>
      </c>
      <c r="DT126" s="34">
        <f t="shared" si="962"/>
        <v>0</v>
      </c>
      <c r="DU126" s="34"/>
      <c r="DV126" s="27"/>
      <c r="DW126" s="34">
        <f t="shared" si="629"/>
        <v>0</v>
      </c>
      <c r="DX126" s="34">
        <f t="shared" si="629"/>
        <v>0</v>
      </c>
      <c r="DY126" s="34">
        <v>12</v>
      </c>
      <c r="DZ126" s="34">
        <f t="shared" si="1066"/>
        <v>608705.1461568001</v>
      </c>
      <c r="EA126" s="34">
        <v>1</v>
      </c>
      <c r="EB126" s="34">
        <v>45080.37</v>
      </c>
      <c r="EC126" s="27"/>
      <c r="ED126" s="34"/>
      <c r="EE126" s="34">
        <f t="shared" si="640"/>
        <v>1</v>
      </c>
      <c r="EF126" s="34">
        <f t="shared" si="640"/>
        <v>45080.37</v>
      </c>
      <c r="EG126" s="34">
        <v>4</v>
      </c>
      <c r="EH126" s="34">
        <f t="shared" si="1067"/>
        <v>169867.40806933332</v>
      </c>
      <c r="EI126" s="34">
        <v>1</v>
      </c>
      <c r="EJ126" s="34">
        <v>42698.85</v>
      </c>
      <c r="EK126" s="34"/>
      <c r="EL126" s="34"/>
      <c r="EM126" s="34">
        <f t="shared" si="641"/>
        <v>1</v>
      </c>
      <c r="EN126" s="34">
        <f t="shared" si="641"/>
        <v>42698.85</v>
      </c>
      <c r="EO126" s="34">
        <v>8</v>
      </c>
      <c r="EP126" s="34">
        <f t="shared" si="1068"/>
        <v>339734.81613866665</v>
      </c>
      <c r="EQ126" s="34">
        <v>2</v>
      </c>
      <c r="ER126" s="34">
        <v>82613.760000000009</v>
      </c>
      <c r="ES126" s="34"/>
      <c r="ET126" s="34"/>
      <c r="EU126" s="34">
        <f t="shared" si="642"/>
        <v>2</v>
      </c>
      <c r="EV126" s="34">
        <f t="shared" si="642"/>
        <v>82613.760000000009</v>
      </c>
      <c r="EW126" s="34">
        <v>2</v>
      </c>
      <c r="EX126" s="34">
        <f t="shared" si="1069"/>
        <v>132414.560432</v>
      </c>
      <c r="EY126" s="34">
        <v>0</v>
      </c>
      <c r="EZ126" s="34">
        <f t="shared" si="648"/>
        <v>0</v>
      </c>
      <c r="FA126" s="34"/>
      <c r="FB126" s="34"/>
      <c r="FC126" s="34">
        <f t="shared" si="729"/>
        <v>0</v>
      </c>
      <c r="FD126" s="34">
        <f t="shared" si="729"/>
        <v>0</v>
      </c>
      <c r="FE126" s="34">
        <v>4</v>
      </c>
      <c r="FF126" s="34">
        <f t="shared" si="1070"/>
        <v>263263.83036799997</v>
      </c>
      <c r="FG126" s="34">
        <v>0</v>
      </c>
      <c r="FH126" s="34">
        <f t="shared" si="734"/>
        <v>0</v>
      </c>
      <c r="FI126" s="34"/>
      <c r="FJ126" s="34"/>
      <c r="FK126" s="34">
        <f t="shared" si="730"/>
        <v>0</v>
      </c>
      <c r="FL126" s="34">
        <f t="shared" si="730"/>
        <v>0</v>
      </c>
      <c r="FM126" s="34"/>
      <c r="FN126" s="34">
        <f t="shared" si="1071"/>
        <v>0</v>
      </c>
      <c r="FO126" s="34">
        <v>0</v>
      </c>
      <c r="FP126" s="34">
        <f t="shared" si="731"/>
        <v>0</v>
      </c>
      <c r="FQ126" s="34"/>
      <c r="FR126" s="34"/>
      <c r="FS126" s="34"/>
      <c r="FT126" s="34"/>
      <c r="FU126" s="34"/>
      <c r="FV126" s="34">
        <f t="shared" si="1072"/>
        <v>0</v>
      </c>
      <c r="FW126" s="34">
        <v>2</v>
      </c>
      <c r="FX126" s="34">
        <v>180869.91</v>
      </c>
      <c r="FY126" s="34"/>
      <c r="FZ126" s="34"/>
      <c r="GA126" s="34">
        <f t="shared" si="643"/>
        <v>2</v>
      </c>
      <c r="GB126" s="34">
        <f t="shared" si="643"/>
        <v>180869.91</v>
      </c>
      <c r="GC126" s="34"/>
      <c r="GD126" s="34">
        <f t="shared" si="1073"/>
        <v>0</v>
      </c>
      <c r="GE126" s="34">
        <v>1</v>
      </c>
      <c r="GF126" s="34">
        <v>100693</v>
      </c>
      <c r="GG126" s="34"/>
      <c r="GH126" s="34"/>
      <c r="GI126" s="27">
        <f t="shared" si="644"/>
        <v>1</v>
      </c>
      <c r="GJ126" s="27">
        <f t="shared" si="644"/>
        <v>100693</v>
      </c>
      <c r="GK126" s="37"/>
      <c r="GL126" s="38"/>
    </row>
    <row r="127" spans="1:194" ht="30" x14ac:dyDescent="0.25">
      <c r="A127" s="41"/>
      <c r="B127" s="72">
        <v>99</v>
      </c>
      <c r="C127" s="28" t="s">
        <v>265</v>
      </c>
      <c r="D127" s="29">
        <f t="shared" si="959"/>
        <v>18150.400000000001</v>
      </c>
      <c r="E127" s="29">
        <f t="shared" si="959"/>
        <v>18790</v>
      </c>
      <c r="F127" s="30">
        <v>18508</v>
      </c>
      <c r="G127" s="39">
        <v>4.13</v>
      </c>
      <c r="H127" s="31">
        <v>1</v>
      </c>
      <c r="I127" s="32"/>
      <c r="J127" s="32"/>
      <c r="K127" s="32"/>
      <c r="L127" s="29">
        <v>1.4</v>
      </c>
      <c r="M127" s="29">
        <v>1.68</v>
      </c>
      <c r="N127" s="29">
        <v>2.23</v>
      </c>
      <c r="O127" s="29">
        <v>2.39</v>
      </c>
      <c r="P127" s="33">
        <v>2.57</v>
      </c>
      <c r="Q127" s="34"/>
      <c r="R127" s="34">
        <f t="shared" si="1019"/>
        <v>0</v>
      </c>
      <c r="S127" s="27">
        <v>50</v>
      </c>
      <c r="T127" s="34">
        <f t="shared" si="1020"/>
        <v>5469131.6435000002</v>
      </c>
      <c r="U127" s="34">
        <v>0</v>
      </c>
      <c r="V127" s="34">
        <f t="shared" si="1021"/>
        <v>0</v>
      </c>
      <c r="W127" s="34"/>
      <c r="X127" s="34">
        <f t="shared" si="1022"/>
        <v>0</v>
      </c>
      <c r="Y127" s="34">
        <v>0</v>
      </c>
      <c r="Z127" s="34">
        <f t="shared" si="1023"/>
        <v>0</v>
      </c>
      <c r="AA127" s="34">
        <v>0</v>
      </c>
      <c r="AB127" s="34">
        <f t="shared" si="1024"/>
        <v>0</v>
      </c>
      <c r="AC127" s="34">
        <v>0</v>
      </c>
      <c r="AD127" s="34">
        <f t="shared" si="1025"/>
        <v>0</v>
      </c>
      <c r="AE127" s="34">
        <v>0</v>
      </c>
      <c r="AF127" s="34">
        <f t="shared" si="1026"/>
        <v>0</v>
      </c>
      <c r="AG127" s="34"/>
      <c r="AH127" s="34">
        <f t="shared" si="1027"/>
        <v>0</v>
      </c>
      <c r="AI127" s="34">
        <v>0</v>
      </c>
      <c r="AJ127" s="34">
        <f t="shared" si="1028"/>
        <v>0</v>
      </c>
      <c r="AK127" s="34">
        <v>0</v>
      </c>
      <c r="AL127" s="34">
        <f t="shared" si="1029"/>
        <v>0</v>
      </c>
      <c r="AM127" s="34"/>
      <c r="AN127" s="34">
        <f t="shared" si="1030"/>
        <v>0</v>
      </c>
      <c r="AO127" s="34">
        <v>0</v>
      </c>
      <c r="AP127" s="34">
        <f t="shared" si="1031"/>
        <v>0</v>
      </c>
      <c r="AQ127" s="34">
        <v>0</v>
      </c>
      <c r="AR127" s="34">
        <f t="shared" si="1032"/>
        <v>0</v>
      </c>
      <c r="AS127" s="34">
        <v>0</v>
      </c>
      <c r="AT127" s="34">
        <f t="shared" si="1033"/>
        <v>0</v>
      </c>
      <c r="AU127" s="73">
        <v>18</v>
      </c>
      <c r="AV127" s="34">
        <f t="shared" si="1034"/>
        <v>2329995.3719616001</v>
      </c>
      <c r="AW127" s="34">
        <v>0</v>
      </c>
      <c r="AX127" s="34">
        <f t="shared" si="1035"/>
        <v>0</v>
      </c>
      <c r="AY127" s="34"/>
      <c r="AZ127" s="34">
        <f t="shared" si="1036"/>
        <v>0</v>
      </c>
      <c r="BA127" s="34"/>
      <c r="BB127" s="34">
        <f t="shared" si="1037"/>
        <v>0</v>
      </c>
      <c r="BC127" s="34">
        <v>0</v>
      </c>
      <c r="BD127" s="34">
        <f t="shared" si="1038"/>
        <v>0</v>
      </c>
      <c r="BE127" s="34">
        <v>0</v>
      </c>
      <c r="BF127" s="34">
        <f t="shared" si="1039"/>
        <v>0</v>
      </c>
      <c r="BG127" s="34">
        <v>0</v>
      </c>
      <c r="BH127" s="34">
        <f t="shared" si="1040"/>
        <v>0</v>
      </c>
      <c r="BI127" s="34">
        <v>0</v>
      </c>
      <c r="BJ127" s="34">
        <f t="shared" si="1041"/>
        <v>0</v>
      </c>
      <c r="BK127" s="34">
        <v>0</v>
      </c>
      <c r="BL127" s="34">
        <f t="shared" si="1042"/>
        <v>0</v>
      </c>
      <c r="BM127" s="34">
        <v>0</v>
      </c>
      <c r="BN127" s="34">
        <f t="shared" si="1043"/>
        <v>0</v>
      </c>
      <c r="BO127" s="34">
        <v>0</v>
      </c>
      <c r="BP127" s="34">
        <f t="shared" si="1044"/>
        <v>0</v>
      </c>
      <c r="BQ127" s="40">
        <v>0</v>
      </c>
      <c r="BR127" s="34">
        <f t="shared" si="1045"/>
        <v>0</v>
      </c>
      <c r="BS127" s="34">
        <v>0</v>
      </c>
      <c r="BT127" s="34">
        <f t="shared" si="1046"/>
        <v>0</v>
      </c>
      <c r="BU127" s="34">
        <v>0</v>
      </c>
      <c r="BV127" s="34">
        <f t="shared" si="1047"/>
        <v>0</v>
      </c>
      <c r="BW127" s="34">
        <v>0</v>
      </c>
      <c r="BX127" s="34">
        <f t="shared" si="1048"/>
        <v>0</v>
      </c>
      <c r="BY127" s="34">
        <v>0</v>
      </c>
      <c r="BZ127" s="34">
        <f t="shared" si="1049"/>
        <v>0</v>
      </c>
      <c r="CA127" s="34">
        <v>0</v>
      </c>
      <c r="CB127" s="34">
        <f t="shared" si="1050"/>
        <v>0</v>
      </c>
      <c r="CC127" s="34">
        <v>0</v>
      </c>
      <c r="CD127" s="34">
        <f t="shared" si="1051"/>
        <v>0</v>
      </c>
      <c r="CE127" s="34">
        <v>0</v>
      </c>
      <c r="CF127" s="34">
        <f t="shared" si="1052"/>
        <v>0</v>
      </c>
      <c r="CG127" s="34"/>
      <c r="CH127" s="34">
        <f t="shared" si="1053"/>
        <v>0</v>
      </c>
      <c r="CI127" s="34"/>
      <c r="CJ127" s="34">
        <f t="shared" si="1054"/>
        <v>0</v>
      </c>
      <c r="CK127" s="34">
        <v>0</v>
      </c>
      <c r="CL127" s="34">
        <f t="shared" si="1055"/>
        <v>0</v>
      </c>
      <c r="CM127" s="34">
        <v>0</v>
      </c>
      <c r="CN127" s="34">
        <f t="shared" si="1056"/>
        <v>0</v>
      </c>
      <c r="CO127" s="34">
        <v>0</v>
      </c>
      <c r="CP127" s="34">
        <v>0</v>
      </c>
      <c r="CQ127" s="34"/>
      <c r="CR127" s="34"/>
      <c r="CS127" s="34">
        <f t="shared" si="639"/>
        <v>0</v>
      </c>
      <c r="CT127" s="34">
        <f t="shared" si="639"/>
        <v>0</v>
      </c>
      <c r="CU127" s="34"/>
      <c r="CV127" s="34">
        <f t="shared" si="1057"/>
        <v>0</v>
      </c>
      <c r="CW127" s="34"/>
      <c r="CX127" s="34">
        <f t="shared" si="1058"/>
        <v>0</v>
      </c>
      <c r="CY127" s="34"/>
      <c r="CZ127" s="34">
        <f t="shared" si="1059"/>
        <v>0</v>
      </c>
      <c r="DA127" s="34">
        <v>2</v>
      </c>
      <c r="DB127" s="34">
        <f t="shared" si="1060"/>
        <v>247458.90098719997</v>
      </c>
      <c r="DC127" s="34">
        <v>0</v>
      </c>
      <c r="DD127" s="34">
        <f t="shared" si="1061"/>
        <v>0</v>
      </c>
      <c r="DE127" s="34">
        <v>0</v>
      </c>
      <c r="DF127" s="34">
        <f t="shared" si="1062"/>
        <v>0</v>
      </c>
      <c r="DG127" s="34">
        <v>0</v>
      </c>
      <c r="DH127" s="34">
        <f t="shared" si="1063"/>
        <v>0</v>
      </c>
      <c r="DI127" s="34">
        <v>0</v>
      </c>
      <c r="DJ127" s="34">
        <v>0</v>
      </c>
      <c r="DK127" s="34"/>
      <c r="DL127" s="27"/>
      <c r="DM127" s="34"/>
      <c r="DN127" s="27">
        <f t="shared" si="652"/>
        <v>0</v>
      </c>
      <c r="DO127" s="34">
        <v>0</v>
      </c>
      <c r="DP127" s="34">
        <f t="shared" si="1064"/>
        <v>0</v>
      </c>
      <c r="DQ127" s="34">
        <v>44</v>
      </c>
      <c r="DR127" s="34">
        <f t="shared" si="1065"/>
        <v>6010997.4421728002</v>
      </c>
      <c r="DS127" s="34">
        <v>13</v>
      </c>
      <c r="DT127" s="34">
        <v>1712209.8</v>
      </c>
      <c r="DU127" s="34"/>
      <c r="DV127" s="27"/>
      <c r="DW127" s="34">
        <f t="shared" si="629"/>
        <v>13</v>
      </c>
      <c r="DX127" s="34">
        <f t="shared" si="629"/>
        <v>1712209.8</v>
      </c>
      <c r="DY127" s="34">
        <v>7</v>
      </c>
      <c r="DZ127" s="34">
        <f t="shared" si="1066"/>
        <v>952254.64152559999</v>
      </c>
      <c r="EA127" s="34">
        <v>1</v>
      </c>
      <c r="EB127" s="34">
        <v>120897.35</v>
      </c>
      <c r="EC127" s="27"/>
      <c r="ED127" s="34"/>
      <c r="EE127" s="34">
        <f t="shared" si="640"/>
        <v>1</v>
      </c>
      <c r="EF127" s="34">
        <f t="shared" si="640"/>
        <v>120897.35</v>
      </c>
      <c r="EG127" s="34">
        <v>0</v>
      </c>
      <c r="EH127" s="34">
        <f t="shared" si="1067"/>
        <v>0</v>
      </c>
      <c r="EI127" s="34">
        <v>0</v>
      </c>
      <c r="EJ127" s="34">
        <f t="shared" si="649"/>
        <v>0</v>
      </c>
      <c r="EK127" s="34"/>
      <c r="EL127" s="34"/>
      <c r="EM127" s="34">
        <f t="shared" si="641"/>
        <v>0</v>
      </c>
      <c r="EN127" s="34">
        <f t="shared" si="641"/>
        <v>0</v>
      </c>
      <c r="EO127" s="34"/>
      <c r="EP127" s="34">
        <f t="shared" si="1068"/>
        <v>0</v>
      </c>
      <c r="EQ127" s="34">
        <v>0</v>
      </c>
      <c r="ER127" s="34">
        <f t="shared" si="728"/>
        <v>0</v>
      </c>
      <c r="ES127" s="34"/>
      <c r="ET127" s="34"/>
      <c r="EU127" s="34">
        <f t="shared" si="642"/>
        <v>0</v>
      </c>
      <c r="EV127" s="34">
        <f t="shared" si="642"/>
        <v>0</v>
      </c>
      <c r="EW127" s="34">
        <v>0</v>
      </c>
      <c r="EX127" s="34">
        <f t="shared" si="1069"/>
        <v>0</v>
      </c>
      <c r="EY127" s="34">
        <v>0</v>
      </c>
      <c r="EZ127" s="34">
        <f t="shared" si="648"/>
        <v>0</v>
      </c>
      <c r="FA127" s="34"/>
      <c r="FB127" s="34"/>
      <c r="FC127" s="34">
        <f t="shared" si="729"/>
        <v>0</v>
      </c>
      <c r="FD127" s="34">
        <f t="shared" si="729"/>
        <v>0</v>
      </c>
      <c r="FE127" s="34">
        <v>0</v>
      </c>
      <c r="FF127" s="34">
        <f t="shared" si="1070"/>
        <v>0</v>
      </c>
      <c r="FG127" s="34">
        <v>0</v>
      </c>
      <c r="FH127" s="34">
        <f t="shared" si="734"/>
        <v>0</v>
      </c>
      <c r="FI127" s="34"/>
      <c r="FJ127" s="34"/>
      <c r="FK127" s="34">
        <f t="shared" si="730"/>
        <v>0</v>
      </c>
      <c r="FL127" s="34">
        <f t="shared" si="730"/>
        <v>0</v>
      </c>
      <c r="FM127" s="34">
        <v>0</v>
      </c>
      <c r="FN127" s="34">
        <f t="shared" si="1071"/>
        <v>0</v>
      </c>
      <c r="FO127" s="34">
        <v>0</v>
      </c>
      <c r="FP127" s="34">
        <f t="shared" si="731"/>
        <v>0</v>
      </c>
      <c r="FQ127" s="34"/>
      <c r="FR127" s="34"/>
      <c r="FS127" s="34"/>
      <c r="FT127" s="34"/>
      <c r="FU127" s="34">
        <v>0</v>
      </c>
      <c r="FV127" s="34">
        <f t="shared" si="1072"/>
        <v>0</v>
      </c>
      <c r="FW127" s="34">
        <v>0</v>
      </c>
      <c r="FX127" s="34">
        <v>0</v>
      </c>
      <c r="FY127" s="34"/>
      <c r="FZ127" s="34"/>
      <c r="GA127" s="34">
        <f t="shared" si="643"/>
        <v>0</v>
      </c>
      <c r="GB127" s="34">
        <f t="shared" si="643"/>
        <v>0</v>
      </c>
      <c r="GC127" s="34">
        <v>0</v>
      </c>
      <c r="GD127" s="34">
        <f t="shared" si="1073"/>
        <v>0</v>
      </c>
      <c r="GE127" s="34">
        <v>0</v>
      </c>
      <c r="GF127" s="34">
        <f t="shared" si="647"/>
        <v>0</v>
      </c>
      <c r="GG127" s="34"/>
      <c r="GH127" s="34"/>
      <c r="GI127" s="27">
        <f t="shared" si="644"/>
        <v>0</v>
      </c>
      <c r="GJ127" s="27">
        <f t="shared" si="644"/>
        <v>0</v>
      </c>
      <c r="GK127" s="37"/>
      <c r="GL127" s="38"/>
    </row>
    <row r="128" spans="1:194" ht="30" x14ac:dyDescent="0.25">
      <c r="A128" s="41"/>
      <c r="B128" s="72">
        <v>100</v>
      </c>
      <c r="C128" s="28" t="s">
        <v>266</v>
      </c>
      <c r="D128" s="29">
        <f t="shared" si="959"/>
        <v>18150.400000000001</v>
      </c>
      <c r="E128" s="29">
        <f t="shared" si="959"/>
        <v>18790</v>
      </c>
      <c r="F128" s="30">
        <v>18508</v>
      </c>
      <c r="G128" s="39">
        <v>5.82</v>
      </c>
      <c r="H128" s="31">
        <v>1</v>
      </c>
      <c r="I128" s="32"/>
      <c r="J128" s="32"/>
      <c r="K128" s="32"/>
      <c r="L128" s="29">
        <v>1.4</v>
      </c>
      <c r="M128" s="29">
        <v>1.68</v>
      </c>
      <c r="N128" s="29">
        <v>2.23</v>
      </c>
      <c r="O128" s="29">
        <v>2.39</v>
      </c>
      <c r="P128" s="33">
        <v>2.57</v>
      </c>
      <c r="Q128" s="34"/>
      <c r="R128" s="34">
        <f t="shared" si="1019"/>
        <v>0</v>
      </c>
      <c r="S128" s="34">
        <v>480</v>
      </c>
      <c r="T128" s="34">
        <f t="shared" si="1020"/>
        <v>73988213.846399993</v>
      </c>
      <c r="U128" s="34">
        <v>0</v>
      </c>
      <c r="V128" s="34">
        <f t="shared" si="1021"/>
        <v>0</v>
      </c>
      <c r="W128" s="34"/>
      <c r="X128" s="34">
        <f t="shared" si="1022"/>
        <v>0</v>
      </c>
      <c r="Y128" s="34">
        <v>0</v>
      </c>
      <c r="Z128" s="34">
        <f t="shared" si="1023"/>
        <v>0</v>
      </c>
      <c r="AA128" s="34">
        <v>0</v>
      </c>
      <c r="AB128" s="34">
        <f t="shared" si="1024"/>
        <v>0</v>
      </c>
      <c r="AC128" s="34">
        <v>0</v>
      </c>
      <c r="AD128" s="34">
        <f t="shared" si="1025"/>
        <v>0</v>
      </c>
      <c r="AE128" s="34">
        <v>0</v>
      </c>
      <c r="AF128" s="34">
        <f t="shared" si="1026"/>
        <v>0</v>
      </c>
      <c r="AG128" s="34"/>
      <c r="AH128" s="34">
        <f t="shared" si="1027"/>
        <v>0</v>
      </c>
      <c r="AI128" s="34"/>
      <c r="AJ128" s="34">
        <f t="shared" si="1028"/>
        <v>0</v>
      </c>
      <c r="AK128" s="34">
        <v>0</v>
      </c>
      <c r="AL128" s="34">
        <f t="shared" si="1029"/>
        <v>0</v>
      </c>
      <c r="AM128" s="34"/>
      <c r="AN128" s="34">
        <f t="shared" si="1030"/>
        <v>0</v>
      </c>
      <c r="AO128" s="34">
        <v>0</v>
      </c>
      <c r="AP128" s="34">
        <f t="shared" si="1031"/>
        <v>0</v>
      </c>
      <c r="AQ128" s="34">
        <v>0</v>
      </c>
      <c r="AR128" s="34">
        <f t="shared" si="1032"/>
        <v>0</v>
      </c>
      <c r="AS128" s="34">
        <v>0</v>
      </c>
      <c r="AT128" s="34">
        <f t="shared" si="1033"/>
        <v>0</v>
      </c>
      <c r="AU128" s="73">
        <v>88</v>
      </c>
      <c r="AV128" s="34">
        <f t="shared" si="1034"/>
        <v>16052332.925798401</v>
      </c>
      <c r="AW128" s="34">
        <v>0</v>
      </c>
      <c r="AX128" s="34">
        <f t="shared" si="1035"/>
        <v>0</v>
      </c>
      <c r="AY128" s="34"/>
      <c r="AZ128" s="34">
        <f t="shared" si="1036"/>
        <v>0</v>
      </c>
      <c r="BA128" s="34"/>
      <c r="BB128" s="34">
        <f t="shared" si="1037"/>
        <v>0</v>
      </c>
      <c r="BC128" s="34">
        <v>0</v>
      </c>
      <c r="BD128" s="34">
        <f t="shared" si="1038"/>
        <v>0</v>
      </c>
      <c r="BE128" s="34">
        <v>0</v>
      </c>
      <c r="BF128" s="34">
        <f t="shared" si="1039"/>
        <v>0</v>
      </c>
      <c r="BG128" s="34">
        <v>0</v>
      </c>
      <c r="BH128" s="34">
        <f t="shared" si="1040"/>
        <v>0</v>
      </c>
      <c r="BI128" s="34">
        <v>0</v>
      </c>
      <c r="BJ128" s="34">
        <f t="shared" si="1041"/>
        <v>0</v>
      </c>
      <c r="BK128" s="34">
        <v>0</v>
      </c>
      <c r="BL128" s="34">
        <f t="shared" si="1042"/>
        <v>0</v>
      </c>
      <c r="BM128" s="34">
        <v>0</v>
      </c>
      <c r="BN128" s="34">
        <f t="shared" si="1043"/>
        <v>0</v>
      </c>
      <c r="BO128" s="34">
        <v>0</v>
      </c>
      <c r="BP128" s="34">
        <f t="shared" si="1044"/>
        <v>0</v>
      </c>
      <c r="BQ128" s="40">
        <v>0</v>
      </c>
      <c r="BR128" s="34">
        <f t="shared" si="1045"/>
        <v>0</v>
      </c>
      <c r="BS128" s="34">
        <v>0</v>
      </c>
      <c r="BT128" s="34">
        <f t="shared" si="1046"/>
        <v>0</v>
      </c>
      <c r="BU128" s="34">
        <v>0</v>
      </c>
      <c r="BV128" s="34">
        <f t="shared" si="1047"/>
        <v>0</v>
      </c>
      <c r="BW128" s="34">
        <v>0</v>
      </c>
      <c r="BX128" s="34">
        <f t="shared" si="1048"/>
        <v>0</v>
      </c>
      <c r="BY128" s="34">
        <v>0</v>
      </c>
      <c r="BZ128" s="34">
        <f t="shared" si="1049"/>
        <v>0</v>
      </c>
      <c r="CA128" s="34">
        <v>0</v>
      </c>
      <c r="CB128" s="34">
        <f t="shared" si="1050"/>
        <v>0</v>
      </c>
      <c r="CC128" s="34">
        <v>0</v>
      </c>
      <c r="CD128" s="34">
        <f t="shared" si="1051"/>
        <v>0</v>
      </c>
      <c r="CE128" s="34">
        <v>0</v>
      </c>
      <c r="CF128" s="34">
        <f t="shared" si="1052"/>
        <v>0</v>
      </c>
      <c r="CG128" s="34"/>
      <c r="CH128" s="34">
        <f t="shared" si="1053"/>
        <v>0</v>
      </c>
      <c r="CI128" s="34"/>
      <c r="CJ128" s="34">
        <f t="shared" si="1054"/>
        <v>0</v>
      </c>
      <c r="CK128" s="34">
        <v>0</v>
      </c>
      <c r="CL128" s="34">
        <f t="shared" si="1055"/>
        <v>0</v>
      </c>
      <c r="CM128" s="34">
        <v>0</v>
      </c>
      <c r="CN128" s="34">
        <f t="shared" si="1056"/>
        <v>0</v>
      </c>
      <c r="CO128" s="34">
        <v>0</v>
      </c>
      <c r="CP128" s="34">
        <v>0</v>
      </c>
      <c r="CQ128" s="34"/>
      <c r="CR128" s="34"/>
      <c r="CS128" s="34">
        <f t="shared" si="639"/>
        <v>0</v>
      </c>
      <c r="CT128" s="34">
        <f t="shared" si="639"/>
        <v>0</v>
      </c>
      <c r="CU128" s="34">
        <v>2</v>
      </c>
      <c r="CV128" s="34">
        <f t="shared" si="1057"/>
        <v>347092.53888959996</v>
      </c>
      <c r="CW128" s="34">
        <v>6</v>
      </c>
      <c r="CX128" s="34">
        <f t="shared" si="1058"/>
        <v>1041277.6166687999</v>
      </c>
      <c r="CY128" s="34">
        <v>0</v>
      </c>
      <c r="CZ128" s="34">
        <f t="shared" si="1059"/>
        <v>0</v>
      </c>
      <c r="DA128" s="34">
        <v>6</v>
      </c>
      <c r="DB128" s="34">
        <f t="shared" si="1060"/>
        <v>1046157.9688223999</v>
      </c>
      <c r="DC128" s="34">
        <v>0</v>
      </c>
      <c r="DD128" s="34">
        <f t="shared" si="1061"/>
        <v>0</v>
      </c>
      <c r="DE128" s="34">
        <v>0</v>
      </c>
      <c r="DF128" s="34">
        <f t="shared" si="1062"/>
        <v>0</v>
      </c>
      <c r="DG128" s="34">
        <v>0</v>
      </c>
      <c r="DH128" s="34">
        <f t="shared" si="1063"/>
        <v>0</v>
      </c>
      <c r="DI128" s="34">
        <v>0</v>
      </c>
      <c r="DJ128" s="34">
        <v>0</v>
      </c>
      <c r="DK128" s="34"/>
      <c r="DL128" s="27"/>
      <c r="DM128" s="34"/>
      <c r="DN128" s="27">
        <f t="shared" si="652"/>
        <v>0</v>
      </c>
      <c r="DO128" s="34">
        <v>0</v>
      </c>
      <c r="DP128" s="34">
        <f t="shared" si="1064"/>
        <v>0</v>
      </c>
      <c r="DQ128" s="34">
        <v>0</v>
      </c>
      <c r="DR128" s="34">
        <f t="shared" si="1065"/>
        <v>0</v>
      </c>
      <c r="DS128" s="34">
        <v>1</v>
      </c>
      <c r="DT128" s="34">
        <v>180129.36</v>
      </c>
      <c r="DU128" s="34"/>
      <c r="DV128" s="27"/>
      <c r="DW128" s="34">
        <f t="shared" si="629"/>
        <v>1</v>
      </c>
      <c r="DX128" s="34">
        <f t="shared" si="629"/>
        <v>180129.36</v>
      </c>
      <c r="DY128" s="34"/>
      <c r="DZ128" s="34">
        <f t="shared" si="1066"/>
        <v>0</v>
      </c>
      <c r="EA128" s="34">
        <v>0</v>
      </c>
      <c r="EB128" s="34">
        <f t="shared" si="963"/>
        <v>0</v>
      </c>
      <c r="EC128" s="27"/>
      <c r="ED128" s="34"/>
      <c r="EE128" s="34">
        <f t="shared" si="640"/>
        <v>0</v>
      </c>
      <c r="EF128" s="34">
        <f t="shared" si="640"/>
        <v>0</v>
      </c>
      <c r="EG128" s="34">
        <v>1</v>
      </c>
      <c r="EH128" s="34">
        <f t="shared" si="1067"/>
        <v>160491.60957199999</v>
      </c>
      <c r="EI128" s="34">
        <v>0</v>
      </c>
      <c r="EJ128" s="34">
        <f t="shared" si="649"/>
        <v>0</v>
      </c>
      <c r="EK128" s="34"/>
      <c r="EL128" s="34"/>
      <c r="EM128" s="34">
        <f t="shared" si="641"/>
        <v>0</v>
      </c>
      <c r="EN128" s="34">
        <f t="shared" si="641"/>
        <v>0</v>
      </c>
      <c r="EO128" s="34"/>
      <c r="EP128" s="34">
        <f t="shared" si="1068"/>
        <v>0</v>
      </c>
      <c r="EQ128" s="34">
        <v>0</v>
      </c>
      <c r="ER128" s="34">
        <f t="shared" si="728"/>
        <v>0</v>
      </c>
      <c r="ES128" s="34"/>
      <c r="ET128" s="34"/>
      <c r="EU128" s="34">
        <f t="shared" si="642"/>
        <v>0</v>
      </c>
      <c r="EV128" s="34">
        <f t="shared" si="642"/>
        <v>0</v>
      </c>
      <c r="EW128" s="34">
        <v>0</v>
      </c>
      <c r="EX128" s="34">
        <f t="shared" si="1069"/>
        <v>0</v>
      </c>
      <c r="EY128" s="34">
        <v>0</v>
      </c>
      <c r="EZ128" s="34">
        <f t="shared" si="648"/>
        <v>0</v>
      </c>
      <c r="FA128" s="34"/>
      <c r="FB128" s="34"/>
      <c r="FC128" s="34">
        <f t="shared" si="729"/>
        <v>0</v>
      </c>
      <c r="FD128" s="34">
        <f t="shared" si="729"/>
        <v>0</v>
      </c>
      <c r="FE128" s="34">
        <v>0</v>
      </c>
      <c r="FF128" s="34">
        <f t="shared" si="1070"/>
        <v>0</v>
      </c>
      <c r="FG128" s="34">
        <v>0</v>
      </c>
      <c r="FH128" s="34">
        <f t="shared" si="734"/>
        <v>0</v>
      </c>
      <c r="FI128" s="34"/>
      <c r="FJ128" s="34"/>
      <c r="FK128" s="34">
        <f t="shared" si="730"/>
        <v>0</v>
      </c>
      <c r="FL128" s="34">
        <f t="shared" si="730"/>
        <v>0</v>
      </c>
      <c r="FM128" s="34">
        <v>0</v>
      </c>
      <c r="FN128" s="34">
        <f t="shared" si="1071"/>
        <v>0</v>
      </c>
      <c r="FO128" s="34">
        <v>0</v>
      </c>
      <c r="FP128" s="34">
        <f t="shared" si="731"/>
        <v>0</v>
      </c>
      <c r="FQ128" s="34"/>
      <c r="FR128" s="34"/>
      <c r="FS128" s="34"/>
      <c r="FT128" s="34"/>
      <c r="FU128" s="34">
        <v>0</v>
      </c>
      <c r="FV128" s="34">
        <f t="shared" si="1072"/>
        <v>0</v>
      </c>
      <c r="FW128" s="34">
        <v>0</v>
      </c>
      <c r="FX128" s="34">
        <v>0</v>
      </c>
      <c r="FY128" s="34"/>
      <c r="FZ128" s="34"/>
      <c r="GA128" s="34">
        <f t="shared" si="643"/>
        <v>0</v>
      </c>
      <c r="GB128" s="34">
        <f t="shared" si="643"/>
        <v>0</v>
      </c>
      <c r="GC128" s="34">
        <v>0</v>
      </c>
      <c r="GD128" s="34">
        <f t="shared" si="1073"/>
        <v>0</v>
      </c>
      <c r="GE128" s="34">
        <v>0</v>
      </c>
      <c r="GF128" s="34">
        <f t="shared" si="647"/>
        <v>0</v>
      </c>
      <c r="GG128" s="34"/>
      <c r="GH128" s="34"/>
      <c r="GI128" s="27">
        <f t="shared" si="644"/>
        <v>0</v>
      </c>
      <c r="GJ128" s="27">
        <f t="shared" si="644"/>
        <v>0</v>
      </c>
      <c r="GK128" s="37"/>
      <c r="GL128" s="38"/>
    </row>
    <row r="129" spans="1:194" ht="36" customHeight="1" x14ac:dyDescent="0.25">
      <c r="A129" s="41"/>
      <c r="B129" s="72">
        <v>101</v>
      </c>
      <c r="C129" s="28" t="s">
        <v>267</v>
      </c>
      <c r="D129" s="29">
        <f t="shared" ref="D129:E144" si="1074">D128</f>
        <v>18150.400000000001</v>
      </c>
      <c r="E129" s="29">
        <f t="shared" si="1074"/>
        <v>18790</v>
      </c>
      <c r="F129" s="30">
        <v>18508</v>
      </c>
      <c r="G129" s="39">
        <v>1.41</v>
      </c>
      <c r="H129" s="31">
        <v>1</v>
      </c>
      <c r="I129" s="32"/>
      <c r="J129" s="32"/>
      <c r="K129" s="32"/>
      <c r="L129" s="29">
        <v>1.4</v>
      </c>
      <c r="M129" s="29">
        <v>1.68</v>
      </c>
      <c r="N129" s="29">
        <v>2.23</v>
      </c>
      <c r="O129" s="29">
        <v>2.39</v>
      </c>
      <c r="P129" s="33">
        <v>2.57</v>
      </c>
      <c r="Q129" s="34"/>
      <c r="R129" s="34">
        <f t="shared" si="1019"/>
        <v>0</v>
      </c>
      <c r="S129" s="34">
        <v>40</v>
      </c>
      <c r="T129" s="34">
        <f t="shared" si="1020"/>
        <v>1493748.3036</v>
      </c>
      <c r="U129" s="34"/>
      <c r="V129" s="34">
        <f t="shared" si="1021"/>
        <v>0</v>
      </c>
      <c r="W129" s="34"/>
      <c r="X129" s="34">
        <f t="shared" si="1022"/>
        <v>0</v>
      </c>
      <c r="Y129" s="34"/>
      <c r="Z129" s="34">
        <f t="shared" si="1023"/>
        <v>0</v>
      </c>
      <c r="AA129" s="34"/>
      <c r="AB129" s="34">
        <f t="shared" si="1024"/>
        <v>0</v>
      </c>
      <c r="AC129" s="34"/>
      <c r="AD129" s="34">
        <f t="shared" si="1025"/>
        <v>0</v>
      </c>
      <c r="AE129" s="34"/>
      <c r="AF129" s="34">
        <f t="shared" si="1026"/>
        <v>0</v>
      </c>
      <c r="AG129" s="34"/>
      <c r="AH129" s="34">
        <f t="shared" si="1027"/>
        <v>0</v>
      </c>
      <c r="AI129" s="34">
        <v>4</v>
      </c>
      <c r="AJ129" s="34">
        <f t="shared" si="1028"/>
        <v>161643.34563999996</v>
      </c>
      <c r="AK129" s="34"/>
      <c r="AL129" s="34">
        <f t="shared" si="1029"/>
        <v>0</v>
      </c>
      <c r="AM129" s="34"/>
      <c r="AN129" s="34">
        <f t="shared" si="1030"/>
        <v>0</v>
      </c>
      <c r="AO129" s="34"/>
      <c r="AP129" s="34">
        <f t="shared" si="1031"/>
        <v>0</v>
      </c>
      <c r="AQ129" s="34"/>
      <c r="AR129" s="34">
        <f t="shared" si="1032"/>
        <v>0</v>
      </c>
      <c r="AS129" s="34"/>
      <c r="AT129" s="34">
        <f t="shared" si="1033"/>
        <v>0</v>
      </c>
      <c r="AU129" s="73">
        <v>1</v>
      </c>
      <c r="AV129" s="34">
        <f t="shared" si="1034"/>
        <v>44192.809718399993</v>
      </c>
      <c r="AW129" s="34"/>
      <c r="AX129" s="34">
        <f t="shared" si="1035"/>
        <v>0</v>
      </c>
      <c r="AY129" s="34"/>
      <c r="AZ129" s="34">
        <f t="shared" si="1036"/>
        <v>0</v>
      </c>
      <c r="BA129" s="34"/>
      <c r="BB129" s="34">
        <f t="shared" si="1037"/>
        <v>0</v>
      </c>
      <c r="BC129" s="34"/>
      <c r="BD129" s="34">
        <f t="shared" si="1038"/>
        <v>0</v>
      </c>
      <c r="BE129" s="34"/>
      <c r="BF129" s="34">
        <f t="shared" si="1039"/>
        <v>0</v>
      </c>
      <c r="BG129" s="34"/>
      <c r="BH129" s="34">
        <f t="shared" si="1040"/>
        <v>0</v>
      </c>
      <c r="BI129" s="34"/>
      <c r="BJ129" s="34">
        <f t="shared" si="1041"/>
        <v>0</v>
      </c>
      <c r="BK129" s="34"/>
      <c r="BL129" s="34">
        <f t="shared" si="1042"/>
        <v>0</v>
      </c>
      <c r="BM129" s="34"/>
      <c r="BN129" s="34">
        <f t="shared" si="1043"/>
        <v>0</v>
      </c>
      <c r="BO129" s="34"/>
      <c r="BP129" s="34">
        <f t="shared" si="1044"/>
        <v>0</v>
      </c>
      <c r="BQ129" s="40"/>
      <c r="BR129" s="34">
        <f t="shared" si="1045"/>
        <v>0</v>
      </c>
      <c r="BS129" s="34"/>
      <c r="BT129" s="34">
        <f t="shared" si="1046"/>
        <v>0</v>
      </c>
      <c r="BU129" s="34"/>
      <c r="BV129" s="34">
        <f t="shared" si="1047"/>
        <v>0</v>
      </c>
      <c r="BW129" s="34"/>
      <c r="BX129" s="34">
        <f t="shared" si="1048"/>
        <v>0</v>
      </c>
      <c r="BY129" s="34"/>
      <c r="BZ129" s="34">
        <f t="shared" si="1049"/>
        <v>0</v>
      </c>
      <c r="CA129" s="34"/>
      <c r="CB129" s="34">
        <f t="shared" si="1050"/>
        <v>0</v>
      </c>
      <c r="CC129" s="34"/>
      <c r="CD129" s="34">
        <f t="shared" si="1051"/>
        <v>0</v>
      </c>
      <c r="CE129" s="34"/>
      <c r="CF129" s="34">
        <f t="shared" si="1052"/>
        <v>0</v>
      </c>
      <c r="CG129" s="34"/>
      <c r="CH129" s="34">
        <f t="shared" si="1053"/>
        <v>0</v>
      </c>
      <c r="CI129" s="34"/>
      <c r="CJ129" s="34">
        <f t="shared" si="1054"/>
        <v>0</v>
      </c>
      <c r="CK129" s="34"/>
      <c r="CL129" s="34">
        <f t="shared" si="1055"/>
        <v>0</v>
      </c>
      <c r="CM129" s="34"/>
      <c r="CN129" s="34">
        <f t="shared" si="1056"/>
        <v>0</v>
      </c>
      <c r="CO129" s="34">
        <v>0</v>
      </c>
      <c r="CP129" s="34">
        <v>0</v>
      </c>
      <c r="CQ129" s="34"/>
      <c r="CR129" s="34"/>
      <c r="CS129" s="34">
        <f t="shared" si="639"/>
        <v>0</v>
      </c>
      <c r="CT129" s="34">
        <f t="shared" si="639"/>
        <v>0</v>
      </c>
      <c r="CU129" s="34"/>
      <c r="CV129" s="34">
        <f t="shared" si="1057"/>
        <v>0</v>
      </c>
      <c r="CW129" s="34"/>
      <c r="CX129" s="34">
        <f t="shared" si="1058"/>
        <v>0</v>
      </c>
      <c r="CY129" s="34"/>
      <c r="CZ129" s="34">
        <f t="shared" si="1059"/>
        <v>0</v>
      </c>
      <c r="DA129" s="34"/>
      <c r="DB129" s="34">
        <f t="shared" si="1060"/>
        <v>0</v>
      </c>
      <c r="DC129" s="34"/>
      <c r="DD129" s="34">
        <f t="shared" si="1061"/>
        <v>0</v>
      </c>
      <c r="DE129" s="34"/>
      <c r="DF129" s="34">
        <f t="shared" si="1062"/>
        <v>0</v>
      </c>
      <c r="DG129" s="34">
        <v>0</v>
      </c>
      <c r="DH129" s="34">
        <f t="shared" si="1063"/>
        <v>0</v>
      </c>
      <c r="DI129" s="34">
        <v>0</v>
      </c>
      <c r="DJ129" s="34">
        <f t="shared" ref="DJ129:DJ144" si="1075">(DI129/3*1*$D129*$G129*$H129*$M129*DJ$9)+(DI129/3*2*$E129*$G129*$H129*$M129*DJ$10)</f>
        <v>0</v>
      </c>
      <c r="DK129" s="34"/>
      <c r="DL129" s="27"/>
      <c r="DM129" s="34"/>
      <c r="DN129" s="27">
        <f t="shared" si="652"/>
        <v>0</v>
      </c>
      <c r="DO129" s="34"/>
      <c r="DP129" s="34">
        <f t="shared" si="1064"/>
        <v>0</v>
      </c>
      <c r="DQ129" s="34"/>
      <c r="DR129" s="34">
        <f t="shared" si="1065"/>
        <v>0</v>
      </c>
      <c r="DS129" s="34">
        <v>0</v>
      </c>
      <c r="DT129" s="34">
        <f t="shared" si="962"/>
        <v>0</v>
      </c>
      <c r="DU129" s="34"/>
      <c r="DV129" s="27"/>
      <c r="DW129" s="34">
        <f t="shared" si="629"/>
        <v>0</v>
      </c>
      <c r="DX129" s="34">
        <f t="shared" si="629"/>
        <v>0</v>
      </c>
      <c r="DY129" s="34"/>
      <c r="DZ129" s="34">
        <f t="shared" si="1066"/>
        <v>0</v>
      </c>
      <c r="EA129" s="34">
        <v>0</v>
      </c>
      <c r="EB129" s="34">
        <f t="shared" si="963"/>
        <v>0</v>
      </c>
      <c r="EC129" s="27"/>
      <c r="ED129" s="34"/>
      <c r="EE129" s="34">
        <f t="shared" si="640"/>
        <v>0</v>
      </c>
      <c r="EF129" s="34">
        <f t="shared" si="640"/>
        <v>0</v>
      </c>
      <c r="EG129" s="34"/>
      <c r="EH129" s="34">
        <f t="shared" si="1067"/>
        <v>0</v>
      </c>
      <c r="EI129" s="34">
        <v>0</v>
      </c>
      <c r="EJ129" s="34">
        <f t="shared" si="649"/>
        <v>0</v>
      </c>
      <c r="EK129" s="34"/>
      <c r="EL129" s="34"/>
      <c r="EM129" s="34">
        <f t="shared" si="641"/>
        <v>0</v>
      </c>
      <c r="EN129" s="34">
        <f t="shared" si="641"/>
        <v>0</v>
      </c>
      <c r="EO129" s="34"/>
      <c r="EP129" s="34">
        <f t="shared" si="1068"/>
        <v>0</v>
      </c>
      <c r="EQ129" s="34">
        <v>0</v>
      </c>
      <c r="ER129" s="34">
        <f t="shared" si="728"/>
        <v>0</v>
      </c>
      <c r="ES129" s="34"/>
      <c r="ET129" s="34"/>
      <c r="EU129" s="34">
        <f t="shared" si="642"/>
        <v>0</v>
      </c>
      <c r="EV129" s="34">
        <f t="shared" si="642"/>
        <v>0</v>
      </c>
      <c r="EW129" s="34"/>
      <c r="EX129" s="34">
        <f t="shared" si="1069"/>
        <v>0</v>
      </c>
      <c r="EY129" s="34">
        <v>0</v>
      </c>
      <c r="EZ129" s="34">
        <f t="shared" si="648"/>
        <v>0</v>
      </c>
      <c r="FA129" s="34"/>
      <c r="FB129" s="34"/>
      <c r="FC129" s="34">
        <f t="shared" si="729"/>
        <v>0</v>
      </c>
      <c r="FD129" s="34">
        <f t="shared" si="729"/>
        <v>0</v>
      </c>
      <c r="FE129" s="34"/>
      <c r="FF129" s="34">
        <f t="shared" si="1070"/>
        <v>0</v>
      </c>
      <c r="FG129" s="34">
        <v>0</v>
      </c>
      <c r="FH129" s="34">
        <f t="shared" si="734"/>
        <v>0</v>
      </c>
      <c r="FI129" s="34"/>
      <c r="FJ129" s="34"/>
      <c r="FK129" s="34">
        <f t="shared" si="730"/>
        <v>0</v>
      </c>
      <c r="FL129" s="34">
        <f t="shared" si="730"/>
        <v>0</v>
      </c>
      <c r="FM129" s="34"/>
      <c r="FN129" s="34">
        <f t="shared" si="1071"/>
        <v>0</v>
      </c>
      <c r="FO129" s="34">
        <v>0</v>
      </c>
      <c r="FP129" s="34">
        <f t="shared" si="731"/>
        <v>0</v>
      </c>
      <c r="FQ129" s="34"/>
      <c r="FR129" s="34"/>
      <c r="FS129" s="34"/>
      <c r="FT129" s="34"/>
      <c r="FU129" s="34"/>
      <c r="FV129" s="34">
        <f t="shared" si="1072"/>
        <v>0</v>
      </c>
      <c r="FW129" s="34">
        <v>0</v>
      </c>
      <c r="FX129" s="34">
        <v>0</v>
      </c>
      <c r="FY129" s="34"/>
      <c r="FZ129" s="34"/>
      <c r="GA129" s="34">
        <f t="shared" si="643"/>
        <v>0</v>
      </c>
      <c r="GB129" s="34">
        <f t="shared" si="643"/>
        <v>0</v>
      </c>
      <c r="GC129" s="34"/>
      <c r="GD129" s="34">
        <f t="shared" si="1073"/>
        <v>0</v>
      </c>
      <c r="GE129" s="34">
        <v>0</v>
      </c>
      <c r="GF129" s="34">
        <f t="shared" si="647"/>
        <v>0</v>
      </c>
      <c r="GG129" s="34"/>
      <c r="GH129" s="34"/>
      <c r="GI129" s="27">
        <f t="shared" si="644"/>
        <v>0</v>
      </c>
      <c r="GJ129" s="27">
        <f t="shared" si="644"/>
        <v>0</v>
      </c>
      <c r="GK129" s="37"/>
      <c r="GL129" s="38"/>
    </row>
    <row r="130" spans="1:194" ht="30" x14ac:dyDescent="0.25">
      <c r="A130" s="41"/>
      <c r="B130" s="72">
        <v>102</v>
      </c>
      <c r="C130" s="28" t="s">
        <v>268</v>
      </c>
      <c r="D130" s="29">
        <f t="shared" si="1074"/>
        <v>18150.400000000001</v>
      </c>
      <c r="E130" s="29">
        <f t="shared" si="1074"/>
        <v>18790</v>
      </c>
      <c r="F130" s="30">
        <v>18508</v>
      </c>
      <c r="G130" s="39">
        <v>2.19</v>
      </c>
      <c r="H130" s="31">
        <v>1</v>
      </c>
      <c r="I130" s="32"/>
      <c r="J130" s="32"/>
      <c r="K130" s="32"/>
      <c r="L130" s="29">
        <v>1.4</v>
      </c>
      <c r="M130" s="29">
        <v>1.68</v>
      </c>
      <c r="N130" s="29">
        <v>2.23</v>
      </c>
      <c r="O130" s="29">
        <v>2.39</v>
      </c>
      <c r="P130" s="33">
        <v>2.57</v>
      </c>
      <c r="Q130" s="34">
        <v>62</v>
      </c>
      <c r="R130" s="34">
        <f t="shared" si="1019"/>
        <v>3596119.5862199999</v>
      </c>
      <c r="S130" s="34">
        <v>125</v>
      </c>
      <c r="T130" s="34">
        <f t="shared" si="1020"/>
        <v>7250241.1012500003</v>
      </c>
      <c r="U130" s="34">
        <v>0</v>
      </c>
      <c r="V130" s="34">
        <f t="shared" si="1021"/>
        <v>0</v>
      </c>
      <c r="W130" s="34"/>
      <c r="X130" s="34">
        <f t="shared" si="1022"/>
        <v>0</v>
      </c>
      <c r="Y130" s="34">
        <v>0</v>
      </c>
      <c r="Z130" s="34">
        <f t="shared" si="1023"/>
        <v>0</v>
      </c>
      <c r="AA130" s="34">
        <v>0</v>
      </c>
      <c r="AB130" s="34">
        <f t="shared" si="1024"/>
        <v>0</v>
      </c>
      <c r="AC130" s="34">
        <v>0</v>
      </c>
      <c r="AD130" s="34">
        <f t="shared" si="1025"/>
        <v>0</v>
      </c>
      <c r="AE130" s="34">
        <v>0</v>
      </c>
      <c r="AF130" s="34">
        <f t="shared" si="1026"/>
        <v>0</v>
      </c>
      <c r="AG130" s="34">
        <v>0</v>
      </c>
      <c r="AH130" s="34">
        <f t="shared" si="1027"/>
        <v>0</v>
      </c>
      <c r="AI130" s="34">
        <v>3</v>
      </c>
      <c r="AJ130" s="34">
        <f t="shared" si="1028"/>
        <v>188297.30156999995</v>
      </c>
      <c r="AK130" s="34">
        <v>0</v>
      </c>
      <c r="AL130" s="34">
        <f t="shared" si="1029"/>
        <v>0</v>
      </c>
      <c r="AM130" s="34"/>
      <c r="AN130" s="34">
        <f t="shared" si="1030"/>
        <v>0</v>
      </c>
      <c r="AO130" s="34">
        <v>0</v>
      </c>
      <c r="AP130" s="34">
        <f t="shared" si="1031"/>
        <v>0</v>
      </c>
      <c r="AQ130" s="34">
        <v>0</v>
      </c>
      <c r="AR130" s="34">
        <f t="shared" si="1032"/>
        <v>0</v>
      </c>
      <c r="AS130" s="34">
        <v>0</v>
      </c>
      <c r="AT130" s="34">
        <f t="shared" si="1033"/>
        <v>0</v>
      </c>
      <c r="AU130" s="73">
        <v>55</v>
      </c>
      <c r="AV130" s="34">
        <f t="shared" si="1034"/>
        <v>3775194.2770079998</v>
      </c>
      <c r="AW130" s="34">
        <v>0</v>
      </c>
      <c r="AX130" s="34">
        <f t="shared" si="1035"/>
        <v>0</v>
      </c>
      <c r="AY130" s="34"/>
      <c r="AZ130" s="34">
        <f t="shared" si="1036"/>
        <v>0</v>
      </c>
      <c r="BA130" s="34"/>
      <c r="BB130" s="34">
        <f t="shared" si="1037"/>
        <v>0</v>
      </c>
      <c r="BC130" s="34">
        <v>0</v>
      </c>
      <c r="BD130" s="34">
        <f t="shared" si="1038"/>
        <v>0</v>
      </c>
      <c r="BE130" s="34">
        <v>0</v>
      </c>
      <c r="BF130" s="34">
        <f t="shared" si="1039"/>
        <v>0</v>
      </c>
      <c r="BG130" s="34">
        <v>0</v>
      </c>
      <c r="BH130" s="34">
        <f t="shared" si="1040"/>
        <v>0</v>
      </c>
      <c r="BI130" s="34">
        <v>0</v>
      </c>
      <c r="BJ130" s="34">
        <f t="shared" si="1041"/>
        <v>0</v>
      </c>
      <c r="BK130" s="34">
        <v>0</v>
      </c>
      <c r="BL130" s="34">
        <f t="shared" si="1042"/>
        <v>0</v>
      </c>
      <c r="BM130" s="34"/>
      <c r="BN130" s="34">
        <f t="shared" si="1043"/>
        <v>0</v>
      </c>
      <c r="BO130" s="34">
        <v>0</v>
      </c>
      <c r="BP130" s="34">
        <f t="shared" si="1044"/>
        <v>0</v>
      </c>
      <c r="BQ130" s="40">
        <v>0</v>
      </c>
      <c r="BR130" s="34">
        <f t="shared" si="1045"/>
        <v>0</v>
      </c>
      <c r="BS130" s="34">
        <v>0</v>
      </c>
      <c r="BT130" s="34">
        <f t="shared" si="1046"/>
        <v>0</v>
      </c>
      <c r="BU130" s="34">
        <v>0</v>
      </c>
      <c r="BV130" s="34">
        <f t="shared" si="1047"/>
        <v>0</v>
      </c>
      <c r="BW130" s="34">
        <v>0</v>
      </c>
      <c r="BX130" s="34">
        <f t="shared" si="1048"/>
        <v>0</v>
      </c>
      <c r="BY130" s="34">
        <v>0</v>
      </c>
      <c r="BZ130" s="34">
        <f t="shared" si="1049"/>
        <v>0</v>
      </c>
      <c r="CA130" s="34">
        <v>0</v>
      </c>
      <c r="CB130" s="34">
        <f t="shared" si="1050"/>
        <v>0</v>
      </c>
      <c r="CC130" s="34">
        <v>0</v>
      </c>
      <c r="CD130" s="34">
        <f t="shared" si="1051"/>
        <v>0</v>
      </c>
      <c r="CE130" s="34">
        <v>0</v>
      </c>
      <c r="CF130" s="34">
        <f t="shared" si="1052"/>
        <v>0</v>
      </c>
      <c r="CG130" s="34"/>
      <c r="CH130" s="34">
        <f t="shared" si="1053"/>
        <v>0</v>
      </c>
      <c r="CI130" s="34"/>
      <c r="CJ130" s="34">
        <f t="shared" si="1054"/>
        <v>0</v>
      </c>
      <c r="CK130" s="34">
        <v>0</v>
      </c>
      <c r="CL130" s="34">
        <f t="shared" si="1055"/>
        <v>0</v>
      </c>
      <c r="CM130" s="34">
        <v>0</v>
      </c>
      <c r="CN130" s="34">
        <f t="shared" si="1056"/>
        <v>0</v>
      </c>
      <c r="CO130" s="34">
        <v>0</v>
      </c>
      <c r="CP130" s="34">
        <v>0</v>
      </c>
      <c r="CQ130" s="34"/>
      <c r="CR130" s="34"/>
      <c r="CS130" s="34">
        <f t="shared" si="639"/>
        <v>0</v>
      </c>
      <c r="CT130" s="34">
        <f t="shared" si="639"/>
        <v>0</v>
      </c>
      <c r="CU130" s="34">
        <v>0</v>
      </c>
      <c r="CV130" s="34">
        <f t="shared" si="1057"/>
        <v>0</v>
      </c>
      <c r="CW130" s="34">
        <v>0</v>
      </c>
      <c r="CX130" s="34">
        <f t="shared" si="1058"/>
        <v>0</v>
      </c>
      <c r="CY130" s="34">
        <v>0</v>
      </c>
      <c r="CZ130" s="34">
        <f t="shared" si="1059"/>
        <v>0</v>
      </c>
      <c r="DA130" s="34">
        <v>0</v>
      </c>
      <c r="DB130" s="34">
        <f t="shared" si="1060"/>
        <v>0</v>
      </c>
      <c r="DC130" s="34">
        <v>0</v>
      </c>
      <c r="DD130" s="34">
        <f t="shared" si="1061"/>
        <v>0</v>
      </c>
      <c r="DE130" s="34">
        <v>0</v>
      </c>
      <c r="DF130" s="34">
        <f t="shared" si="1062"/>
        <v>0</v>
      </c>
      <c r="DG130" s="34">
        <v>0</v>
      </c>
      <c r="DH130" s="34">
        <f t="shared" si="1063"/>
        <v>0</v>
      </c>
      <c r="DI130" s="34">
        <v>0</v>
      </c>
      <c r="DJ130" s="34">
        <f t="shared" si="1075"/>
        <v>0</v>
      </c>
      <c r="DK130" s="34"/>
      <c r="DL130" s="27"/>
      <c r="DM130" s="34"/>
      <c r="DN130" s="27">
        <f t="shared" si="652"/>
        <v>0</v>
      </c>
      <c r="DO130" s="34">
        <v>0</v>
      </c>
      <c r="DP130" s="34">
        <f t="shared" si="1064"/>
        <v>0</v>
      </c>
      <c r="DQ130" s="34"/>
      <c r="DR130" s="34">
        <f t="shared" si="1065"/>
        <v>0</v>
      </c>
      <c r="DS130" s="34">
        <v>0</v>
      </c>
      <c r="DT130" s="34">
        <f t="shared" si="962"/>
        <v>0</v>
      </c>
      <c r="DU130" s="34"/>
      <c r="DV130" s="27"/>
      <c r="DW130" s="34">
        <f t="shared" si="629"/>
        <v>0</v>
      </c>
      <c r="DX130" s="34">
        <f t="shared" si="629"/>
        <v>0</v>
      </c>
      <c r="DY130" s="34">
        <v>0</v>
      </c>
      <c r="DZ130" s="34">
        <f t="shared" si="1066"/>
        <v>0</v>
      </c>
      <c r="EA130" s="34">
        <v>0</v>
      </c>
      <c r="EB130" s="34">
        <f t="shared" si="963"/>
        <v>0</v>
      </c>
      <c r="EC130" s="27"/>
      <c r="ED130" s="34"/>
      <c r="EE130" s="34">
        <f t="shared" si="640"/>
        <v>0</v>
      </c>
      <c r="EF130" s="34">
        <f t="shared" si="640"/>
        <v>0</v>
      </c>
      <c r="EG130" s="34">
        <v>0</v>
      </c>
      <c r="EH130" s="34">
        <f t="shared" si="1067"/>
        <v>0</v>
      </c>
      <c r="EI130" s="34">
        <v>0</v>
      </c>
      <c r="EJ130" s="34">
        <f t="shared" si="649"/>
        <v>0</v>
      </c>
      <c r="EK130" s="34"/>
      <c r="EL130" s="34"/>
      <c r="EM130" s="34">
        <f t="shared" si="641"/>
        <v>0</v>
      </c>
      <c r="EN130" s="34">
        <f t="shared" si="641"/>
        <v>0</v>
      </c>
      <c r="EO130" s="34">
        <v>0</v>
      </c>
      <c r="EP130" s="34">
        <f t="shared" si="1068"/>
        <v>0</v>
      </c>
      <c r="EQ130" s="34">
        <v>0</v>
      </c>
      <c r="ER130" s="34">
        <f t="shared" si="728"/>
        <v>0</v>
      </c>
      <c r="ES130" s="34"/>
      <c r="ET130" s="34"/>
      <c r="EU130" s="34">
        <f t="shared" si="642"/>
        <v>0</v>
      </c>
      <c r="EV130" s="34">
        <f t="shared" si="642"/>
        <v>0</v>
      </c>
      <c r="EW130" s="34">
        <v>0</v>
      </c>
      <c r="EX130" s="34">
        <f t="shared" si="1069"/>
        <v>0</v>
      </c>
      <c r="EY130" s="34">
        <v>0</v>
      </c>
      <c r="EZ130" s="34">
        <f t="shared" si="648"/>
        <v>0</v>
      </c>
      <c r="FA130" s="34"/>
      <c r="FB130" s="34"/>
      <c r="FC130" s="34">
        <f t="shared" si="729"/>
        <v>0</v>
      </c>
      <c r="FD130" s="34">
        <f t="shared" si="729"/>
        <v>0</v>
      </c>
      <c r="FE130" s="34">
        <v>0</v>
      </c>
      <c r="FF130" s="34">
        <f t="shared" si="1070"/>
        <v>0</v>
      </c>
      <c r="FG130" s="34">
        <v>0</v>
      </c>
      <c r="FH130" s="34">
        <f t="shared" si="734"/>
        <v>0</v>
      </c>
      <c r="FI130" s="34"/>
      <c r="FJ130" s="34"/>
      <c r="FK130" s="34">
        <f t="shared" si="730"/>
        <v>0</v>
      </c>
      <c r="FL130" s="34">
        <f t="shared" si="730"/>
        <v>0</v>
      </c>
      <c r="FM130" s="34">
        <v>0</v>
      </c>
      <c r="FN130" s="34">
        <f t="shared" si="1071"/>
        <v>0</v>
      </c>
      <c r="FO130" s="34">
        <v>0</v>
      </c>
      <c r="FP130" s="34">
        <f t="shared" si="731"/>
        <v>0</v>
      </c>
      <c r="FQ130" s="34"/>
      <c r="FR130" s="34"/>
      <c r="FS130" s="34"/>
      <c r="FT130" s="34"/>
      <c r="FU130" s="34">
        <v>0</v>
      </c>
      <c r="FV130" s="34">
        <f t="shared" si="1072"/>
        <v>0</v>
      </c>
      <c r="FW130" s="34">
        <v>0</v>
      </c>
      <c r="FX130" s="34">
        <v>0</v>
      </c>
      <c r="FY130" s="34"/>
      <c r="FZ130" s="34"/>
      <c r="GA130" s="34">
        <f t="shared" si="643"/>
        <v>0</v>
      </c>
      <c r="GB130" s="34">
        <f t="shared" si="643"/>
        <v>0</v>
      </c>
      <c r="GC130" s="34">
        <v>0</v>
      </c>
      <c r="GD130" s="34">
        <f t="shared" si="1073"/>
        <v>0</v>
      </c>
      <c r="GE130" s="34">
        <v>0</v>
      </c>
      <c r="GF130" s="34">
        <f t="shared" si="647"/>
        <v>0</v>
      </c>
      <c r="GG130" s="34"/>
      <c r="GH130" s="34"/>
      <c r="GI130" s="27">
        <f t="shared" si="644"/>
        <v>0</v>
      </c>
      <c r="GJ130" s="27">
        <f t="shared" si="644"/>
        <v>0</v>
      </c>
      <c r="GK130" s="37"/>
      <c r="GL130" s="38"/>
    </row>
    <row r="131" spans="1:194" ht="30" x14ac:dyDescent="0.25">
      <c r="A131" s="41"/>
      <c r="B131" s="72">
        <v>103</v>
      </c>
      <c r="C131" s="28" t="s">
        <v>269</v>
      </c>
      <c r="D131" s="29">
        <f t="shared" si="1074"/>
        <v>18150.400000000001</v>
      </c>
      <c r="E131" s="29">
        <f t="shared" si="1074"/>
        <v>18790</v>
      </c>
      <c r="F131" s="30">
        <v>18508</v>
      </c>
      <c r="G131" s="39">
        <v>2.42</v>
      </c>
      <c r="H131" s="31">
        <v>1</v>
      </c>
      <c r="I131" s="32"/>
      <c r="J131" s="32"/>
      <c r="K131" s="32"/>
      <c r="L131" s="29">
        <v>1.4</v>
      </c>
      <c r="M131" s="29">
        <v>1.68</v>
      </c>
      <c r="N131" s="29">
        <v>2.23</v>
      </c>
      <c r="O131" s="29">
        <v>2.39</v>
      </c>
      <c r="P131" s="33">
        <v>2.57</v>
      </c>
      <c r="Q131" s="34">
        <v>1</v>
      </c>
      <c r="R131" s="34">
        <f t="shared" si="1019"/>
        <v>64093.455579999994</v>
      </c>
      <c r="S131" s="34">
        <v>12</v>
      </c>
      <c r="T131" s="34">
        <f t="shared" si="1020"/>
        <v>769121.46695999987</v>
      </c>
      <c r="U131" s="34">
        <v>0</v>
      </c>
      <c r="V131" s="34">
        <f t="shared" si="1021"/>
        <v>0</v>
      </c>
      <c r="W131" s="34"/>
      <c r="X131" s="34">
        <f t="shared" si="1022"/>
        <v>0</v>
      </c>
      <c r="Y131" s="34">
        <v>0</v>
      </c>
      <c r="Z131" s="34">
        <f t="shared" si="1023"/>
        <v>0</v>
      </c>
      <c r="AA131" s="34">
        <v>6</v>
      </c>
      <c r="AB131" s="34">
        <f t="shared" si="1024"/>
        <v>388033.3996</v>
      </c>
      <c r="AC131" s="34">
        <v>0</v>
      </c>
      <c r="AD131" s="34">
        <f t="shared" si="1025"/>
        <v>0</v>
      </c>
      <c r="AE131" s="34">
        <v>0</v>
      </c>
      <c r="AF131" s="34">
        <f t="shared" si="1026"/>
        <v>0</v>
      </c>
      <c r="AG131" s="34">
        <v>0</v>
      </c>
      <c r="AH131" s="34">
        <f t="shared" si="1027"/>
        <v>0</v>
      </c>
      <c r="AI131" s="34">
        <v>0</v>
      </c>
      <c r="AJ131" s="34">
        <f t="shared" si="1028"/>
        <v>0</v>
      </c>
      <c r="AK131" s="34">
        <v>0</v>
      </c>
      <c r="AL131" s="34">
        <f t="shared" si="1029"/>
        <v>0</v>
      </c>
      <c r="AM131" s="34"/>
      <c r="AN131" s="34">
        <f t="shared" si="1030"/>
        <v>0</v>
      </c>
      <c r="AO131" s="34">
        <v>0</v>
      </c>
      <c r="AP131" s="34">
        <f t="shared" si="1031"/>
        <v>0</v>
      </c>
      <c r="AQ131" s="34">
        <v>0</v>
      </c>
      <c r="AR131" s="34">
        <f t="shared" si="1032"/>
        <v>0</v>
      </c>
      <c r="AS131" s="34">
        <v>0</v>
      </c>
      <c r="AT131" s="34">
        <f t="shared" si="1033"/>
        <v>0</v>
      </c>
      <c r="AU131" s="73">
        <v>1</v>
      </c>
      <c r="AV131" s="34">
        <f t="shared" si="1034"/>
        <v>75848.652140799997</v>
      </c>
      <c r="AW131" s="34">
        <v>0</v>
      </c>
      <c r="AX131" s="34">
        <f t="shared" si="1035"/>
        <v>0</v>
      </c>
      <c r="AY131" s="34"/>
      <c r="AZ131" s="34">
        <f t="shared" si="1036"/>
        <v>0</v>
      </c>
      <c r="BA131" s="34"/>
      <c r="BB131" s="34">
        <f t="shared" si="1037"/>
        <v>0</v>
      </c>
      <c r="BC131" s="34">
        <v>0</v>
      </c>
      <c r="BD131" s="34">
        <f t="shared" si="1038"/>
        <v>0</v>
      </c>
      <c r="BE131" s="34">
        <v>0</v>
      </c>
      <c r="BF131" s="34">
        <f t="shared" si="1039"/>
        <v>0</v>
      </c>
      <c r="BG131" s="34">
        <v>0</v>
      </c>
      <c r="BH131" s="34">
        <f t="shared" si="1040"/>
        <v>0</v>
      </c>
      <c r="BI131" s="34">
        <v>0</v>
      </c>
      <c r="BJ131" s="34">
        <f t="shared" si="1041"/>
        <v>0</v>
      </c>
      <c r="BK131" s="34">
        <v>0</v>
      </c>
      <c r="BL131" s="34">
        <f t="shared" si="1042"/>
        <v>0</v>
      </c>
      <c r="BM131" s="34">
        <v>0</v>
      </c>
      <c r="BN131" s="34">
        <f t="shared" si="1043"/>
        <v>0</v>
      </c>
      <c r="BO131" s="34">
        <v>0</v>
      </c>
      <c r="BP131" s="34">
        <f t="shared" si="1044"/>
        <v>0</v>
      </c>
      <c r="BQ131" s="40">
        <v>0</v>
      </c>
      <c r="BR131" s="34">
        <f t="shared" si="1045"/>
        <v>0</v>
      </c>
      <c r="BS131" s="34">
        <v>0</v>
      </c>
      <c r="BT131" s="34">
        <f t="shared" si="1046"/>
        <v>0</v>
      </c>
      <c r="BU131" s="34">
        <v>0</v>
      </c>
      <c r="BV131" s="34">
        <f t="shared" si="1047"/>
        <v>0</v>
      </c>
      <c r="BW131" s="34">
        <v>0</v>
      </c>
      <c r="BX131" s="34">
        <f t="shared" si="1048"/>
        <v>0</v>
      </c>
      <c r="BY131" s="34">
        <v>0</v>
      </c>
      <c r="BZ131" s="34">
        <f t="shared" si="1049"/>
        <v>0</v>
      </c>
      <c r="CA131" s="34">
        <v>0</v>
      </c>
      <c r="CB131" s="34">
        <f t="shared" si="1050"/>
        <v>0</v>
      </c>
      <c r="CC131" s="34">
        <v>0</v>
      </c>
      <c r="CD131" s="34">
        <f t="shared" si="1051"/>
        <v>0</v>
      </c>
      <c r="CE131" s="34">
        <v>0</v>
      </c>
      <c r="CF131" s="34">
        <f t="shared" si="1052"/>
        <v>0</v>
      </c>
      <c r="CG131" s="34"/>
      <c r="CH131" s="34">
        <f t="shared" si="1053"/>
        <v>0</v>
      </c>
      <c r="CI131" s="34"/>
      <c r="CJ131" s="34">
        <f t="shared" si="1054"/>
        <v>0</v>
      </c>
      <c r="CK131" s="34">
        <v>0</v>
      </c>
      <c r="CL131" s="34">
        <f t="shared" si="1055"/>
        <v>0</v>
      </c>
      <c r="CM131" s="34">
        <v>0</v>
      </c>
      <c r="CN131" s="34">
        <f t="shared" si="1056"/>
        <v>0</v>
      </c>
      <c r="CO131" s="34">
        <v>0</v>
      </c>
      <c r="CP131" s="34">
        <v>0</v>
      </c>
      <c r="CQ131" s="34"/>
      <c r="CR131" s="34"/>
      <c r="CS131" s="34">
        <f t="shared" si="639"/>
        <v>0</v>
      </c>
      <c r="CT131" s="34">
        <f t="shared" si="639"/>
        <v>0</v>
      </c>
      <c r="CU131" s="34">
        <v>0</v>
      </c>
      <c r="CV131" s="34">
        <f t="shared" si="1057"/>
        <v>0</v>
      </c>
      <c r="CW131" s="34">
        <v>0</v>
      </c>
      <c r="CX131" s="34">
        <f t="shared" si="1058"/>
        <v>0</v>
      </c>
      <c r="CY131" s="34">
        <v>0</v>
      </c>
      <c r="CZ131" s="34">
        <f t="shared" si="1059"/>
        <v>0</v>
      </c>
      <c r="DA131" s="34">
        <v>0</v>
      </c>
      <c r="DB131" s="34">
        <f t="shared" si="1060"/>
        <v>0</v>
      </c>
      <c r="DC131" s="34">
        <v>0</v>
      </c>
      <c r="DD131" s="34">
        <f t="shared" si="1061"/>
        <v>0</v>
      </c>
      <c r="DE131" s="34">
        <v>0</v>
      </c>
      <c r="DF131" s="34">
        <f t="shared" si="1062"/>
        <v>0</v>
      </c>
      <c r="DG131" s="34">
        <v>0</v>
      </c>
      <c r="DH131" s="34">
        <f t="shared" si="1063"/>
        <v>0</v>
      </c>
      <c r="DI131" s="34">
        <v>0</v>
      </c>
      <c r="DJ131" s="34">
        <f t="shared" si="1075"/>
        <v>0</v>
      </c>
      <c r="DK131" s="34"/>
      <c r="DL131" s="27"/>
      <c r="DM131" s="34"/>
      <c r="DN131" s="27">
        <f t="shared" si="652"/>
        <v>0</v>
      </c>
      <c r="DO131" s="34">
        <v>0</v>
      </c>
      <c r="DP131" s="34">
        <f t="shared" si="1064"/>
        <v>0</v>
      </c>
      <c r="DQ131" s="34">
        <v>0</v>
      </c>
      <c r="DR131" s="34">
        <f t="shared" si="1065"/>
        <v>0</v>
      </c>
      <c r="DS131" s="34">
        <v>0</v>
      </c>
      <c r="DT131" s="34">
        <f t="shared" si="962"/>
        <v>0</v>
      </c>
      <c r="DU131" s="34"/>
      <c r="DV131" s="27"/>
      <c r="DW131" s="34">
        <f t="shared" si="629"/>
        <v>0</v>
      </c>
      <c r="DX131" s="34">
        <f t="shared" si="629"/>
        <v>0</v>
      </c>
      <c r="DY131" s="34">
        <v>0</v>
      </c>
      <c r="DZ131" s="34">
        <f t="shared" si="1066"/>
        <v>0</v>
      </c>
      <c r="EA131" s="34">
        <v>0</v>
      </c>
      <c r="EB131" s="34">
        <f t="shared" si="963"/>
        <v>0</v>
      </c>
      <c r="EC131" s="27"/>
      <c r="ED131" s="34"/>
      <c r="EE131" s="34">
        <f t="shared" si="640"/>
        <v>0</v>
      </c>
      <c r="EF131" s="34">
        <f t="shared" si="640"/>
        <v>0</v>
      </c>
      <c r="EG131" s="34">
        <v>0</v>
      </c>
      <c r="EH131" s="34">
        <f t="shared" si="1067"/>
        <v>0</v>
      </c>
      <c r="EI131" s="34">
        <v>0</v>
      </c>
      <c r="EJ131" s="34">
        <f t="shared" si="649"/>
        <v>0</v>
      </c>
      <c r="EK131" s="34"/>
      <c r="EL131" s="34"/>
      <c r="EM131" s="34">
        <f t="shared" si="641"/>
        <v>0</v>
      </c>
      <c r="EN131" s="34">
        <f t="shared" si="641"/>
        <v>0</v>
      </c>
      <c r="EO131" s="34">
        <v>0</v>
      </c>
      <c r="EP131" s="34">
        <f t="shared" si="1068"/>
        <v>0</v>
      </c>
      <c r="EQ131" s="34">
        <v>0</v>
      </c>
      <c r="ER131" s="34">
        <f t="shared" si="728"/>
        <v>0</v>
      </c>
      <c r="ES131" s="34"/>
      <c r="ET131" s="34"/>
      <c r="EU131" s="34">
        <f t="shared" si="642"/>
        <v>0</v>
      </c>
      <c r="EV131" s="34">
        <f t="shared" si="642"/>
        <v>0</v>
      </c>
      <c r="EW131" s="34">
        <v>0</v>
      </c>
      <c r="EX131" s="34">
        <f t="shared" si="1069"/>
        <v>0</v>
      </c>
      <c r="EY131" s="34">
        <v>0</v>
      </c>
      <c r="EZ131" s="34">
        <f t="shared" si="648"/>
        <v>0</v>
      </c>
      <c r="FA131" s="34"/>
      <c r="FB131" s="34"/>
      <c r="FC131" s="34">
        <f t="shared" si="729"/>
        <v>0</v>
      </c>
      <c r="FD131" s="34">
        <f t="shared" si="729"/>
        <v>0</v>
      </c>
      <c r="FE131" s="34">
        <v>0</v>
      </c>
      <c r="FF131" s="34">
        <f t="shared" si="1070"/>
        <v>0</v>
      </c>
      <c r="FG131" s="34">
        <v>0</v>
      </c>
      <c r="FH131" s="34">
        <f t="shared" si="734"/>
        <v>0</v>
      </c>
      <c r="FI131" s="34"/>
      <c r="FJ131" s="34"/>
      <c r="FK131" s="34">
        <f t="shared" si="730"/>
        <v>0</v>
      </c>
      <c r="FL131" s="34">
        <f t="shared" si="730"/>
        <v>0</v>
      </c>
      <c r="FM131" s="34">
        <v>0</v>
      </c>
      <c r="FN131" s="34">
        <f t="shared" si="1071"/>
        <v>0</v>
      </c>
      <c r="FO131" s="34">
        <v>0</v>
      </c>
      <c r="FP131" s="34">
        <f t="shared" si="731"/>
        <v>0</v>
      </c>
      <c r="FQ131" s="34"/>
      <c r="FR131" s="34"/>
      <c r="FS131" s="34"/>
      <c r="FT131" s="34"/>
      <c r="FU131" s="34">
        <v>0</v>
      </c>
      <c r="FV131" s="34">
        <f t="shared" si="1072"/>
        <v>0</v>
      </c>
      <c r="FW131" s="34">
        <v>0</v>
      </c>
      <c r="FX131" s="34">
        <v>0</v>
      </c>
      <c r="FY131" s="34"/>
      <c r="FZ131" s="34"/>
      <c r="GA131" s="34">
        <f t="shared" si="643"/>
        <v>0</v>
      </c>
      <c r="GB131" s="34">
        <f t="shared" si="643"/>
        <v>0</v>
      </c>
      <c r="GC131" s="34">
        <v>0</v>
      </c>
      <c r="GD131" s="34">
        <f t="shared" si="1073"/>
        <v>0</v>
      </c>
      <c r="GE131" s="34">
        <v>0</v>
      </c>
      <c r="GF131" s="34">
        <f t="shared" si="647"/>
        <v>0</v>
      </c>
      <c r="GG131" s="34"/>
      <c r="GH131" s="34"/>
      <c r="GI131" s="27">
        <f t="shared" si="644"/>
        <v>0</v>
      </c>
      <c r="GJ131" s="27">
        <f t="shared" si="644"/>
        <v>0</v>
      </c>
      <c r="GK131" s="37"/>
      <c r="GL131" s="38"/>
    </row>
    <row r="132" spans="1:194" ht="30" x14ac:dyDescent="0.25">
      <c r="A132" s="41"/>
      <c r="B132" s="72">
        <v>104</v>
      </c>
      <c r="C132" s="28" t="s">
        <v>270</v>
      </c>
      <c r="D132" s="29">
        <f t="shared" si="1074"/>
        <v>18150.400000000001</v>
      </c>
      <c r="E132" s="29">
        <f t="shared" si="1074"/>
        <v>18790</v>
      </c>
      <c r="F132" s="30">
        <v>18508</v>
      </c>
      <c r="G132" s="29">
        <v>1.02</v>
      </c>
      <c r="H132" s="31">
        <v>1</v>
      </c>
      <c r="I132" s="32"/>
      <c r="J132" s="32"/>
      <c r="K132" s="32"/>
      <c r="L132" s="29">
        <v>1.4</v>
      </c>
      <c r="M132" s="29">
        <v>1.68</v>
      </c>
      <c r="N132" s="29">
        <v>2.23</v>
      </c>
      <c r="O132" s="29">
        <v>2.39</v>
      </c>
      <c r="P132" s="33">
        <v>2.57</v>
      </c>
      <c r="Q132" s="34">
        <v>1</v>
      </c>
      <c r="R132" s="34">
        <f t="shared" si="1019"/>
        <v>27014.596979999995</v>
      </c>
      <c r="S132" s="34">
        <v>65</v>
      </c>
      <c r="T132" s="34">
        <f t="shared" si="1020"/>
        <v>1755948.8037</v>
      </c>
      <c r="U132" s="34">
        <v>0</v>
      </c>
      <c r="V132" s="34">
        <f t="shared" si="1021"/>
        <v>0</v>
      </c>
      <c r="W132" s="34"/>
      <c r="X132" s="34">
        <f t="shared" si="1022"/>
        <v>0</v>
      </c>
      <c r="Y132" s="34">
        <v>0</v>
      </c>
      <c r="Z132" s="34">
        <f t="shared" si="1023"/>
        <v>0</v>
      </c>
      <c r="AA132" s="34">
        <v>0</v>
      </c>
      <c r="AB132" s="34">
        <f t="shared" si="1024"/>
        <v>0</v>
      </c>
      <c r="AC132" s="34">
        <v>0</v>
      </c>
      <c r="AD132" s="34">
        <f t="shared" si="1025"/>
        <v>0</v>
      </c>
      <c r="AE132" s="34">
        <v>0</v>
      </c>
      <c r="AF132" s="34">
        <f t="shared" si="1026"/>
        <v>0</v>
      </c>
      <c r="AG132" s="34"/>
      <c r="AH132" s="34">
        <f t="shared" si="1027"/>
        <v>0</v>
      </c>
      <c r="AI132" s="34">
        <v>2</v>
      </c>
      <c r="AJ132" s="34">
        <f t="shared" si="1028"/>
        <v>58466.742039999997</v>
      </c>
      <c r="AK132" s="34">
        <v>0</v>
      </c>
      <c r="AL132" s="34">
        <f t="shared" si="1029"/>
        <v>0</v>
      </c>
      <c r="AM132" s="34"/>
      <c r="AN132" s="34">
        <f t="shared" si="1030"/>
        <v>0</v>
      </c>
      <c r="AO132" s="34">
        <v>0</v>
      </c>
      <c r="AP132" s="34">
        <f t="shared" si="1031"/>
        <v>0</v>
      </c>
      <c r="AQ132" s="34"/>
      <c r="AR132" s="34">
        <f t="shared" si="1032"/>
        <v>0</v>
      </c>
      <c r="AS132" s="34">
        <v>4</v>
      </c>
      <c r="AT132" s="34">
        <f t="shared" si="1033"/>
        <v>127877.06641919998</v>
      </c>
      <c r="AU132" s="34">
        <v>1</v>
      </c>
      <c r="AV132" s="34">
        <f t="shared" si="1034"/>
        <v>31969.266604799996</v>
      </c>
      <c r="AW132" s="34">
        <v>0</v>
      </c>
      <c r="AX132" s="34">
        <f t="shared" si="1035"/>
        <v>0</v>
      </c>
      <c r="AY132" s="34"/>
      <c r="AZ132" s="34">
        <f t="shared" si="1036"/>
        <v>0</v>
      </c>
      <c r="BA132" s="34"/>
      <c r="BB132" s="34">
        <f t="shared" si="1037"/>
        <v>0</v>
      </c>
      <c r="BC132" s="34">
        <v>0</v>
      </c>
      <c r="BD132" s="34">
        <f t="shared" si="1038"/>
        <v>0</v>
      </c>
      <c r="BE132" s="34">
        <v>0</v>
      </c>
      <c r="BF132" s="34">
        <f t="shared" si="1039"/>
        <v>0</v>
      </c>
      <c r="BG132" s="34">
        <v>0</v>
      </c>
      <c r="BH132" s="34">
        <f t="shared" si="1040"/>
        <v>0</v>
      </c>
      <c r="BI132" s="34">
        <v>0</v>
      </c>
      <c r="BJ132" s="34">
        <f t="shared" si="1041"/>
        <v>0</v>
      </c>
      <c r="BK132" s="34">
        <v>0</v>
      </c>
      <c r="BL132" s="34">
        <f t="shared" si="1042"/>
        <v>0</v>
      </c>
      <c r="BM132" s="34">
        <v>0</v>
      </c>
      <c r="BN132" s="34">
        <f t="shared" si="1043"/>
        <v>0</v>
      </c>
      <c r="BO132" s="34">
        <v>0</v>
      </c>
      <c r="BP132" s="34">
        <f t="shared" si="1044"/>
        <v>0</v>
      </c>
      <c r="BQ132" s="40">
        <v>0</v>
      </c>
      <c r="BR132" s="34">
        <f t="shared" si="1045"/>
        <v>0</v>
      </c>
      <c r="BS132" s="34">
        <v>0</v>
      </c>
      <c r="BT132" s="34">
        <f t="shared" si="1046"/>
        <v>0</v>
      </c>
      <c r="BU132" s="34">
        <v>0</v>
      </c>
      <c r="BV132" s="34">
        <f t="shared" si="1047"/>
        <v>0</v>
      </c>
      <c r="BW132" s="34">
        <v>0</v>
      </c>
      <c r="BX132" s="34">
        <f t="shared" si="1048"/>
        <v>0</v>
      </c>
      <c r="BY132" s="34">
        <v>0</v>
      </c>
      <c r="BZ132" s="34">
        <f t="shared" si="1049"/>
        <v>0</v>
      </c>
      <c r="CA132" s="34">
        <v>0</v>
      </c>
      <c r="CB132" s="34">
        <f t="shared" si="1050"/>
        <v>0</v>
      </c>
      <c r="CC132" s="34">
        <v>0</v>
      </c>
      <c r="CD132" s="34">
        <f t="shared" si="1051"/>
        <v>0</v>
      </c>
      <c r="CE132" s="34">
        <v>0</v>
      </c>
      <c r="CF132" s="34">
        <f t="shared" si="1052"/>
        <v>0</v>
      </c>
      <c r="CG132" s="34"/>
      <c r="CH132" s="34">
        <f t="shared" si="1053"/>
        <v>0</v>
      </c>
      <c r="CI132" s="34"/>
      <c r="CJ132" s="34">
        <f t="shared" si="1054"/>
        <v>0</v>
      </c>
      <c r="CK132" s="34">
        <v>0</v>
      </c>
      <c r="CL132" s="34">
        <f t="shared" si="1055"/>
        <v>0</v>
      </c>
      <c r="CM132" s="34">
        <v>0</v>
      </c>
      <c r="CN132" s="34">
        <f t="shared" si="1056"/>
        <v>0</v>
      </c>
      <c r="CO132" s="34">
        <v>0</v>
      </c>
      <c r="CP132" s="34">
        <v>0</v>
      </c>
      <c r="CQ132" s="34"/>
      <c r="CR132" s="34"/>
      <c r="CS132" s="34">
        <f t="shared" si="639"/>
        <v>0</v>
      </c>
      <c r="CT132" s="34">
        <f t="shared" si="639"/>
        <v>0</v>
      </c>
      <c r="CU132" s="34"/>
      <c r="CV132" s="34">
        <f t="shared" si="1057"/>
        <v>0</v>
      </c>
      <c r="CW132" s="34">
        <v>0</v>
      </c>
      <c r="CX132" s="34">
        <f t="shared" si="1058"/>
        <v>0</v>
      </c>
      <c r="CY132" s="34">
        <v>0</v>
      </c>
      <c r="CZ132" s="34">
        <f t="shared" si="1059"/>
        <v>0</v>
      </c>
      <c r="DA132" s="34">
        <v>0</v>
      </c>
      <c r="DB132" s="34">
        <f t="shared" si="1060"/>
        <v>0</v>
      </c>
      <c r="DC132" s="34"/>
      <c r="DD132" s="34">
        <f t="shared" si="1061"/>
        <v>0</v>
      </c>
      <c r="DE132" s="34">
        <v>0</v>
      </c>
      <c r="DF132" s="34">
        <f t="shared" si="1062"/>
        <v>0</v>
      </c>
      <c r="DG132" s="34">
        <v>1</v>
      </c>
      <c r="DH132" s="34">
        <f t="shared" si="1063"/>
        <v>33739.915204799996</v>
      </c>
      <c r="DI132" s="34">
        <v>0</v>
      </c>
      <c r="DJ132" s="34">
        <f t="shared" si="1075"/>
        <v>0</v>
      </c>
      <c r="DK132" s="34"/>
      <c r="DL132" s="27"/>
      <c r="DM132" s="34"/>
      <c r="DN132" s="27">
        <f t="shared" si="652"/>
        <v>0</v>
      </c>
      <c r="DO132" s="34">
        <v>0</v>
      </c>
      <c r="DP132" s="34">
        <f t="shared" si="1064"/>
        <v>0</v>
      </c>
      <c r="DQ132" s="34">
        <v>0</v>
      </c>
      <c r="DR132" s="34">
        <f t="shared" si="1065"/>
        <v>0</v>
      </c>
      <c r="DS132" s="34">
        <v>0</v>
      </c>
      <c r="DT132" s="34">
        <f t="shared" si="962"/>
        <v>0</v>
      </c>
      <c r="DU132" s="34"/>
      <c r="DV132" s="27"/>
      <c r="DW132" s="34">
        <f t="shared" si="629"/>
        <v>0</v>
      </c>
      <c r="DX132" s="34">
        <f t="shared" si="629"/>
        <v>0</v>
      </c>
      <c r="DY132" s="34">
        <v>4</v>
      </c>
      <c r="DZ132" s="34">
        <f t="shared" si="1066"/>
        <v>134389.44785279999</v>
      </c>
      <c r="EA132" s="34">
        <v>0</v>
      </c>
      <c r="EB132" s="34">
        <f t="shared" si="963"/>
        <v>0</v>
      </c>
      <c r="EC132" s="27"/>
      <c r="ED132" s="34"/>
      <c r="EE132" s="34">
        <f t="shared" si="640"/>
        <v>0</v>
      </c>
      <c r="EF132" s="34">
        <f t="shared" si="640"/>
        <v>0</v>
      </c>
      <c r="EG132" s="34">
        <v>0</v>
      </c>
      <c r="EH132" s="34">
        <f t="shared" si="1067"/>
        <v>0</v>
      </c>
      <c r="EI132" s="34">
        <v>0</v>
      </c>
      <c r="EJ132" s="34">
        <f t="shared" si="649"/>
        <v>0</v>
      </c>
      <c r="EK132" s="34"/>
      <c r="EL132" s="34"/>
      <c r="EM132" s="34">
        <f t="shared" si="641"/>
        <v>0</v>
      </c>
      <c r="EN132" s="34">
        <f t="shared" si="641"/>
        <v>0</v>
      </c>
      <c r="EO132" s="34">
        <v>0</v>
      </c>
      <c r="EP132" s="34">
        <f t="shared" si="1068"/>
        <v>0</v>
      </c>
      <c r="EQ132" s="34">
        <v>0</v>
      </c>
      <c r="ER132" s="34">
        <f t="shared" si="728"/>
        <v>0</v>
      </c>
      <c r="ES132" s="34"/>
      <c r="ET132" s="34"/>
      <c r="EU132" s="34">
        <f t="shared" si="642"/>
        <v>0</v>
      </c>
      <c r="EV132" s="34">
        <f t="shared" si="642"/>
        <v>0</v>
      </c>
      <c r="EW132" s="34">
        <v>0</v>
      </c>
      <c r="EX132" s="34">
        <f t="shared" si="1069"/>
        <v>0</v>
      </c>
      <c r="EY132" s="34">
        <v>0</v>
      </c>
      <c r="EZ132" s="34">
        <f t="shared" si="648"/>
        <v>0</v>
      </c>
      <c r="FA132" s="34"/>
      <c r="FB132" s="34"/>
      <c r="FC132" s="34">
        <f t="shared" si="729"/>
        <v>0</v>
      </c>
      <c r="FD132" s="34">
        <f t="shared" si="729"/>
        <v>0</v>
      </c>
      <c r="FE132" s="34">
        <v>0</v>
      </c>
      <c r="FF132" s="34">
        <f t="shared" si="1070"/>
        <v>0</v>
      </c>
      <c r="FG132" s="34">
        <v>0</v>
      </c>
      <c r="FH132" s="34">
        <f t="shared" si="734"/>
        <v>0</v>
      </c>
      <c r="FI132" s="34"/>
      <c r="FJ132" s="34"/>
      <c r="FK132" s="34">
        <f t="shared" si="730"/>
        <v>0</v>
      </c>
      <c r="FL132" s="34">
        <f t="shared" si="730"/>
        <v>0</v>
      </c>
      <c r="FM132" s="34">
        <v>0</v>
      </c>
      <c r="FN132" s="34">
        <f t="shared" si="1071"/>
        <v>0</v>
      </c>
      <c r="FO132" s="34">
        <v>0</v>
      </c>
      <c r="FP132" s="34">
        <f t="shared" si="731"/>
        <v>0</v>
      </c>
      <c r="FQ132" s="34"/>
      <c r="FR132" s="34"/>
      <c r="FS132" s="34"/>
      <c r="FT132" s="34"/>
      <c r="FU132" s="34">
        <v>0</v>
      </c>
      <c r="FV132" s="34">
        <f t="shared" si="1072"/>
        <v>0</v>
      </c>
      <c r="FW132" s="34">
        <v>0</v>
      </c>
      <c r="FX132" s="34">
        <v>0</v>
      </c>
      <c r="FY132" s="34"/>
      <c r="FZ132" s="34"/>
      <c r="GA132" s="34">
        <f t="shared" si="643"/>
        <v>0</v>
      </c>
      <c r="GB132" s="34">
        <f t="shared" si="643"/>
        <v>0</v>
      </c>
      <c r="GC132" s="34"/>
      <c r="GD132" s="34">
        <f t="shared" si="1073"/>
        <v>0</v>
      </c>
      <c r="GE132" s="34">
        <v>0</v>
      </c>
      <c r="GF132" s="34">
        <f t="shared" si="647"/>
        <v>0</v>
      </c>
      <c r="GG132" s="34"/>
      <c r="GH132" s="34"/>
      <c r="GI132" s="27">
        <f t="shared" si="644"/>
        <v>0</v>
      </c>
      <c r="GJ132" s="27">
        <f t="shared" si="644"/>
        <v>0</v>
      </c>
      <c r="GK132" s="37"/>
      <c r="GL132" s="38"/>
    </row>
    <row r="133" spans="1:194" x14ac:dyDescent="0.25">
      <c r="A133" s="83">
        <v>17</v>
      </c>
      <c r="B133" s="27"/>
      <c r="C133" s="44" t="s">
        <v>271</v>
      </c>
      <c r="D133" s="29">
        <f t="shared" si="1074"/>
        <v>18150.400000000001</v>
      </c>
      <c r="E133" s="29">
        <f t="shared" si="1074"/>
        <v>18790</v>
      </c>
      <c r="F133" s="30">
        <v>18508</v>
      </c>
      <c r="G133" s="74">
        <v>2.96</v>
      </c>
      <c r="H133" s="31">
        <v>1</v>
      </c>
      <c r="I133" s="32"/>
      <c r="J133" s="53">
        <v>1.1200000000000001</v>
      </c>
      <c r="K133" s="53"/>
      <c r="L133" s="29">
        <v>1.4</v>
      </c>
      <c r="M133" s="29">
        <v>1.68</v>
      </c>
      <c r="N133" s="29">
        <v>2.23</v>
      </c>
      <c r="O133" s="29">
        <v>2.39</v>
      </c>
      <c r="P133" s="33">
        <v>2.57</v>
      </c>
      <c r="Q133" s="27">
        <f>SUM(Q134:Q140)</f>
        <v>0</v>
      </c>
      <c r="R133" s="27">
        <f t="shared" ref="R133:CC133" si="1076">SUM(R134:R140)</f>
        <v>0</v>
      </c>
      <c r="S133" s="27">
        <f t="shared" si="1076"/>
        <v>0</v>
      </c>
      <c r="T133" s="27">
        <f t="shared" si="1076"/>
        <v>0</v>
      </c>
      <c r="U133" s="27">
        <f t="shared" si="1076"/>
        <v>0</v>
      </c>
      <c r="V133" s="27">
        <f t="shared" si="1076"/>
        <v>0</v>
      </c>
      <c r="W133" s="27">
        <f t="shared" si="1076"/>
        <v>0</v>
      </c>
      <c r="X133" s="27">
        <f t="shared" si="1076"/>
        <v>0</v>
      </c>
      <c r="Y133" s="27">
        <f t="shared" si="1076"/>
        <v>0</v>
      </c>
      <c r="Z133" s="27">
        <f t="shared" si="1076"/>
        <v>0</v>
      </c>
      <c r="AA133" s="27">
        <f t="shared" si="1076"/>
        <v>0</v>
      </c>
      <c r="AB133" s="27">
        <f t="shared" si="1076"/>
        <v>0</v>
      </c>
      <c r="AC133" s="27">
        <f t="shared" si="1076"/>
        <v>0</v>
      </c>
      <c r="AD133" s="27">
        <f t="shared" si="1076"/>
        <v>0</v>
      </c>
      <c r="AE133" s="27">
        <f t="shared" si="1076"/>
        <v>0</v>
      </c>
      <c r="AF133" s="27">
        <f t="shared" si="1076"/>
        <v>0</v>
      </c>
      <c r="AG133" s="27">
        <f t="shared" si="1076"/>
        <v>1652</v>
      </c>
      <c r="AH133" s="27">
        <f t="shared" si="1076"/>
        <v>183054414.28015</v>
      </c>
      <c r="AI133" s="27">
        <f>SUM(AI134:AI140)</f>
        <v>4</v>
      </c>
      <c r="AJ133" s="27">
        <f t="shared" ref="AJ133" si="1077">SUM(AJ134:AJ140)</f>
        <v>293480.11690666666</v>
      </c>
      <c r="AK133" s="27">
        <f t="shared" si="1076"/>
        <v>0</v>
      </c>
      <c r="AL133" s="27">
        <f t="shared" si="1076"/>
        <v>0</v>
      </c>
      <c r="AM133" s="27">
        <f t="shared" si="1076"/>
        <v>0</v>
      </c>
      <c r="AN133" s="27">
        <f t="shared" si="1076"/>
        <v>0</v>
      </c>
      <c r="AO133" s="27">
        <f t="shared" si="1076"/>
        <v>0</v>
      </c>
      <c r="AP133" s="27">
        <f t="shared" si="1076"/>
        <v>0</v>
      </c>
      <c r="AQ133" s="27">
        <f t="shared" si="1076"/>
        <v>29</v>
      </c>
      <c r="AR133" s="27">
        <f t="shared" si="1076"/>
        <v>1851083.2212544</v>
      </c>
      <c r="AS133" s="27">
        <f t="shared" si="1076"/>
        <v>0</v>
      </c>
      <c r="AT133" s="27">
        <f t="shared" si="1076"/>
        <v>0</v>
      </c>
      <c r="AU133" s="27">
        <f t="shared" si="1076"/>
        <v>93</v>
      </c>
      <c r="AV133" s="27">
        <f t="shared" si="1076"/>
        <v>18679203.683329277</v>
      </c>
      <c r="AW133" s="27">
        <f t="shared" si="1076"/>
        <v>0</v>
      </c>
      <c r="AX133" s="27">
        <f t="shared" si="1076"/>
        <v>0</v>
      </c>
      <c r="AY133" s="27">
        <f t="shared" si="1076"/>
        <v>0</v>
      </c>
      <c r="AZ133" s="27">
        <f t="shared" si="1076"/>
        <v>0</v>
      </c>
      <c r="BA133" s="27">
        <f t="shared" si="1076"/>
        <v>0</v>
      </c>
      <c r="BB133" s="27">
        <f t="shared" si="1076"/>
        <v>0</v>
      </c>
      <c r="BC133" s="27">
        <f t="shared" si="1076"/>
        <v>0</v>
      </c>
      <c r="BD133" s="27">
        <f t="shared" si="1076"/>
        <v>0</v>
      </c>
      <c r="BE133" s="27">
        <f t="shared" si="1076"/>
        <v>0</v>
      </c>
      <c r="BF133" s="27">
        <f t="shared" si="1076"/>
        <v>0</v>
      </c>
      <c r="BG133" s="27">
        <f t="shared" si="1076"/>
        <v>0</v>
      </c>
      <c r="BH133" s="27">
        <f t="shared" si="1076"/>
        <v>0</v>
      </c>
      <c r="BI133" s="27">
        <v>0</v>
      </c>
      <c r="BJ133" s="27">
        <f t="shared" ref="BJ133" si="1078">SUM(BJ134:BJ140)</f>
        <v>0</v>
      </c>
      <c r="BK133" s="27">
        <f t="shared" si="1076"/>
        <v>0</v>
      </c>
      <c r="BL133" s="27">
        <f t="shared" si="1076"/>
        <v>0</v>
      </c>
      <c r="BM133" s="27">
        <f>SUM(BM134:BM140)</f>
        <v>1</v>
      </c>
      <c r="BN133" s="27">
        <f t="shared" ref="BN133" si="1079">SUM(BN134:BN140)</f>
        <v>38143.763303333326</v>
      </c>
      <c r="BO133" s="27">
        <f t="shared" si="1076"/>
        <v>0</v>
      </c>
      <c r="BP133" s="27">
        <f t="shared" si="1076"/>
        <v>0</v>
      </c>
      <c r="BQ133" s="27">
        <v>0</v>
      </c>
      <c r="BR133" s="27">
        <f t="shared" ref="BR133" si="1080">SUM(BR134:BR140)</f>
        <v>0</v>
      </c>
      <c r="BS133" s="27">
        <f t="shared" si="1076"/>
        <v>560</v>
      </c>
      <c r="BT133" s="27">
        <f t="shared" si="1076"/>
        <v>45309089.559585601</v>
      </c>
      <c r="BU133" s="27">
        <f t="shared" si="1076"/>
        <v>5</v>
      </c>
      <c r="BV133" s="27">
        <f t="shared" si="1076"/>
        <v>811656.13</v>
      </c>
      <c r="BW133" s="27">
        <f t="shared" si="1076"/>
        <v>0</v>
      </c>
      <c r="BX133" s="27">
        <f t="shared" si="1076"/>
        <v>0</v>
      </c>
      <c r="BY133" s="27">
        <f t="shared" si="1076"/>
        <v>0</v>
      </c>
      <c r="BZ133" s="27">
        <f t="shared" si="1076"/>
        <v>0</v>
      </c>
      <c r="CA133" s="27">
        <f t="shared" si="1076"/>
        <v>0</v>
      </c>
      <c r="CB133" s="27">
        <f t="shared" si="1076"/>
        <v>0</v>
      </c>
      <c r="CC133" s="27">
        <f t="shared" si="1076"/>
        <v>0</v>
      </c>
      <c r="CD133" s="27">
        <f t="shared" ref="CD133:EO133" si="1081">SUM(CD134:CD140)</f>
        <v>0</v>
      </c>
      <c r="CE133" s="27">
        <f t="shared" si="1081"/>
        <v>0</v>
      </c>
      <c r="CF133" s="27">
        <f t="shared" si="1081"/>
        <v>0</v>
      </c>
      <c r="CG133" s="27">
        <f t="shared" si="1081"/>
        <v>0</v>
      </c>
      <c r="CH133" s="27">
        <f t="shared" si="1081"/>
        <v>0</v>
      </c>
      <c r="CI133" s="27">
        <f t="shared" si="1081"/>
        <v>0</v>
      </c>
      <c r="CJ133" s="27">
        <f t="shared" si="1081"/>
        <v>0</v>
      </c>
      <c r="CK133" s="27">
        <f t="shared" si="1081"/>
        <v>0</v>
      </c>
      <c r="CL133" s="27">
        <f t="shared" si="1081"/>
        <v>0</v>
      </c>
      <c r="CM133" s="27">
        <f t="shared" si="1081"/>
        <v>0</v>
      </c>
      <c r="CN133" s="27">
        <f t="shared" si="1081"/>
        <v>0</v>
      </c>
      <c r="CO133" s="34"/>
      <c r="CP133" s="34">
        <f t="shared" ref="CP133:CP141" si="1082">(CO133/3*1*$D133*$G133*$H133*$L133*CP$9)+(CO133/3*2*$E133*$G133*$H133*$L133*CP$10)</f>
        <v>0</v>
      </c>
      <c r="CQ133" s="27"/>
      <c r="CR133" s="27">
        <f>($CQ133/9*3* $E133*$G133*$H133*$L133*CR$10)+($CQ133/9*6* $F133*$G133*$H133*$L133*CR$10)</f>
        <v>0</v>
      </c>
      <c r="CS133" s="34">
        <f t="shared" si="639"/>
        <v>0</v>
      </c>
      <c r="CT133" s="34">
        <f t="shared" si="639"/>
        <v>0</v>
      </c>
      <c r="CU133" s="27">
        <f t="shared" si="1081"/>
        <v>6</v>
      </c>
      <c r="CV133" s="27">
        <f t="shared" ref="CV133" si="1083">SUM(CV134:CV140)</f>
        <v>458019.02039039996</v>
      </c>
      <c r="CW133" s="27">
        <f t="shared" ref="CW133:CY133" si="1084">SUM(CW134:CW140)</f>
        <v>30</v>
      </c>
      <c r="CX133" s="27">
        <f t="shared" si="1084"/>
        <v>2415931.0567727997</v>
      </c>
      <c r="CY133" s="27">
        <f t="shared" si="1084"/>
        <v>0</v>
      </c>
      <c r="CZ133" s="27">
        <f t="shared" si="1081"/>
        <v>0</v>
      </c>
      <c r="DA133" s="27">
        <f t="shared" si="1081"/>
        <v>19</v>
      </c>
      <c r="DB133" s="27">
        <f t="shared" si="1081"/>
        <v>1048914.1696566399</v>
      </c>
      <c r="DC133" s="27">
        <f t="shared" si="1081"/>
        <v>0</v>
      </c>
      <c r="DD133" s="27">
        <f t="shared" si="1081"/>
        <v>0</v>
      </c>
      <c r="DE133" s="27">
        <f t="shared" si="1081"/>
        <v>0</v>
      </c>
      <c r="DF133" s="27">
        <f t="shared" si="1081"/>
        <v>0</v>
      </c>
      <c r="DG133" s="27">
        <f t="shared" si="1081"/>
        <v>0</v>
      </c>
      <c r="DH133" s="27">
        <f t="shared" si="1081"/>
        <v>0</v>
      </c>
      <c r="DI133" s="27">
        <f t="shared" si="1081"/>
        <v>5</v>
      </c>
      <c r="DJ133" s="27">
        <f t="shared" si="1081"/>
        <v>313224.37</v>
      </c>
      <c r="DK133" s="27">
        <f>11+10</f>
        <v>21</v>
      </c>
      <c r="DL133" s="27">
        <f>(DK133/9*3*$E133*$G133*$J133*$M133*DL$10)+(DK133/9*6*$F133*$G133*$J133*$M133*DL$10)</f>
        <v>2293182.1949460483</v>
      </c>
      <c r="DM133" s="27">
        <f t="shared" si="652"/>
        <v>26</v>
      </c>
      <c r="DN133" s="27">
        <f t="shared" si="652"/>
        <v>2606406.5649460484</v>
      </c>
      <c r="DO133" s="27">
        <f t="shared" si="1081"/>
        <v>0</v>
      </c>
      <c r="DP133" s="27">
        <f t="shared" ref="DP133" si="1085">SUM(DP134:DP140)</f>
        <v>0</v>
      </c>
      <c r="DQ133" s="27">
        <f t="shared" si="1081"/>
        <v>0</v>
      </c>
      <c r="DR133" s="27">
        <f t="shared" si="1081"/>
        <v>0</v>
      </c>
      <c r="DS133" s="34">
        <f t="shared" ref="DS133" si="1086">DQ133/12*3</f>
        <v>0</v>
      </c>
      <c r="DT133" s="27">
        <f t="shared" ref="DT133" si="1087">SUM(DT134:DT140)</f>
        <v>0</v>
      </c>
      <c r="DU133" s="27"/>
      <c r="DV133" s="27">
        <f>(DU133/9*3*$E133*$G133*$H133*$M133*DV$10)+(DU133/9*6*$F133*$G133*$H133*$M133*DV$10)</f>
        <v>0</v>
      </c>
      <c r="DW133" s="34"/>
      <c r="DX133" s="34"/>
      <c r="DY133" s="27">
        <f t="shared" si="1081"/>
        <v>19</v>
      </c>
      <c r="DZ133" s="27">
        <f t="shared" si="1081"/>
        <v>1672786.3012756002</v>
      </c>
      <c r="EA133" s="27">
        <f t="shared" si="1081"/>
        <v>4</v>
      </c>
      <c r="EB133" s="27">
        <f t="shared" si="1081"/>
        <v>520430.18000000005</v>
      </c>
      <c r="EC133" s="27">
        <v>17</v>
      </c>
      <c r="ED133" s="27">
        <f>(EC133/9*3*$E133*$G133*$J133*$M133*ED$10)+(EC133/9*6*$F133*$G133*$J133*$M133*ED$10)</f>
        <v>1856385.5863848957</v>
      </c>
      <c r="EE133" s="34">
        <f t="shared" si="640"/>
        <v>21</v>
      </c>
      <c r="EF133" s="34">
        <f t="shared" si="640"/>
        <v>2376815.7663848959</v>
      </c>
      <c r="EG133" s="27">
        <f t="shared" si="1081"/>
        <v>32</v>
      </c>
      <c r="EH133" s="27">
        <f t="shared" si="1081"/>
        <v>1273454.0429613334</v>
      </c>
      <c r="EI133" s="27">
        <f t="shared" si="1081"/>
        <v>5</v>
      </c>
      <c r="EJ133" s="27">
        <f t="shared" si="1081"/>
        <v>202368.84999999998</v>
      </c>
      <c r="EK133" s="27">
        <v>32</v>
      </c>
      <c r="EL133" s="27">
        <f>(EK133/9*3* $E133*$G133*$J133*$L133*EL$10)+(EK133/9*6* $F133*$G133*$J133*$L133*EL$10)</f>
        <v>2911977.3904076801</v>
      </c>
      <c r="EM133" s="27">
        <f>EI133+EK133</f>
        <v>37</v>
      </c>
      <c r="EN133" s="34">
        <f t="shared" si="641"/>
        <v>3114346.2404076802</v>
      </c>
      <c r="EO133" s="27">
        <f t="shared" si="1081"/>
        <v>25</v>
      </c>
      <c r="EP133" s="27">
        <f t="shared" ref="EP133:GD133" si="1088">SUM(EP134:EP140)</f>
        <v>958261.75818333332</v>
      </c>
      <c r="EQ133" s="27">
        <f t="shared" si="1088"/>
        <v>3</v>
      </c>
      <c r="ER133" s="27">
        <f t="shared" si="1088"/>
        <v>128623.25</v>
      </c>
      <c r="ES133" s="27">
        <f>EO133-EQ133</f>
        <v>22</v>
      </c>
      <c r="ET133" s="27">
        <f>(ES133/9*3* $E133*$G133*$J133*$L133*ET$10)+(ES133/9*6* $F133*$G133*$J133*$L133*ET$10)</f>
        <v>2001984.4559052801</v>
      </c>
      <c r="EU133" s="27">
        <f>EQ133+ES133</f>
        <v>25</v>
      </c>
      <c r="EV133" s="34">
        <f t="shared" si="642"/>
        <v>2130607.7059052801</v>
      </c>
      <c r="EW133" s="27">
        <f t="shared" si="1088"/>
        <v>0</v>
      </c>
      <c r="EX133" s="27">
        <f t="shared" si="1088"/>
        <v>0</v>
      </c>
      <c r="EY133" s="34">
        <f t="shared" si="726"/>
        <v>0</v>
      </c>
      <c r="EZ133" s="34">
        <f t="shared" si="648"/>
        <v>0</v>
      </c>
      <c r="FA133" s="27"/>
      <c r="FB133" s="27">
        <f>(FA133/9*3*$E133*$G133*$J133*$M133*FB$10)+(FA133/9*6*$F133*$G133*$J133*$M133*FB$10)</f>
        <v>0</v>
      </c>
      <c r="FC133" s="34">
        <f t="shared" si="729"/>
        <v>0</v>
      </c>
      <c r="FD133" s="34">
        <f t="shared" si="729"/>
        <v>0</v>
      </c>
      <c r="FE133" s="27">
        <f t="shared" si="1088"/>
        <v>0</v>
      </c>
      <c r="FF133" s="27">
        <f t="shared" si="1088"/>
        <v>0</v>
      </c>
      <c r="FG133" s="27">
        <f t="shared" si="1088"/>
        <v>1</v>
      </c>
      <c r="FH133" s="27">
        <f t="shared" si="1088"/>
        <v>113136.84</v>
      </c>
      <c r="FI133" s="27"/>
      <c r="FJ133" s="27">
        <f>(FI133/9*3*$E133*$G133*$J133*$M133*FJ$10)+(FI133/9*6*$F133*$G133*$J133*$M133*FJ$10)</f>
        <v>0</v>
      </c>
      <c r="FK133" s="34">
        <f t="shared" si="730"/>
        <v>1</v>
      </c>
      <c r="FL133" s="34">
        <f t="shared" si="730"/>
        <v>113136.84</v>
      </c>
      <c r="FM133" s="27">
        <f t="shared" si="1088"/>
        <v>0</v>
      </c>
      <c r="FN133" s="27">
        <f t="shared" si="1088"/>
        <v>0</v>
      </c>
      <c r="FO133" s="34">
        <f t="shared" si="657"/>
        <v>0</v>
      </c>
      <c r="FP133" s="34">
        <f t="shared" si="731"/>
        <v>0</v>
      </c>
      <c r="FQ133" s="27"/>
      <c r="FR133" s="27">
        <f>(FQ133/9*3*$E133*$G133*$J133*$M133*FR$10)+(FQ133/9*6*$F133*$G133*$J133*$M133*FR$10)</f>
        <v>0</v>
      </c>
      <c r="FS133" s="34">
        <f t="shared" ref="FS133:FT141" si="1089">FO133+FQ133</f>
        <v>0</v>
      </c>
      <c r="FT133" s="34">
        <f t="shared" si="1089"/>
        <v>0</v>
      </c>
      <c r="FU133" s="27">
        <f t="shared" ref="FU133:FV133" si="1090">SUM(FU134:FU140)</f>
        <v>0</v>
      </c>
      <c r="FV133" s="27">
        <f t="shared" si="1090"/>
        <v>0</v>
      </c>
      <c r="FW133" s="27">
        <f t="shared" si="1088"/>
        <v>0</v>
      </c>
      <c r="FX133" s="27">
        <f t="shared" si="1088"/>
        <v>0</v>
      </c>
      <c r="FY133" s="27">
        <f>FU133-FW133</f>
        <v>0</v>
      </c>
      <c r="FZ133" s="27">
        <f>SUM($FY133*$F133*$G133*$H133*$N133*$FZ$10)</f>
        <v>0</v>
      </c>
      <c r="GA133" s="27">
        <f>FW133+FY133</f>
        <v>0</v>
      </c>
      <c r="GB133" s="27">
        <f>FX133+FZ133</f>
        <v>0</v>
      </c>
      <c r="GC133" s="27">
        <f t="shared" si="1088"/>
        <v>0</v>
      </c>
      <c r="GD133" s="27">
        <f t="shared" si="1088"/>
        <v>0</v>
      </c>
      <c r="GE133" s="34">
        <f t="shared" si="788"/>
        <v>0</v>
      </c>
      <c r="GF133" s="34">
        <f t="shared" si="647"/>
        <v>0</v>
      </c>
      <c r="GG133" s="27">
        <f>GC133-GE133</f>
        <v>0</v>
      </c>
      <c r="GH133" s="27">
        <f>SUM($GG133/9*3*$GH$10*$E133*$G133*$J133*$P133)+($GG133/9*6*$GH$10*$F133*$G133*$J133*$P133)</f>
        <v>0</v>
      </c>
      <c r="GI133" s="27">
        <f t="shared" si="644"/>
        <v>0</v>
      </c>
      <c r="GJ133" s="27">
        <f t="shared" si="644"/>
        <v>0</v>
      </c>
      <c r="GK133" s="27">
        <f>SUM(Q133,S133,U133,W133,Y133,AA133,AC133,AE133,AG133,AI133,AK133,AM133,AO133,AQ133,AS133,AU133,AW133,AY133,BA133,BC133,BE133,BG133,BI133,BK133,BM133,BO133,BQ133,BS133,BU133,BW133,BY133,CA133,CC133,CE133,CG133,CI133,CK133,CS133,CU133,CW133,CY133,DA133,DC133,DE133,DM133,DO133,DW133,EE133,EM133,EU133,FC133,FK133,FS133,GA133,GI133)</f>
        <v>2509</v>
      </c>
      <c r="GL133" s="27">
        <f>SUM(R133,T133,V133,X133,Z133,AB133,AD133,AF133,AH133,AJ133,AL133,AN133,AP133,AR133,AT133,AV133,AX133,AZ133,BB133,BD133,BF133,BH133,BJ133,BL133,BN133,BP133,BR133,BT133,BV133,BX133,BZ133,CB133,CD133,CF133,CH133,CJ133,CL133,CT133,CV133,CX133,CZ133,DB133,DD133,DF133,DN133,DP133,DX133,EF133,EN133,EV133,FD133,FL133,FT133,GB133,GJ133)</f>
        <v>264301248.11899304</v>
      </c>
    </row>
    <row r="134" spans="1:194" ht="35.25" customHeight="1" x14ac:dyDescent="0.25">
      <c r="A134" s="41"/>
      <c r="B134" s="78">
        <v>105</v>
      </c>
      <c r="C134" s="28" t="s">
        <v>272</v>
      </c>
      <c r="D134" s="29">
        <f t="shared" si="1074"/>
        <v>18150.400000000001</v>
      </c>
      <c r="E134" s="29">
        <f t="shared" si="1074"/>
        <v>18790</v>
      </c>
      <c r="F134" s="30">
        <v>18508</v>
      </c>
      <c r="G134" s="39">
        <v>4.21</v>
      </c>
      <c r="H134" s="31">
        <v>1.1000000000000001</v>
      </c>
      <c r="I134" s="31">
        <v>1.1000000000000001</v>
      </c>
      <c r="J134" s="45">
        <v>1.1000000000000001</v>
      </c>
      <c r="K134" s="53"/>
      <c r="L134" s="29">
        <v>1.4</v>
      </c>
      <c r="M134" s="29">
        <v>1.68</v>
      </c>
      <c r="N134" s="29">
        <v>2.23</v>
      </c>
      <c r="O134" s="29">
        <v>2.39</v>
      </c>
      <c r="P134" s="33">
        <v>2.57</v>
      </c>
      <c r="Q134" s="34">
        <v>0</v>
      </c>
      <c r="R134" s="34">
        <f t="shared" ref="R134:R140" si="1091">(Q134/12*1*$D134*$G134*$H134*$L134*R$9)+(Q134/12*5*$E134*$G134*$H134*$L134*R$10)+(Q134/12*6*$F134*$G134*$H134*$L134*R$10)</f>
        <v>0</v>
      </c>
      <c r="S134" s="34">
        <v>0</v>
      </c>
      <c r="T134" s="34">
        <f t="shared" ref="T134:T140" si="1092">(S134/12*1*$D134*$G134*$H134*$L134*T$9)+(S134/12*5*$E134*$G134*$H134*$L134*T$10)+(S134/12*6*$F134*$G134*$H134*$L134*T$10)</f>
        <v>0</v>
      </c>
      <c r="U134" s="34">
        <v>0</v>
      </c>
      <c r="V134" s="34">
        <f t="shared" ref="V134:V140" si="1093">(U134/12*1*$D134*$G134*$H134*$L134*V$9)+(U134/12*5*$E134*$G134*$H134*$L134*V$10)+(U134/12*6*$F134*$G134*$H134*$L134*V$10)</f>
        <v>0</v>
      </c>
      <c r="W134" s="34"/>
      <c r="X134" s="34">
        <f t="shared" ref="X134:X140" si="1094">(W134/12*1*$D134*$G134*$H134*$L134*X$9)+(W134/12*5*$E134*$G134*$H134*$L134*X$10)+(W134/12*6*$F134*$G134*$H134*$L134*X$10)</f>
        <v>0</v>
      </c>
      <c r="Y134" s="34">
        <v>0</v>
      </c>
      <c r="Z134" s="34">
        <f t="shared" ref="Z134:Z140" si="1095">(Y134/12*1*$D134*$G134*$H134*$L134*Z$9)+(Y134/12*5*$E134*$G134*$H134*$L134*Z$10)+(Y134/12*6*$F134*$G134*$H134*$L134*Z$10)</f>
        <v>0</v>
      </c>
      <c r="AA134" s="34">
        <v>0</v>
      </c>
      <c r="AB134" s="34">
        <f t="shared" ref="AB134:AB140" si="1096">(AA134/12*1*$D134*$G134*$H134*$L134*AB$9)+(AA134/12*5*$E134*$G134*$H134*$L134*AB$10)+(AA134/12*6*$F134*$G134*$H134*$L134*AB$10)</f>
        <v>0</v>
      </c>
      <c r="AC134" s="34">
        <v>0</v>
      </c>
      <c r="AD134" s="34">
        <f t="shared" ref="AD134:AD140" si="1097">(AC134/12*1*$D134*$G134*$H134*$L134*AD$9)+(AC134/12*5*$E134*$G134*$H134*$L134*AD$10)+(AC134/12*6*$F134*$G134*$H134*$L134*AD$10)</f>
        <v>0</v>
      </c>
      <c r="AE134" s="34">
        <v>0</v>
      </c>
      <c r="AF134" s="34">
        <f t="shared" ref="AF134:AF140" si="1098">(AE134/12*1*$D134*$G134*$H134*$L134*AF$9)+(AE134/12*5*$E134*$G134*$H134*$L134*AF$10)+(AE134/12*6*$F134*$G134*$H134*$L134*AF$10)</f>
        <v>0</v>
      </c>
      <c r="AG134" s="34">
        <v>330</v>
      </c>
      <c r="AH134" s="34">
        <f t="shared" ref="AH134:AH140" si="1099">(AG134/12*1*$D134*$G134*$H134*$L134*AH$9)+(AG134/12*5*$E134*$G134*$H134*$L134*AH$10)+(AG134/12*6*$F134*$G134*$H134*$L134*AH$10)</f>
        <v>49894191.486369997</v>
      </c>
      <c r="AI134" s="34">
        <v>0</v>
      </c>
      <c r="AJ134" s="34">
        <f t="shared" ref="AJ134:AJ140" si="1100">(AI134/12*1*$D134*$G134*$H134*$L134*AJ$9)+(AI134/12*3*$E134*$G134*$H134*$L134*AJ$10)+(AI134/12*2*$E134*$G134*$H134*$L134*AJ$11)+(AI134/12*6*$F134*$G134*$H134*$L134*AJ$11)</f>
        <v>0</v>
      </c>
      <c r="AK134" s="34">
        <v>0</v>
      </c>
      <c r="AL134" s="34">
        <f t="shared" ref="AL134:AL140" si="1101">(AK134/12*1*$D134*$G134*$H134*$L134*AL$9)+(AK134/12*5*$E134*$G134*$H134*$L134*AL$10)+(AK134/12*6*$F134*$G134*$H134*$L134*AL$10)</f>
        <v>0</v>
      </c>
      <c r="AM134" s="34"/>
      <c r="AN134" s="34">
        <f t="shared" ref="AN134:AN140" si="1102">(AM134/12*1*$D134*$G134*$H134*$L134*AN$9)+(AM134/12*5*$E134*$G134*$H134*$L134*AN$10)+(AM134/12*6*$F134*$G134*$H134*$L134*AN$10)</f>
        <v>0</v>
      </c>
      <c r="AO134" s="34">
        <v>0</v>
      </c>
      <c r="AP134" s="34">
        <f t="shared" ref="AP134:AP140" si="1103">(AO134/12*1*$D134*$G134*$H134*$L134*AP$9)+(AO134/12*5*$E134*$G134*$H134*$L134*AP$10)+(AO134/12*6*$F134*$G134*$H134*$L134*AP$10)</f>
        <v>0</v>
      </c>
      <c r="AQ134" s="34">
        <v>0</v>
      </c>
      <c r="AR134" s="34">
        <f t="shared" ref="AR134:AR140" si="1104">(AQ134/12*1*$D134*$G134*$H134*$M134*AR$9)+(AQ134/12*5*$E134*$G134*$H134*$M134*AR$10)+(AQ134/12*6*$F134*$G134*$H134*$M134*AR$10)</f>
        <v>0</v>
      </c>
      <c r="AS134" s="34">
        <v>0</v>
      </c>
      <c r="AT134" s="34">
        <f t="shared" ref="AT134:AT140" si="1105">(AS134/12*1*$D134*$G134*$H134*$M134*AT$9)+(AS134/12*5*$E134*$G134*$H134*$M134*AT$10)+(AS134/12*6*$F134*$G134*$H134*$M134*AT$10)</f>
        <v>0</v>
      </c>
      <c r="AU134" s="73">
        <v>14</v>
      </c>
      <c r="AV134" s="34">
        <f t="shared" ref="AV134:AV140" si="1106">(AU134/12*1*$D134*$G134*$H134*$M134*AV$9)+(AU134/12*5*$E134*$G134*$H134*$M134*AV$10)+(AU134/12*6*$F134*$G134*$H134*$M134*AV$10)</f>
        <v>2032054.3441721601</v>
      </c>
      <c r="AW134" s="34">
        <v>0</v>
      </c>
      <c r="AX134" s="34">
        <f t="shared" ref="AX134:AX140" si="1107">(AW134/12*1*$D134*$G134*$H134*$M134*AX$9)+(AW134/12*5*$E134*$G134*$H134*$M134*AX$10)+(AW134/12*6*$F134*$G134*$H134*$M134*AX$10)</f>
        <v>0</v>
      </c>
      <c r="AY134" s="34"/>
      <c r="AZ134" s="34">
        <f t="shared" ref="AZ134:AZ140" si="1108">(AY134/12*1*$D134*$G134*$H134*$L134*AZ$9)+(AY134/12*5*$E134*$G134*$H134*$L134*AZ$10)+(AY134/12*6*$F134*$G134*$H134*$L134*AZ$10)</f>
        <v>0</v>
      </c>
      <c r="BA134" s="34"/>
      <c r="BB134" s="34">
        <f t="shared" ref="BB134:BB140" si="1109">(BA134/12*1*$D134*$G134*$H134*$L134*BB$9)+(BA134/12*5*$E134*$G134*$H134*$L134*BB$10)+(BA134/12*6*$F134*$G134*$H134*$L134*BB$10)</f>
        <v>0</v>
      </c>
      <c r="BC134" s="34">
        <v>0</v>
      </c>
      <c r="BD134" s="34">
        <f t="shared" ref="BD134:BD140" si="1110">(BC134/12*1*$D134*$G134*$H134*$M134*BD$9)+(BC134/12*5*$E134*$G134*$H134*$M134*BD$10)+(BC134/12*6*$F134*$G134*$H134*$M134*BD$10)</f>
        <v>0</v>
      </c>
      <c r="BE134" s="34">
        <v>0</v>
      </c>
      <c r="BF134" s="34">
        <f t="shared" ref="BF134:BF140" si="1111">(BE134/12*1*$D134*$G134*$H134*$L134*BF$9)+(BE134/12*5*$E134*$G134*$H134*$L134*BF$10)+(BE134/12*6*$F134*$G134*$H134*$L134*BF$10)</f>
        <v>0</v>
      </c>
      <c r="BG134" s="34">
        <v>0</v>
      </c>
      <c r="BH134" s="34">
        <f t="shared" ref="BH134:BH140" si="1112">(BG134/12*1*$D134*$G134*$H134*$L134*BH$9)+(BG134/12*5*$E134*$G134*$H134*$L134*BH$10)+(BG134/12*6*$F134*$G134*$H134*$L134*BH$10)</f>
        <v>0</v>
      </c>
      <c r="BI134" s="34">
        <v>0</v>
      </c>
      <c r="BJ134" s="34">
        <f t="shared" ref="BJ134:BJ140" si="1113">(BI134/12*1*$D134*$G134*$H134*$L134*BJ$9)+(BI134/12*5*$E134*$G134*$H134*$L134*BJ$10)+(BI134/12*6*$F134*$G134*$H134*$L134*BJ$10)</f>
        <v>0</v>
      </c>
      <c r="BK134" s="34">
        <v>0</v>
      </c>
      <c r="BL134" s="34">
        <f t="shared" ref="BL134:BL140" si="1114">(BK134/12*1*$D134*$G134*$H134*$M134*BL$9)+(BK134/12*5*$E134*$G134*$H134*$M134*BL$10)+(BK134/12*6*$F134*$G134*$H134*$M134*BL$10)</f>
        <v>0</v>
      </c>
      <c r="BM134" s="34">
        <v>0</v>
      </c>
      <c r="BN134" s="34">
        <f t="shared" ref="BN134:BN140" si="1115">(BM134/12*1*$D134*$G134*$H134*$L134*BN$9)+(BM134/12*5*$E134*$G134*$H134*$L134*BN$10)+(BM134/12*6*$F134*$G134*$H134*$L134*BN$10)</f>
        <v>0</v>
      </c>
      <c r="BO134" s="34">
        <v>0</v>
      </c>
      <c r="BP134" s="34">
        <f t="shared" ref="BP134:BP140" si="1116">(BO134/12*1*$D134*$G134*$H134*$L134*BP$9)+(BO134/12*3*$E134*$G134*$H134*$L134*BP$10)+(BO134/12*2*$E134*$G134*$H134*$L134*BP$11)+(BO134/12*6*$F134*$G134*$H134*$L134*BP$11)</f>
        <v>0</v>
      </c>
      <c r="BQ134" s="40">
        <v>0</v>
      </c>
      <c r="BR134" s="34">
        <f t="shared" ref="BR134:BR140" si="1117">(BQ134/12*1*$D134*$G134*$H134*$M134*BR$9)+(BQ134/12*5*$E134*$G134*$H134*$M134*BR$10)+(BQ134/12*6*$F134*$G134*$H134*$M134*BR$10)</f>
        <v>0</v>
      </c>
      <c r="BS134" s="34">
        <v>105</v>
      </c>
      <c r="BT134" s="34">
        <f t="shared" ref="BT134:BT140" si="1118">(BS134/12*1*$D134*$G134*$H134*$M134*BT$9)+(BS134/12*4*$E134*$G134*$H134*$M134*BT$10)+(BS134/12*1*$E134*$G134*$H134*$M134*BT$12)+(BS134/12*6*$F134*$G134*$H134*$M134*BT$12)</f>
        <v>15949760.732136004</v>
      </c>
      <c r="BU134" s="34"/>
      <c r="BV134" s="34">
        <f t="shared" ref="BV134:BV139" si="1119">(BU134/12*1*$D134*$F134*$G134*$L134*BV$9)+(BU134/12*11*$E134*$F134*$G134*$L134*BV$10)</f>
        <v>0</v>
      </c>
      <c r="BW134" s="34">
        <v>0</v>
      </c>
      <c r="BX134" s="34">
        <f t="shared" ref="BX134:BX140" si="1120">(BW134/12*1*$D134*$G134*$H134*$L134*BX$9)+(BW134/12*5*$E134*$G134*$H134*$L134*BX$10)+(BW134/12*6*$F134*$G134*$H134*$L134*BX$10)</f>
        <v>0</v>
      </c>
      <c r="BY134" s="34">
        <v>0</v>
      </c>
      <c r="BZ134" s="34">
        <f t="shared" ref="BZ134:BZ140" si="1121">(BY134/12*1*$D134*$G134*$H134*$L134*BZ$9)+(BY134/12*5*$E134*$G134*$H134*$L134*BZ$10)+(BY134/12*6*$F134*$G134*$H134*$L134*BZ$10)</f>
        <v>0</v>
      </c>
      <c r="CA134" s="34">
        <v>0</v>
      </c>
      <c r="CB134" s="34">
        <f t="shared" ref="CB134:CB140" si="1122">(CA134/12*1*$D134*$G134*$H134*$L134*CB$9)+(CA134/12*5*$E134*$G134*$H134*$L134*CB$10)+(CA134/12*6*$F134*$G134*$H134*$L134*CB$10)</f>
        <v>0</v>
      </c>
      <c r="CC134" s="34">
        <v>0</v>
      </c>
      <c r="CD134" s="34">
        <f t="shared" ref="CD134:CD140" si="1123">(CC134/12*1*$D134*$G134*$H134*$L134*CD$9)+(CC134/12*5*$E134*$G134*$H134*$L134*CD$10)+(CC134/12*6*$F134*$G134*$H134*$L134*CD$10)</f>
        <v>0</v>
      </c>
      <c r="CE134" s="34">
        <v>0</v>
      </c>
      <c r="CF134" s="34">
        <f t="shared" ref="CF134:CF140" si="1124">(CE134/12*1*$D134*$G134*$H134*$M134*CF$9)+(CE134/12*5*$E134*$G134*$H134*$M134*CF$10)+(CE134/12*6*$F134*$G134*$H134*$M134*CF$10)</f>
        <v>0</v>
      </c>
      <c r="CG134" s="34"/>
      <c r="CH134" s="34">
        <f t="shared" ref="CH134:CH140" si="1125">(CG134/12*1*$D134*$G134*$H134*$L134*CH$9)+(CG134/12*5*$E134*$G134*$H134*$L134*CH$10)+(CG134/12*6*$F134*$G134*$H134*$L134*CH$10)</f>
        <v>0</v>
      </c>
      <c r="CI134" s="34"/>
      <c r="CJ134" s="34">
        <f t="shared" ref="CJ134:CJ140" si="1126">(CI134/12*1*$D134*$G134*$H134*$M134*CJ$9)+(CI134/12*5*$E134*$G134*$H134*$M134*CJ$10)+(CI134/12*6*$F134*$G134*$H134*$M134*CJ$10)</f>
        <v>0</v>
      </c>
      <c r="CK134" s="34">
        <v>0</v>
      </c>
      <c r="CL134" s="34">
        <f t="shared" ref="CL134:CL140" si="1127">(CK134/12*1*$D134*$G134*$H134*$L134*CL$9)+(CK134/12*5*$E134*$G134*$H134*$L134*CL$10)+(CK134/12*6*$F134*$G134*$H134*$L134*CL$10)</f>
        <v>0</v>
      </c>
      <c r="CM134" s="34">
        <v>0</v>
      </c>
      <c r="CN134" s="34">
        <f t="shared" ref="CN134:CN140" si="1128">(CM134/12*1*$D134*$G134*$H134*$L134*CN$9)+(CM134/12*11*$E134*$G134*$H134*$L134*CN$10)</f>
        <v>0</v>
      </c>
      <c r="CO134" s="34"/>
      <c r="CP134" s="34">
        <f t="shared" si="961"/>
        <v>0</v>
      </c>
      <c r="CQ134" s="34"/>
      <c r="CR134" s="34"/>
      <c r="CS134" s="34">
        <f t="shared" si="639"/>
        <v>0</v>
      </c>
      <c r="CT134" s="34">
        <f t="shared" si="639"/>
        <v>0</v>
      </c>
      <c r="CU134" s="34">
        <v>0</v>
      </c>
      <c r="CV134" s="34">
        <f t="shared" ref="CV134:CV140" si="1129">(CU134/12*1*$D134*$G134*$H134*$M134*CV$9)+(CU134/12*5*$E134*$G134*$H134*$M134*CV$10)+(CU134/12*6*$F134*$G134*$H134*$M134*CV$10)</f>
        <v>0</v>
      </c>
      <c r="CW134" s="34">
        <v>10</v>
      </c>
      <c r="CX134" s="34">
        <f>(CW134/12*1*$D134*$G134*$H134*$M134*CX$9)+(CW134/12*5*$E134*$G134*$H134*$M134*CX$10)+(CW134/12*6*$F134*$G134*$H134*$M134*CX$10)</f>
        <v>1380915.4188983999</v>
      </c>
      <c r="CY134" s="34">
        <v>0</v>
      </c>
      <c r="CZ134" s="34">
        <f t="shared" ref="CZ134:CZ140" si="1130">(CY134/12*1*$D134*$G134*$H134*$L134*CZ$9)+(CY134/12*5*$E134*$G134*$H134*$L134*CZ$10)+(CY134/12*6*$F134*$G134*$H134*$L134*CZ$10)</f>
        <v>0</v>
      </c>
      <c r="DA134" s="34">
        <v>2</v>
      </c>
      <c r="DB134" s="34">
        <f>(DA134/12*1*$D134*$G134*$H134*$M134*DB$9)+(DA134/12*5*$E134*$G134*$H134*$M134*DB$10)+(DA134/12*6*$F134*$G134*$H134*$M134*DB$10)</f>
        <v>277477.52311663993</v>
      </c>
      <c r="DC134" s="34">
        <v>0</v>
      </c>
      <c r="DD134" s="34">
        <f t="shared" ref="DD134:DD140" si="1131">(DC134/12*1*$D134*$G134*$H134*$M134*DD$9)+(DC134/12*5*$E134*$G134*$H134*$M134*DD$10)+(DC134/12*6*$F134*$G134*$H134*$M134*DD$10)</f>
        <v>0</v>
      </c>
      <c r="DE134" s="34">
        <v>0</v>
      </c>
      <c r="DF134" s="34">
        <f t="shared" ref="DF134:DF140" si="1132">(DE134/12*1*$D134*$G134*$H134*$M134*DF$9)+(DE134/12*5*$E134*$G134*$H134*$M134*DF$10)+(DE134/12*6*$F134*$G134*$H134*$M134*DF$10)</f>
        <v>0</v>
      </c>
      <c r="DG134" s="34">
        <v>0</v>
      </c>
      <c r="DH134" s="34">
        <f t="shared" ref="DH134:DH140" si="1133">(DG134/12*1*$D134*$G134*$H134*$M134*DH$9)+(DG134/12*11*$E134*$G134*$H134*$M134*DH$10)</f>
        <v>0</v>
      </c>
      <c r="DI134" s="34">
        <v>0</v>
      </c>
      <c r="DJ134" s="34">
        <f t="shared" si="1075"/>
        <v>0</v>
      </c>
      <c r="DK134" s="34"/>
      <c r="DL134" s="27"/>
      <c r="DM134" s="34">
        <f t="shared" si="652"/>
        <v>0</v>
      </c>
      <c r="DN134" s="27">
        <f t="shared" si="652"/>
        <v>0</v>
      </c>
      <c r="DO134" s="34">
        <v>0</v>
      </c>
      <c r="DP134" s="34">
        <f t="shared" ref="DP134:DP140" si="1134">(DO134/12*1*$D134*$G134*$H134*$L134*DP$9)+(DO134/12*5*$E134*$G134*$H134*$L134*DP$10)+(DO134/12*6*$F134*$G134*$H134*$L134*DP$10)</f>
        <v>0</v>
      </c>
      <c r="DQ134" s="34">
        <v>0</v>
      </c>
      <c r="DR134" s="34">
        <f t="shared" ref="DR134:DR140" si="1135">(DQ134/12*1*$D134*$G134*$H134*$M134*DR$9)+(DQ134/12*11*$E134*$G134*$H134*$M134*DR$10)</f>
        <v>0</v>
      </c>
      <c r="DS134" s="34"/>
      <c r="DT134" s="34">
        <f t="shared" ref="DT134:DT144" si="1136">(DS134/3*1*$D134*$G134*$H134*$M134*DT$9)+(DS134/3*2*$E134*$G134*$H134*$M134*DT$10)</f>
        <v>0</v>
      </c>
      <c r="DU134" s="34"/>
      <c r="DV134" s="27"/>
      <c r="DW134" s="34">
        <f t="shared" si="629"/>
        <v>0</v>
      </c>
      <c r="DX134" s="34">
        <f t="shared" si="629"/>
        <v>0</v>
      </c>
      <c r="DY134" s="34">
        <v>5</v>
      </c>
      <c r="DZ134" s="34">
        <f t="shared" ref="DZ134:DZ140" si="1137">(DY134/12*1*$D134*$G134*$H134*$M134*DZ$9)+(DY134/12*11*$E134*$G134*$H134*$M134*DZ$10)</f>
        <v>762693.05515480018</v>
      </c>
      <c r="EA134" s="34">
        <v>3</v>
      </c>
      <c r="EB134" s="34">
        <v>462245.52</v>
      </c>
      <c r="EC134" s="27"/>
      <c r="ED134" s="34"/>
      <c r="EE134" s="34">
        <f t="shared" si="640"/>
        <v>3</v>
      </c>
      <c r="EF134" s="34">
        <f t="shared" si="640"/>
        <v>462245.52</v>
      </c>
      <c r="EG134" s="34">
        <v>0</v>
      </c>
      <c r="EH134" s="34">
        <f t="shared" ref="EH134:EH140" si="1138">(EG134/12*1*$D134*$G134*$H134*$L134*EH$9)+(EG134/12*11*$E134*$G134*$H134*$L134*EH$10)</f>
        <v>0</v>
      </c>
      <c r="EI134" s="34">
        <v>0</v>
      </c>
      <c r="EJ134" s="34">
        <f t="shared" si="649"/>
        <v>0</v>
      </c>
      <c r="EK134" s="34"/>
      <c r="EL134" s="34"/>
      <c r="EM134" s="34">
        <f t="shared" si="641"/>
        <v>0</v>
      </c>
      <c r="EN134" s="34">
        <f t="shared" si="641"/>
        <v>0</v>
      </c>
      <c r="EO134" s="34">
        <v>0</v>
      </c>
      <c r="EP134" s="34">
        <f t="shared" ref="EP134:EP140" si="1139">(EO134/12*1*$D134*$G134*$H134*$L134*EP$9)+(EO134/12*11*$E134*$G134*$H134*$L134*EP$10)</f>
        <v>0</v>
      </c>
      <c r="EQ134" s="34">
        <v>0</v>
      </c>
      <c r="ER134" s="34">
        <f t="shared" si="728"/>
        <v>0</v>
      </c>
      <c r="ES134" s="34"/>
      <c r="ET134" s="34"/>
      <c r="EU134" s="34">
        <f t="shared" si="642"/>
        <v>0</v>
      </c>
      <c r="EV134" s="34">
        <f t="shared" si="642"/>
        <v>0</v>
      </c>
      <c r="EW134" s="34"/>
      <c r="EX134" s="34">
        <f t="shared" ref="EX134:EX140" si="1140">(EW134/12*1*$D134*$G134*$H134*$M134*EX$9)+(EW134/12*11*$E134*$G134*$H134*$M134*EX$10)</f>
        <v>0</v>
      </c>
      <c r="EY134" s="34">
        <f t="shared" si="726"/>
        <v>0</v>
      </c>
      <c r="EZ134" s="34">
        <f t="shared" si="648"/>
        <v>0</v>
      </c>
      <c r="FA134" s="34"/>
      <c r="FB134" s="34"/>
      <c r="FC134" s="34">
        <f t="shared" si="729"/>
        <v>0</v>
      </c>
      <c r="FD134" s="34">
        <f t="shared" si="729"/>
        <v>0</v>
      </c>
      <c r="FE134" s="34">
        <v>0</v>
      </c>
      <c r="FF134" s="34">
        <f t="shared" ref="FF134:FF140" si="1141">(FE134/12*1*$D134*$G134*$H134*$M134*FF$9)+(FE134/12*11*$E134*$G134*$H134*$M134*FF$10)</f>
        <v>0</v>
      </c>
      <c r="FG134" s="34">
        <f t="shared" ref="FG134:FG143" si="1142">FE134/12*3</f>
        <v>0</v>
      </c>
      <c r="FH134" s="34">
        <f t="shared" si="734"/>
        <v>0</v>
      </c>
      <c r="FI134" s="34"/>
      <c r="FJ134" s="34"/>
      <c r="FK134" s="34">
        <f t="shared" si="730"/>
        <v>0</v>
      </c>
      <c r="FL134" s="34">
        <f t="shared" si="730"/>
        <v>0</v>
      </c>
      <c r="FM134" s="34">
        <v>0</v>
      </c>
      <c r="FN134" s="34">
        <f t="shared" ref="FN134:FN140" si="1143">(FM134/12*1*$D134*$G134*$H134*$M134*FN$9)+(FM134/12*11*$E134*$G134*$H134*$M134*FN$10)</f>
        <v>0</v>
      </c>
      <c r="FO134" s="34">
        <f t="shared" si="657"/>
        <v>0</v>
      </c>
      <c r="FP134" s="34">
        <f t="shared" si="731"/>
        <v>0</v>
      </c>
      <c r="FQ134" s="34"/>
      <c r="FR134" s="34"/>
      <c r="FS134" s="34">
        <f t="shared" si="1089"/>
        <v>0</v>
      </c>
      <c r="FT134" s="34">
        <f t="shared" si="1089"/>
        <v>0</v>
      </c>
      <c r="FU134" s="34">
        <v>0</v>
      </c>
      <c r="FV134" s="34">
        <f t="shared" ref="FV134:FV140" si="1144">(FU134/12*1*$D134*$G134*$H134*$N134*FV$9)+(FU134/12*11*$E134*$G134*$H134*$N134*FV$10)</f>
        <v>0</v>
      </c>
      <c r="FW134" s="34"/>
      <c r="FX134" s="34"/>
      <c r="FY134" s="34"/>
      <c r="FZ134" s="34"/>
      <c r="GA134" s="34">
        <f t="shared" si="643"/>
        <v>0</v>
      </c>
      <c r="GB134" s="34">
        <f t="shared" si="643"/>
        <v>0</v>
      </c>
      <c r="GC134" s="34">
        <v>0</v>
      </c>
      <c r="GD134" s="34">
        <f t="shared" ref="GD134:GD140" si="1145">(GC134/12*1*$D134*$G134*$H134*$O134*GD$9)+(GC134/12*11*$E134*$G134*$H134*$P134*GD$10)</f>
        <v>0</v>
      </c>
      <c r="GE134" s="34">
        <f t="shared" si="788"/>
        <v>0</v>
      </c>
      <c r="GF134" s="34">
        <f t="shared" si="647"/>
        <v>0</v>
      </c>
      <c r="GG134" s="34"/>
      <c r="GH134" s="34"/>
      <c r="GI134" s="27">
        <f t="shared" si="644"/>
        <v>0</v>
      </c>
      <c r="GJ134" s="27">
        <f t="shared" si="644"/>
        <v>0</v>
      </c>
      <c r="GK134" s="37"/>
      <c r="GL134" s="38"/>
    </row>
    <row r="135" spans="1:194" ht="27" customHeight="1" x14ac:dyDescent="0.25">
      <c r="A135" s="41"/>
      <c r="B135" s="78">
        <v>106</v>
      </c>
      <c r="C135" s="46" t="s">
        <v>273</v>
      </c>
      <c r="D135" s="47">
        <f t="shared" si="1074"/>
        <v>18150.400000000001</v>
      </c>
      <c r="E135" s="47">
        <f t="shared" si="1074"/>
        <v>18790</v>
      </c>
      <c r="F135" s="30">
        <v>18508</v>
      </c>
      <c r="G135" s="48">
        <v>14.49</v>
      </c>
      <c r="H135" s="31">
        <v>1.1499999999999999</v>
      </c>
      <c r="I135" s="31">
        <v>1.1499999999999999</v>
      </c>
      <c r="J135" s="45">
        <v>1.1499999999999999</v>
      </c>
      <c r="K135" s="53"/>
      <c r="L135" s="29">
        <v>1.4</v>
      </c>
      <c r="M135" s="29">
        <v>1.68</v>
      </c>
      <c r="N135" s="29">
        <v>2.23</v>
      </c>
      <c r="O135" s="29">
        <v>2.39</v>
      </c>
      <c r="P135" s="33">
        <v>2.57</v>
      </c>
      <c r="Q135" s="34">
        <v>0</v>
      </c>
      <c r="R135" s="34">
        <f t="shared" si="1091"/>
        <v>0</v>
      </c>
      <c r="S135" s="34">
        <v>0</v>
      </c>
      <c r="T135" s="34">
        <f t="shared" si="1092"/>
        <v>0</v>
      </c>
      <c r="U135" s="34">
        <v>0</v>
      </c>
      <c r="V135" s="34">
        <f t="shared" si="1093"/>
        <v>0</v>
      </c>
      <c r="W135" s="34"/>
      <c r="X135" s="34">
        <f t="shared" si="1094"/>
        <v>0</v>
      </c>
      <c r="Y135" s="34">
        <v>0</v>
      </c>
      <c r="Z135" s="34">
        <f t="shared" si="1095"/>
        <v>0</v>
      </c>
      <c r="AA135" s="34">
        <v>0</v>
      </c>
      <c r="AB135" s="34">
        <f t="shared" si="1096"/>
        <v>0</v>
      </c>
      <c r="AC135" s="34">
        <v>0</v>
      </c>
      <c r="AD135" s="34">
        <f t="shared" si="1097"/>
        <v>0</v>
      </c>
      <c r="AE135" s="34">
        <v>0</v>
      </c>
      <c r="AF135" s="34">
        <f t="shared" si="1098"/>
        <v>0</v>
      </c>
      <c r="AG135" s="34">
        <v>20</v>
      </c>
      <c r="AH135" s="34">
        <f t="shared" si="1099"/>
        <v>10880716.382130001</v>
      </c>
      <c r="AI135" s="34">
        <v>0</v>
      </c>
      <c r="AJ135" s="34">
        <f t="shared" si="1100"/>
        <v>0</v>
      </c>
      <c r="AK135" s="34">
        <v>0</v>
      </c>
      <c r="AL135" s="34">
        <f t="shared" si="1101"/>
        <v>0</v>
      </c>
      <c r="AM135" s="34"/>
      <c r="AN135" s="34">
        <f t="shared" si="1102"/>
        <v>0</v>
      </c>
      <c r="AO135" s="34">
        <v>0</v>
      </c>
      <c r="AP135" s="34">
        <f t="shared" si="1103"/>
        <v>0</v>
      </c>
      <c r="AQ135" s="34">
        <v>0</v>
      </c>
      <c r="AR135" s="34">
        <f t="shared" si="1104"/>
        <v>0</v>
      </c>
      <c r="AS135" s="34">
        <v>0</v>
      </c>
      <c r="AT135" s="34">
        <f t="shared" si="1105"/>
        <v>0</v>
      </c>
      <c r="AU135" s="73">
        <v>8</v>
      </c>
      <c r="AV135" s="34">
        <f t="shared" si="1106"/>
        <v>4178195.0907379193</v>
      </c>
      <c r="AW135" s="34">
        <v>0</v>
      </c>
      <c r="AX135" s="34">
        <f t="shared" si="1107"/>
        <v>0</v>
      </c>
      <c r="AY135" s="34"/>
      <c r="AZ135" s="34">
        <f t="shared" si="1108"/>
        <v>0</v>
      </c>
      <c r="BA135" s="34"/>
      <c r="BB135" s="34">
        <f t="shared" si="1109"/>
        <v>0</v>
      </c>
      <c r="BC135" s="34">
        <v>0</v>
      </c>
      <c r="BD135" s="34">
        <f t="shared" si="1110"/>
        <v>0</v>
      </c>
      <c r="BE135" s="34">
        <v>0</v>
      </c>
      <c r="BF135" s="34">
        <f t="shared" si="1111"/>
        <v>0</v>
      </c>
      <c r="BG135" s="34">
        <v>0</v>
      </c>
      <c r="BH135" s="34">
        <f t="shared" si="1112"/>
        <v>0</v>
      </c>
      <c r="BI135" s="34">
        <v>0</v>
      </c>
      <c r="BJ135" s="34">
        <f t="shared" si="1113"/>
        <v>0</v>
      </c>
      <c r="BK135" s="34">
        <v>0</v>
      </c>
      <c r="BL135" s="34">
        <f t="shared" si="1114"/>
        <v>0</v>
      </c>
      <c r="BM135" s="34">
        <v>0</v>
      </c>
      <c r="BN135" s="34">
        <f t="shared" si="1115"/>
        <v>0</v>
      </c>
      <c r="BO135" s="34">
        <v>0</v>
      </c>
      <c r="BP135" s="34">
        <f t="shared" si="1116"/>
        <v>0</v>
      </c>
      <c r="BQ135" s="40">
        <v>0</v>
      </c>
      <c r="BR135" s="34">
        <f t="shared" si="1117"/>
        <v>0</v>
      </c>
      <c r="BS135" s="34">
        <v>8</v>
      </c>
      <c r="BT135" s="34">
        <f t="shared" si="1118"/>
        <v>4372665.9955775999</v>
      </c>
      <c r="BU135" s="34"/>
      <c r="BV135" s="34">
        <f>(BU135/12*1*$D135*$F135*$G135*$L135*BV$9)+(BU135/12*11*$E135*$F135*$H135*$L135*BV$10)</f>
        <v>0</v>
      </c>
      <c r="BW135" s="34">
        <v>0</v>
      </c>
      <c r="BX135" s="34">
        <f t="shared" si="1120"/>
        <v>0</v>
      </c>
      <c r="BY135" s="34">
        <v>0</v>
      </c>
      <c r="BZ135" s="34">
        <f t="shared" si="1121"/>
        <v>0</v>
      </c>
      <c r="CA135" s="34">
        <v>0</v>
      </c>
      <c r="CB135" s="34">
        <f t="shared" si="1122"/>
        <v>0</v>
      </c>
      <c r="CC135" s="34">
        <v>0</v>
      </c>
      <c r="CD135" s="34">
        <f t="shared" si="1123"/>
        <v>0</v>
      </c>
      <c r="CE135" s="34">
        <v>0</v>
      </c>
      <c r="CF135" s="34">
        <f t="shared" si="1124"/>
        <v>0</v>
      </c>
      <c r="CG135" s="34"/>
      <c r="CH135" s="34">
        <f t="shared" si="1125"/>
        <v>0</v>
      </c>
      <c r="CI135" s="34"/>
      <c r="CJ135" s="34">
        <f t="shared" si="1126"/>
        <v>0</v>
      </c>
      <c r="CK135" s="34">
        <v>0</v>
      </c>
      <c r="CL135" s="34">
        <f t="shared" si="1127"/>
        <v>0</v>
      </c>
      <c r="CM135" s="34">
        <v>0</v>
      </c>
      <c r="CN135" s="34">
        <f t="shared" si="1128"/>
        <v>0</v>
      </c>
      <c r="CO135" s="34"/>
      <c r="CP135" s="34">
        <f t="shared" si="961"/>
        <v>0</v>
      </c>
      <c r="CQ135" s="34"/>
      <c r="CR135" s="34"/>
      <c r="CS135" s="34">
        <f t="shared" si="639"/>
        <v>0</v>
      </c>
      <c r="CT135" s="34">
        <f t="shared" si="639"/>
        <v>0</v>
      </c>
      <c r="CU135" s="34">
        <v>0</v>
      </c>
      <c r="CV135" s="34">
        <f t="shared" si="1129"/>
        <v>0</v>
      </c>
      <c r="CW135" s="34">
        <v>0</v>
      </c>
      <c r="CX135" s="34">
        <f t="shared" ref="CX135:CX140" si="1146">(CW135/12*1*$D135*$G135*$H135*$M135*CX$9)+(CW135/12*5*$E135*$G135*$H135*$M135*CX$10)+(CW135/12*6*$F135*$G135*$H135*$M135*CX$10)</f>
        <v>0</v>
      </c>
      <c r="CY135" s="34">
        <v>0</v>
      </c>
      <c r="CZ135" s="34">
        <f t="shared" si="1130"/>
        <v>0</v>
      </c>
      <c r="DA135" s="34"/>
      <c r="DB135" s="34">
        <f t="shared" ref="DB135:DB140" si="1147">(DA135/12*1*$D135*$G135*$H135*$M135*DB$9)+(DA135/12*5*$E135*$G135*$H135*$M135*DB$10)+(DA135/12*6*$F135*$G135*$H135*$M135*DB$10)</f>
        <v>0</v>
      </c>
      <c r="DC135" s="34">
        <v>0</v>
      </c>
      <c r="DD135" s="34">
        <f t="shared" si="1131"/>
        <v>0</v>
      </c>
      <c r="DE135" s="34">
        <v>0</v>
      </c>
      <c r="DF135" s="34">
        <f t="shared" si="1132"/>
        <v>0</v>
      </c>
      <c r="DG135" s="34">
        <v>0</v>
      </c>
      <c r="DH135" s="34">
        <f t="shared" si="1133"/>
        <v>0</v>
      </c>
      <c r="DI135" s="34">
        <v>0</v>
      </c>
      <c r="DJ135" s="34">
        <f t="shared" si="1075"/>
        <v>0</v>
      </c>
      <c r="DK135" s="34"/>
      <c r="DL135" s="27"/>
      <c r="DM135" s="34">
        <f t="shared" si="652"/>
        <v>0</v>
      </c>
      <c r="DN135" s="27">
        <f t="shared" si="652"/>
        <v>0</v>
      </c>
      <c r="DO135" s="34">
        <v>0</v>
      </c>
      <c r="DP135" s="34">
        <f t="shared" si="1134"/>
        <v>0</v>
      </c>
      <c r="DQ135" s="34">
        <v>0</v>
      </c>
      <c r="DR135" s="34">
        <f t="shared" si="1135"/>
        <v>0</v>
      </c>
      <c r="DS135" s="34"/>
      <c r="DT135" s="34">
        <f t="shared" si="1136"/>
        <v>0</v>
      </c>
      <c r="DU135" s="34"/>
      <c r="DV135" s="27"/>
      <c r="DW135" s="34">
        <f t="shared" si="629"/>
        <v>0</v>
      </c>
      <c r="DX135" s="34">
        <f t="shared" si="629"/>
        <v>0</v>
      </c>
      <c r="DY135" s="34"/>
      <c r="DZ135" s="34">
        <f t="shared" si="1137"/>
        <v>0</v>
      </c>
      <c r="EA135" s="34">
        <v>0</v>
      </c>
      <c r="EB135" s="34">
        <v>0</v>
      </c>
      <c r="EC135" s="27"/>
      <c r="ED135" s="34"/>
      <c r="EE135" s="34">
        <f t="shared" si="640"/>
        <v>0</v>
      </c>
      <c r="EF135" s="34">
        <f t="shared" si="640"/>
        <v>0</v>
      </c>
      <c r="EG135" s="34">
        <v>0</v>
      </c>
      <c r="EH135" s="34">
        <f t="shared" si="1138"/>
        <v>0</v>
      </c>
      <c r="EI135" s="34">
        <v>0</v>
      </c>
      <c r="EJ135" s="34">
        <f t="shared" si="649"/>
        <v>0</v>
      </c>
      <c r="EK135" s="34"/>
      <c r="EL135" s="34"/>
      <c r="EM135" s="34">
        <f t="shared" si="641"/>
        <v>0</v>
      </c>
      <c r="EN135" s="34">
        <f t="shared" si="641"/>
        <v>0</v>
      </c>
      <c r="EO135" s="34">
        <v>0</v>
      </c>
      <c r="EP135" s="34">
        <f t="shared" si="1139"/>
        <v>0</v>
      </c>
      <c r="EQ135" s="34">
        <v>0</v>
      </c>
      <c r="ER135" s="34">
        <f t="shared" si="728"/>
        <v>0</v>
      </c>
      <c r="ES135" s="34"/>
      <c r="ET135" s="34"/>
      <c r="EU135" s="34">
        <f t="shared" si="642"/>
        <v>0</v>
      </c>
      <c r="EV135" s="34">
        <f t="shared" si="642"/>
        <v>0</v>
      </c>
      <c r="EW135" s="34">
        <v>0</v>
      </c>
      <c r="EX135" s="34">
        <f t="shared" si="1140"/>
        <v>0</v>
      </c>
      <c r="EY135" s="34">
        <f t="shared" si="726"/>
        <v>0</v>
      </c>
      <c r="EZ135" s="34">
        <f t="shared" si="648"/>
        <v>0</v>
      </c>
      <c r="FA135" s="34"/>
      <c r="FB135" s="34"/>
      <c r="FC135" s="34">
        <f t="shared" si="729"/>
        <v>0</v>
      </c>
      <c r="FD135" s="34">
        <f t="shared" si="729"/>
        <v>0</v>
      </c>
      <c r="FE135" s="34">
        <v>0</v>
      </c>
      <c r="FF135" s="34">
        <f t="shared" si="1141"/>
        <v>0</v>
      </c>
      <c r="FG135" s="34">
        <f t="shared" si="1142"/>
        <v>0</v>
      </c>
      <c r="FH135" s="34">
        <f t="shared" si="734"/>
        <v>0</v>
      </c>
      <c r="FI135" s="34"/>
      <c r="FJ135" s="34"/>
      <c r="FK135" s="34">
        <f t="shared" si="730"/>
        <v>0</v>
      </c>
      <c r="FL135" s="34">
        <f t="shared" si="730"/>
        <v>0</v>
      </c>
      <c r="FM135" s="34"/>
      <c r="FN135" s="34">
        <f t="shared" si="1143"/>
        <v>0</v>
      </c>
      <c r="FO135" s="34">
        <f t="shared" si="657"/>
        <v>0</v>
      </c>
      <c r="FP135" s="34">
        <f t="shared" si="731"/>
        <v>0</v>
      </c>
      <c r="FQ135" s="34"/>
      <c r="FR135" s="34"/>
      <c r="FS135" s="34">
        <f t="shared" si="1089"/>
        <v>0</v>
      </c>
      <c r="FT135" s="34">
        <f t="shared" si="1089"/>
        <v>0</v>
      </c>
      <c r="FU135" s="34">
        <v>0</v>
      </c>
      <c r="FV135" s="34">
        <f t="shared" si="1144"/>
        <v>0</v>
      </c>
      <c r="FW135" s="34"/>
      <c r="FX135" s="34"/>
      <c r="FY135" s="34"/>
      <c r="FZ135" s="34"/>
      <c r="GA135" s="34">
        <f t="shared" si="643"/>
        <v>0</v>
      </c>
      <c r="GB135" s="34">
        <f t="shared" si="643"/>
        <v>0</v>
      </c>
      <c r="GC135" s="34">
        <v>0</v>
      </c>
      <c r="GD135" s="34">
        <f t="shared" si="1145"/>
        <v>0</v>
      </c>
      <c r="GE135" s="34">
        <f t="shared" si="788"/>
        <v>0</v>
      </c>
      <c r="GF135" s="34">
        <f t="shared" si="647"/>
        <v>0</v>
      </c>
      <c r="GG135" s="34"/>
      <c r="GH135" s="34"/>
      <c r="GI135" s="27">
        <f t="shared" si="644"/>
        <v>0</v>
      </c>
      <c r="GJ135" s="27">
        <f t="shared" si="644"/>
        <v>0</v>
      </c>
      <c r="GK135" s="37"/>
      <c r="GL135" s="38"/>
    </row>
    <row r="136" spans="1:194" ht="60" x14ac:dyDescent="0.25">
      <c r="A136" s="41"/>
      <c r="B136" s="78">
        <v>107</v>
      </c>
      <c r="C136" s="46" t="s">
        <v>274</v>
      </c>
      <c r="D136" s="47">
        <f t="shared" si="1074"/>
        <v>18150.400000000001</v>
      </c>
      <c r="E136" s="47">
        <f t="shared" si="1074"/>
        <v>18790</v>
      </c>
      <c r="F136" s="30">
        <v>18508</v>
      </c>
      <c r="G136" s="48">
        <v>7.4</v>
      </c>
      <c r="H136" s="31">
        <v>1.1499999999999999</v>
      </c>
      <c r="I136" s="31">
        <v>1.1499999999999999</v>
      </c>
      <c r="J136" s="45">
        <v>1.1499999999999999</v>
      </c>
      <c r="K136" s="53"/>
      <c r="L136" s="29">
        <v>1.4</v>
      </c>
      <c r="M136" s="29">
        <v>1.68</v>
      </c>
      <c r="N136" s="29">
        <v>2.23</v>
      </c>
      <c r="O136" s="29">
        <v>2.39</v>
      </c>
      <c r="P136" s="33">
        <v>2.57</v>
      </c>
      <c r="Q136" s="34">
        <v>0</v>
      </c>
      <c r="R136" s="34">
        <f t="shared" si="1091"/>
        <v>0</v>
      </c>
      <c r="S136" s="34">
        <v>0</v>
      </c>
      <c r="T136" s="34">
        <f t="shared" si="1092"/>
        <v>0</v>
      </c>
      <c r="U136" s="34">
        <v>0</v>
      </c>
      <c r="V136" s="34">
        <f t="shared" si="1093"/>
        <v>0</v>
      </c>
      <c r="W136" s="34"/>
      <c r="X136" s="34">
        <f t="shared" si="1094"/>
        <v>0</v>
      </c>
      <c r="Y136" s="34">
        <v>0</v>
      </c>
      <c r="Z136" s="34">
        <f t="shared" si="1095"/>
        <v>0</v>
      </c>
      <c r="AA136" s="34">
        <v>0</v>
      </c>
      <c r="AB136" s="34">
        <f t="shared" si="1096"/>
        <v>0</v>
      </c>
      <c r="AC136" s="34">
        <v>0</v>
      </c>
      <c r="AD136" s="34">
        <f t="shared" si="1097"/>
        <v>0</v>
      </c>
      <c r="AE136" s="34">
        <v>0</v>
      </c>
      <c r="AF136" s="34">
        <f t="shared" si="1098"/>
        <v>0</v>
      </c>
      <c r="AG136" s="34">
        <v>220</v>
      </c>
      <c r="AH136" s="34">
        <f t="shared" si="1099"/>
        <v>61124245.23846665</v>
      </c>
      <c r="AI136" s="34">
        <v>0</v>
      </c>
      <c r="AJ136" s="34">
        <f t="shared" si="1100"/>
        <v>0</v>
      </c>
      <c r="AK136" s="34">
        <v>0</v>
      </c>
      <c r="AL136" s="34">
        <f t="shared" si="1101"/>
        <v>0</v>
      </c>
      <c r="AM136" s="34"/>
      <c r="AN136" s="34">
        <f t="shared" si="1102"/>
        <v>0</v>
      </c>
      <c r="AO136" s="34">
        <v>0</v>
      </c>
      <c r="AP136" s="34">
        <f t="shared" si="1103"/>
        <v>0</v>
      </c>
      <c r="AQ136" s="34">
        <v>2</v>
      </c>
      <c r="AR136" s="34">
        <f t="shared" si="1104"/>
        <v>533447.9584448</v>
      </c>
      <c r="AS136" s="34">
        <v>0</v>
      </c>
      <c r="AT136" s="34">
        <f t="shared" si="1105"/>
        <v>0</v>
      </c>
      <c r="AU136" s="70">
        <v>39</v>
      </c>
      <c r="AV136" s="34">
        <f t="shared" si="1106"/>
        <v>10402235.189673599</v>
      </c>
      <c r="AW136" s="34">
        <v>0</v>
      </c>
      <c r="AX136" s="34">
        <f t="shared" si="1107"/>
        <v>0</v>
      </c>
      <c r="AY136" s="34"/>
      <c r="AZ136" s="34">
        <f t="shared" si="1108"/>
        <v>0</v>
      </c>
      <c r="BA136" s="34"/>
      <c r="BB136" s="34">
        <f t="shared" si="1109"/>
        <v>0</v>
      </c>
      <c r="BC136" s="34">
        <v>0</v>
      </c>
      <c r="BD136" s="34">
        <f t="shared" si="1110"/>
        <v>0</v>
      </c>
      <c r="BE136" s="34">
        <v>0</v>
      </c>
      <c r="BF136" s="34">
        <f t="shared" si="1111"/>
        <v>0</v>
      </c>
      <c r="BG136" s="34">
        <v>0</v>
      </c>
      <c r="BH136" s="34">
        <f t="shared" si="1112"/>
        <v>0</v>
      </c>
      <c r="BI136" s="34"/>
      <c r="BJ136" s="34">
        <f t="shared" si="1113"/>
        <v>0</v>
      </c>
      <c r="BK136" s="34">
        <v>0</v>
      </c>
      <c r="BL136" s="34">
        <f t="shared" si="1114"/>
        <v>0</v>
      </c>
      <c r="BM136" s="34">
        <v>0</v>
      </c>
      <c r="BN136" s="34">
        <f t="shared" si="1115"/>
        <v>0</v>
      </c>
      <c r="BO136" s="34">
        <v>0</v>
      </c>
      <c r="BP136" s="34">
        <f t="shared" si="1116"/>
        <v>0</v>
      </c>
      <c r="BQ136" s="40">
        <v>0</v>
      </c>
      <c r="BR136" s="34">
        <f t="shared" si="1117"/>
        <v>0</v>
      </c>
      <c r="BS136" s="34"/>
      <c r="BT136" s="34">
        <f t="shared" si="1118"/>
        <v>0</v>
      </c>
      <c r="BU136" s="34">
        <v>2</v>
      </c>
      <c r="BV136" s="34">
        <v>606891.73</v>
      </c>
      <c r="BW136" s="34">
        <v>0</v>
      </c>
      <c r="BX136" s="34">
        <f t="shared" si="1120"/>
        <v>0</v>
      </c>
      <c r="BY136" s="34">
        <v>0</v>
      </c>
      <c r="BZ136" s="34">
        <f t="shared" si="1121"/>
        <v>0</v>
      </c>
      <c r="CA136" s="34">
        <v>0</v>
      </c>
      <c r="CB136" s="34">
        <f t="shared" si="1122"/>
        <v>0</v>
      </c>
      <c r="CC136" s="34">
        <v>0</v>
      </c>
      <c r="CD136" s="34">
        <f t="shared" si="1123"/>
        <v>0</v>
      </c>
      <c r="CE136" s="34">
        <v>0</v>
      </c>
      <c r="CF136" s="34">
        <f t="shared" si="1124"/>
        <v>0</v>
      </c>
      <c r="CG136" s="34"/>
      <c r="CH136" s="34">
        <f t="shared" si="1125"/>
        <v>0</v>
      </c>
      <c r="CI136" s="34"/>
      <c r="CJ136" s="34">
        <f t="shared" si="1126"/>
        <v>0</v>
      </c>
      <c r="CK136" s="34">
        <v>0</v>
      </c>
      <c r="CL136" s="34">
        <f t="shared" si="1127"/>
        <v>0</v>
      </c>
      <c r="CM136" s="34">
        <v>0</v>
      </c>
      <c r="CN136" s="34">
        <f t="shared" si="1128"/>
        <v>0</v>
      </c>
      <c r="CO136" s="34"/>
      <c r="CP136" s="34">
        <f t="shared" si="961"/>
        <v>0</v>
      </c>
      <c r="CQ136" s="34"/>
      <c r="CR136" s="34"/>
      <c r="CS136" s="34">
        <f t="shared" si="639"/>
        <v>0</v>
      </c>
      <c r="CT136" s="34">
        <f t="shared" si="639"/>
        <v>0</v>
      </c>
      <c r="CU136" s="34">
        <v>0</v>
      </c>
      <c r="CV136" s="34">
        <f t="shared" si="1129"/>
        <v>0</v>
      </c>
      <c r="CW136" s="34">
        <v>0</v>
      </c>
      <c r="CX136" s="34">
        <f t="shared" si="1146"/>
        <v>0</v>
      </c>
      <c r="CY136" s="34">
        <v>0</v>
      </c>
      <c r="CZ136" s="34">
        <f t="shared" si="1130"/>
        <v>0</v>
      </c>
      <c r="DA136" s="34"/>
      <c r="DB136" s="34">
        <f t="shared" si="1147"/>
        <v>0</v>
      </c>
      <c r="DC136" s="34">
        <v>0</v>
      </c>
      <c r="DD136" s="34">
        <f t="shared" si="1131"/>
        <v>0</v>
      </c>
      <c r="DE136" s="34">
        <v>0</v>
      </c>
      <c r="DF136" s="34">
        <f t="shared" si="1132"/>
        <v>0</v>
      </c>
      <c r="DG136" s="34">
        <v>0</v>
      </c>
      <c r="DH136" s="34">
        <f t="shared" si="1133"/>
        <v>0</v>
      </c>
      <c r="DI136" s="34">
        <v>0</v>
      </c>
      <c r="DJ136" s="34">
        <f t="shared" si="1075"/>
        <v>0</v>
      </c>
      <c r="DK136" s="34"/>
      <c r="DL136" s="27"/>
      <c r="DM136" s="34">
        <f t="shared" si="652"/>
        <v>0</v>
      </c>
      <c r="DN136" s="27">
        <f t="shared" si="652"/>
        <v>0</v>
      </c>
      <c r="DO136" s="34">
        <v>0</v>
      </c>
      <c r="DP136" s="34">
        <f t="shared" si="1134"/>
        <v>0</v>
      </c>
      <c r="DQ136" s="34">
        <v>0</v>
      </c>
      <c r="DR136" s="34">
        <f t="shared" si="1135"/>
        <v>0</v>
      </c>
      <c r="DS136" s="34"/>
      <c r="DT136" s="34">
        <f t="shared" si="1136"/>
        <v>0</v>
      </c>
      <c r="DU136" s="34"/>
      <c r="DV136" s="27"/>
      <c r="DW136" s="34">
        <f t="shared" si="629"/>
        <v>0</v>
      </c>
      <c r="DX136" s="34">
        <f t="shared" si="629"/>
        <v>0</v>
      </c>
      <c r="DY136" s="34"/>
      <c r="DZ136" s="34">
        <f t="shared" si="1137"/>
        <v>0</v>
      </c>
      <c r="EA136" s="34">
        <v>0</v>
      </c>
      <c r="EB136" s="34">
        <v>0</v>
      </c>
      <c r="EC136" s="27"/>
      <c r="ED136" s="34"/>
      <c r="EE136" s="34">
        <f t="shared" si="640"/>
        <v>0</v>
      </c>
      <c r="EF136" s="34">
        <f t="shared" si="640"/>
        <v>0</v>
      </c>
      <c r="EG136" s="34">
        <v>0</v>
      </c>
      <c r="EH136" s="34">
        <f t="shared" si="1138"/>
        <v>0</v>
      </c>
      <c r="EI136" s="34">
        <v>0</v>
      </c>
      <c r="EJ136" s="34">
        <f t="shared" si="649"/>
        <v>0</v>
      </c>
      <c r="EK136" s="34"/>
      <c r="EL136" s="34"/>
      <c r="EM136" s="34">
        <f t="shared" si="641"/>
        <v>0</v>
      </c>
      <c r="EN136" s="34">
        <f t="shared" si="641"/>
        <v>0</v>
      </c>
      <c r="EO136" s="34">
        <v>0</v>
      </c>
      <c r="EP136" s="34">
        <f t="shared" si="1139"/>
        <v>0</v>
      </c>
      <c r="EQ136" s="34">
        <v>0</v>
      </c>
      <c r="ER136" s="34">
        <f t="shared" si="728"/>
        <v>0</v>
      </c>
      <c r="ES136" s="34"/>
      <c r="ET136" s="34"/>
      <c r="EU136" s="34">
        <f t="shared" si="642"/>
        <v>0</v>
      </c>
      <c r="EV136" s="34">
        <f t="shared" si="642"/>
        <v>0</v>
      </c>
      <c r="EW136" s="34">
        <v>0</v>
      </c>
      <c r="EX136" s="34">
        <f t="shared" si="1140"/>
        <v>0</v>
      </c>
      <c r="EY136" s="34">
        <f t="shared" si="726"/>
        <v>0</v>
      </c>
      <c r="EZ136" s="34">
        <f t="shared" si="648"/>
        <v>0</v>
      </c>
      <c r="FA136" s="34"/>
      <c r="FB136" s="34"/>
      <c r="FC136" s="34">
        <f t="shared" si="729"/>
        <v>0</v>
      </c>
      <c r="FD136" s="34">
        <f t="shared" si="729"/>
        <v>0</v>
      </c>
      <c r="FE136" s="34">
        <v>0</v>
      </c>
      <c r="FF136" s="34">
        <f t="shared" si="1141"/>
        <v>0</v>
      </c>
      <c r="FG136" s="34">
        <f t="shared" si="1142"/>
        <v>0</v>
      </c>
      <c r="FH136" s="34">
        <f t="shared" si="734"/>
        <v>0</v>
      </c>
      <c r="FI136" s="34"/>
      <c r="FJ136" s="34"/>
      <c r="FK136" s="34">
        <f t="shared" si="730"/>
        <v>0</v>
      </c>
      <c r="FL136" s="34">
        <f t="shared" si="730"/>
        <v>0</v>
      </c>
      <c r="FM136" s="34">
        <v>0</v>
      </c>
      <c r="FN136" s="34">
        <f t="shared" si="1143"/>
        <v>0</v>
      </c>
      <c r="FO136" s="34">
        <f t="shared" si="657"/>
        <v>0</v>
      </c>
      <c r="FP136" s="34">
        <f t="shared" si="731"/>
        <v>0</v>
      </c>
      <c r="FQ136" s="34"/>
      <c r="FR136" s="34"/>
      <c r="FS136" s="34">
        <f t="shared" si="1089"/>
        <v>0</v>
      </c>
      <c r="FT136" s="34">
        <f t="shared" si="1089"/>
        <v>0</v>
      </c>
      <c r="FU136" s="34">
        <v>0</v>
      </c>
      <c r="FV136" s="34">
        <f t="shared" si="1144"/>
        <v>0</v>
      </c>
      <c r="FW136" s="34"/>
      <c r="FX136" s="34"/>
      <c r="FY136" s="34"/>
      <c r="FZ136" s="34"/>
      <c r="GA136" s="34">
        <f t="shared" si="643"/>
        <v>0</v>
      </c>
      <c r="GB136" s="34">
        <f t="shared" si="643"/>
        <v>0</v>
      </c>
      <c r="GC136" s="34">
        <v>0</v>
      </c>
      <c r="GD136" s="34">
        <f t="shared" si="1145"/>
        <v>0</v>
      </c>
      <c r="GE136" s="34">
        <f t="shared" si="788"/>
        <v>0</v>
      </c>
      <c r="GF136" s="34">
        <f t="shared" si="647"/>
        <v>0</v>
      </c>
      <c r="GG136" s="34"/>
      <c r="GH136" s="34"/>
      <c r="GI136" s="27">
        <f t="shared" si="644"/>
        <v>0</v>
      </c>
      <c r="GJ136" s="27">
        <f t="shared" si="644"/>
        <v>0</v>
      </c>
      <c r="GK136" s="37"/>
      <c r="GL136" s="38"/>
    </row>
    <row r="137" spans="1:194" ht="30" x14ac:dyDescent="0.25">
      <c r="A137" s="41"/>
      <c r="B137" s="72">
        <v>108</v>
      </c>
      <c r="C137" s="28" t="s">
        <v>275</v>
      </c>
      <c r="D137" s="29">
        <f t="shared" si="1074"/>
        <v>18150.400000000001</v>
      </c>
      <c r="E137" s="29">
        <f t="shared" si="1074"/>
        <v>18790</v>
      </c>
      <c r="F137" s="30">
        <v>18508</v>
      </c>
      <c r="G137" s="39">
        <v>1.92</v>
      </c>
      <c r="H137" s="31">
        <v>1</v>
      </c>
      <c r="I137" s="32"/>
      <c r="J137" s="32"/>
      <c r="K137" s="32"/>
      <c r="L137" s="29">
        <v>1.4</v>
      </c>
      <c r="M137" s="29">
        <v>1.68</v>
      </c>
      <c r="N137" s="29">
        <v>2.23</v>
      </c>
      <c r="O137" s="29">
        <v>2.39</v>
      </c>
      <c r="P137" s="33">
        <v>2.57</v>
      </c>
      <c r="Q137" s="34">
        <v>0</v>
      </c>
      <c r="R137" s="34">
        <f t="shared" si="1091"/>
        <v>0</v>
      </c>
      <c r="S137" s="34">
        <v>0</v>
      </c>
      <c r="T137" s="34">
        <f t="shared" si="1092"/>
        <v>0</v>
      </c>
      <c r="U137" s="34">
        <v>0</v>
      </c>
      <c r="V137" s="34">
        <f t="shared" si="1093"/>
        <v>0</v>
      </c>
      <c r="W137" s="34"/>
      <c r="X137" s="34">
        <f t="shared" si="1094"/>
        <v>0</v>
      </c>
      <c r="Y137" s="34">
        <v>0</v>
      </c>
      <c r="Z137" s="34">
        <f t="shared" si="1095"/>
        <v>0</v>
      </c>
      <c r="AA137" s="34">
        <v>0</v>
      </c>
      <c r="AB137" s="34">
        <f t="shared" si="1096"/>
        <v>0</v>
      </c>
      <c r="AC137" s="34">
        <v>0</v>
      </c>
      <c r="AD137" s="34">
        <f t="shared" si="1097"/>
        <v>0</v>
      </c>
      <c r="AE137" s="34">
        <v>0</v>
      </c>
      <c r="AF137" s="34">
        <f t="shared" si="1098"/>
        <v>0</v>
      </c>
      <c r="AG137" s="34">
        <v>415</v>
      </c>
      <c r="AH137" s="34">
        <f t="shared" si="1099"/>
        <v>26014207.139200002</v>
      </c>
      <c r="AI137" s="34">
        <v>0</v>
      </c>
      <c r="AJ137" s="34">
        <f t="shared" si="1100"/>
        <v>0</v>
      </c>
      <c r="AK137" s="34">
        <v>0</v>
      </c>
      <c r="AL137" s="34">
        <f t="shared" si="1101"/>
        <v>0</v>
      </c>
      <c r="AM137" s="34"/>
      <c r="AN137" s="34">
        <f t="shared" si="1102"/>
        <v>0</v>
      </c>
      <c r="AO137" s="34">
        <v>0</v>
      </c>
      <c r="AP137" s="34">
        <f t="shared" si="1103"/>
        <v>0</v>
      </c>
      <c r="AQ137" s="34"/>
      <c r="AR137" s="34">
        <f t="shared" si="1104"/>
        <v>0</v>
      </c>
      <c r="AS137" s="34">
        <v>0</v>
      </c>
      <c r="AT137" s="34">
        <f t="shared" si="1105"/>
        <v>0</v>
      </c>
      <c r="AU137" s="73">
        <v>14</v>
      </c>
      <c r="AV137" s="34">
        <f t="shared" si="1106"/>
        <v>842484.20229119994</v>
      </c>
      <c r="AW137" s="34">
        <v>0</v>
      </c>
      <c r="AX137" s="34">
        <f t="shared" si="1107"/>
        <v>0</v>
      </c>
      <c r="AY137" s="34"/>
      <c r="AZ137" s="34">
        <f t="shared" si="1108"/>
        <v>0</v>
      </c>
      <c r="BA137" s="34"/>
      <c r="BB137" s="34">
        <f t="shared" si="1109"/>
        <v>0</v>
      </c>
      <c r="BC137" s="34">
        <v>0</v>
      </c>
      <c r="BD137" s="34">
        <f t="shared" si="1110"/>
        <v>0</v>
      </c>
      <c r="BE137" s="34">
        <v>0</v>
      </c>
      <c r="BF137" s="34">
        <f t="shared" si="1111"/>
        <v>0</v>
      </c>
      <c r="BG137" s="34">
        <v>0</v>
      </c>
      <c r="BH137" s="34">
        <f t="shared" si="1112"/>
        <v>0</v>
      </c>
      <c r="BI137" s="34">
        <v>0</v>
      </c>
      <c r="BJ137" s="34">
        <f t="shared" si="1113"/>
        <v>0</v>
      </c>
      <c r="BK137" s="34">
        <v>0</v>
      </c>
      <c r="BL137" s="34">
        <f t="shared" si="1114"/>
        <v>0</v>
      </c>
      <c r="BM137" s="34">
        <v>0</v>
      </c>
      <c r="BN137" s="34">
        <f t="shared" si="1115"/>
        <v>0</v>
      </c>
      <c r="BO137" s="34">
        <v>0</v>
      </c>
      <c r="BP137" s="34">
        <f t="shared" si="1116"/>
        <v>0</v>
      </c>
      <c r="BQ137" s="40">
        <v>0</v>
      </c>
      <c r="BR137" s="34">
        <f t="shared" si="1117"/>
        <v>0</v>
      </c>
      <c r="BS137" s="34">
        <v>136</v>
      </c>
      <c r="BT137" s="34">
        <f t="shared" si="1118"/>
        <v>8565056.4464640003</v>
      </c>
      <c r="BU137" s="34"/>
      <c r="BV137" s="34">
        <f t="shared" si="1119"/>
        <v>0</v>
      </c>
      <c r="BW137" s="34">
        <v>0</v>
      </c>
      <c r="BX137" s="34">
        <f t="shared" si="1120"/>
        <v>0</v>
      </c>
      <c r="BY137" s="34">
        <v>0</v>
      </c>
      <c r="BZ137" s="34">
        <f t="shared" si="1121"/>
        <v>0</v>
      </c>
      <c r="CA137" s="34">
        <v>0</v>
      </c>
      <c r="CB137" s="34">
        <f t="shared" si="1122"/>
        <v>0</v>
      </c>
      <c r="CC137" s="34">
        <v>0</v>
      </c>
      <c r="CD137" s="34">
        <f t="shared" si="1123"/>
        <v>0</v>
      </c>
      <c r="CE137" s="34">
        <v>0</v>
      </c>
      <c r="CF137" s="34">
        <f t="shared" si="1124"/>
        <v>0</v>
      </c>
      <c r="CG137" s="34"/>
      <c r="CH137" s="34">
        <f t="shared" si="1125"/>
        <v>0</v>
      </c>
      <c r="CI137" s="34"/>
      <c r="CJ137" s="34">
        <f t="shared" si="1126"/>
        <v>0</v>
      </c>
      <c r="CK137" s="34">
        <v>0</v>
      </c>
      <c r="CL137" s="34">
        <f t="shared" si="1127"/>
        <v>0</v>
      </c>
      <c r="CM137" s="34">
        <v>0</v>
      </c>
      <c r="CN137" s="34">
        <f t="shared" si="1128"/>
        <v>0</v>
      </c>
      <c r="CO137" s="34"/>
      <c r="CP137" s="34">
        <f t="shared" si="961"/>
        <v>0</v>
      </c>
      <c r="CQ137" s="34"/>
      <c r="CR137" s="34"/>
      <c r="CS137" s="34">
        <f t="shared" si="639"/>
        <v>0</v>
      </c>
      <c r="CT137" s="34">
        <f t="shared" si="639"/>
        <v>0</v>
      </c>
      <c r="CU137" s="34"/>
      <c r="CV137" s="34">
        <f t="shared" si="1129"/>
        <v>0</v>
      </c>
      <c r="CW137" s="34">
        <v>2</v>
      </c>
      <c r="CX137" s="34">
        <f t="shared" si="1146"/>
        <v>114504.75509759999</v>
      </c>
      <c r="CY137" s="34">
        <v>0</v>
      </c>
      <c r="CZ137" s="34">
        <f t="shared" si="1130"/>
        <v>0</v>
      </c>
      <c r="DA137" s="34">
        <v>4</v>
      </c>
      <c r="DB137" s="34">
        <f t="shared" si="1147"/>
        <v>230082.85224959996</v>
      </c>
      <c r="DC137" s="34">
        <v>0</v>
      </c>
      <c r="DD137" s="34">
        <f t="shared" si="1131"/>
        <v>0</v>
      </c>
      <c r="DE137" s="34">
        <v>0</v>
      </c>
      <c r="DF137" s="34">
        <f t="shared" si="1132"/>
        <v>0</v>
      </c>
      <c r="DG137" s="34"/>
      <c r="DH137" s="34">
        <f t="shared" si="1133"/>
        <v>0</v>
      </c>
      <c r="DI137" s="34">
        <v>0</v>
      </c>
      <c r="DJ137" s="34">
        <f t="shared" si="1075"/>
        <v>0</v>
      </c>
      <c r="DK137" s="34"/>
      <c r="DL137" s="27"/>
      <c r="DM137" s="34">
        <f t="shared" si="652"/>
        <v>0</v>
      </c>
      <c r="DN137" s="27">
        <f t="shared" si="652"/>
        <v>0</v>
      </c>
      <c r="DO137" s="34">
        <v>0</v>
      </c>
      <c r="DP137" s="34">
        <f t="shared" si="1134"/>
        <v>0</v>
      </c>
      <c r="DQ137" s="34"/>
      <c r="DR137" s="34">
        <f t="shared" si="1135"/>
        <v>0</v>
      </c>
      <c r="DS137" s="34"/>
      <c r="DT137" s="34">
        <f t="shared" si="1136"/>
        <v>0</v>
      </c>
      <c r="DU137" s="34"/>
      <c r="DV137" s="27"/>
      <c r="DW137" s="34">
        <f t="shared" si="629"/>
        <v>0</v>
      </c>
      <c r="DX137" s="34">
        <f t="shared" si="629"/>
        <v>0</v>
      </c>
      <c r="DY137" s="34">
        <v>11</v>
      </c>
      <c r="DZ137" s="34">
        <f t="shared" si="1137"/>
        <v>695663.02417919994</v>
      </c>
      <c r="EA137" s="34">
        <v>1</v>
      </c>
      <c r="EB137" s="34">
        <v>58184.66</v>
      </c>
      <c r="EC137" s="27"/>
      <c r="ED137" s="34"/>
      <c r="EE137" s="34">
        <f t="shared" si="640"/>
        <v>1</v>
      </c>
      <c r="EF137" s="34"/>
      <c r="EG137" s="34">
        <v>1</v>
      </c>
      <c r="EH137" s="34">
        <f t="shared" si="1138"/>
        <v>52945.685631999993</v>
      </c>
      <c r="EI137" s="34">
        <v>1</v>
      </c>
      <c r="EJ137" s="34">
        <v>53234.93</v>
      </c>
      <c r="EK137" s="34"/>
      <c r="EL137" s="34"/>
      <c r="EM137" s="34">
        <f t="shared" si="641"/>
        <v>1</v>
      </c>
      <c r="EN137" s="34">
        <f t="shared" si="641"/>
        <v>53234.93</v>
      </c>
      <c r="EO137" s="34">
        <v>0</v>
      </c>
      <c r="EP137" s="34">
        <f t="shared" si="1139"/>
        <v>0</v>
      </c>
      <c r="EQ137" s="34">
        <v>0</v>
      </c>
      <c r="ER137" s="34">
        <f t="shared" si="728"/>
        <v>0</v>
      </c>
      <c r="ES137" s="34"/>
      <c r="ET137" s="34"/>
      <c r="EU137" s="34">
        <f t="shared" si="642"/>
        <v>0</v>
      </c>
      <c r="EV137" s="34">
        <f t="shared" si="642"/>
        <v>0</v>
      </c>
      <c r="EW137" s="34">
        <v>0</v>
      </c>
      <c r="EX137" s="34">
        <f t="shared" si="1140"/>
        <v>0</v>
      </c>
      <c r="EY137" s="34">
        <f t="shared" si="726"/>
        <v>0</v>
      </c>
      <c r="EZ137" s="34">
        <f t="shared" si="648"/>
        <v>0</v>
      </c>
      <c r="FA137" s="34"/>
      <c r="FB137" s="34"/>
      <c r="FC137" s="34">
        <f t="shared" si="729"/>
        <v>0</v>
      </c>
      <c r="FD137" s="34">
        <f t="shared" si="729"/>
        <v>0</v>
      </c>
      <c r="FE137" s="34">
        <v>0</v>
      </c>
      <c r="FF137" s="34">
        <f t="shared" si="1141"/>
        <v>0</v>
      </c>
      <c r="FG137" s="34">
        <f t="shared" si="1142"/>
        <v>0</v>
      </c>
      <c r="FH137" s="34">
        <f t="shared" si="734"/>
        <v>0</v>
      </c>
      <c r="FI137" s="34"/>
      <c r="FJ137" s="34"/>
      <c r="FK137" s="34">
        <f t="shared" si="730"/>
        <v>0</v>
      </c>
      <c r="FL137" s="34">
        <f t="shared" si="730"/>
        <v>0</v>
      </c>
      <c r="FM137" s="34">
        <v>0</v>
      </c>
      <c r="FN137" s="34">
        <f t="shared" si="1143"/>
        <v>0</v>
      </c>
      <c r="FO137" s="34">
        <f t="shared" si="657"/>
        <v>0</v>
      </c>
      <c r="FP137" s="34">
        <f t="shared" si="731"/>
        <v>0</v>
      </c>
      <c r="FQ137" s="34"/>
      <c r="FR137" s="34"/>
      <c r="FS137" s="34">
        <f t="shared" si="1089"/>
        <v>0</v>
      </c>
      <c r="FT137" s="34">
        <f t="shared" si="1089"/>
        <v>0</v>
      </c>
      <c r="FU137" s="34"/>
      <c r="FV137" s="34">
        <f t="shared" si="1144"/>
        <v>0</v>
      </c>
      <c r="FW137" s="34"/>
      <c r="FX137" s="34"/>
      <c r="FY137" s="34"/>
      <c r="FZ137" s="34"/>
      <c r="GA137" s="34">
        <f t="shared" si="643"/>
        <v>0</v>
      </c>
      <c r="GB137" s="34">
        <f t="shared" si="643"/>
        <v>0</v>
      </c>
      <c r="GC137" s="34">
        <v>0</v>
      </c>
      <c r="GD137" s="34">
        <f t="shared" si="1145"/>
        <v>0</v>
      </c>
      <c r="GE137" s="34">
        <f t="shared" si="788"/>
        <v>0</v>
      </c>
      <c r="GF137" s="34">
        <f t="shared" si="647"/>
        <v>0</v>
      </c>
      <c r="GG137" s="34"/>
      <c r="GH137" s="34"/>
      <c r="GI137" s="27">
        <f t="shared" si="644"/>
        <v>0</v>
      </c>
      <c r="GJ137" s="27">
        <f t="shared" si="644"/>
        <v>0</v>
      </c>
      <c r="GK137" s="37"/>
      <c r="GL137" s="38"/>
    </row>
    <row r="138" spans="1:194" ht="30" x14ac:dyDescent="0.25">
      <c r="A138" s="41"/>
      <c r="B138" s="72">
        <v>109</v>
      </c>
      <c r="C138" s="28" t="s">
        <v>276</v>
      </c>
      <c r="D138" s="29">
        <f t="shared" si="1074"/>
        <v>18150.400000000001</v>
      </c>
      <c r="E138" s="29">
        <f t="shared" si="1074"/>
        <v>18790</v>
      </c>
      <c r="F138" s="30">
        <v>18508</v>
      </c>
      <c r="G138" s="39">
        <v>1.39</v>
      </c>
      <c r="H138" s="31">
        <v>1</v>
      </c>
      <c r="I138" s="32"/>
      <c r="J138" s="32"/>
      <c r="K138" s="32"/>
      <c r="L138" s="29">
        <v>1.4</v>
      </c>
      <c r="M138" s="29">
        <v>1.68</v>
      </c>
      <c r="N138" s="29">
        <v>2.23</v>
      </c>
      <c r="O138" s="29">
        <v>2.39</v>
      </c>
      <c r="P138" s="33">
        <v>2.57</v>
      </c>
      <c r="Q138" s="34">
        <v>0</v>
      </c>
      <c r="R138" s="34">
        <f t="shared" si="1091"/>
        <v>0</v>
      </c>
      <c r="S138" s="34">
        <v>0</v>
      </c>
      <c r="T138" s="34">
        <f t="shared" si="1092"/>
        <v>0</v>
      </c>
      <c r="U138" s="34">
        <v>0</v>
      </c>
      <c r="V138" s="34">
        <f t="shared" si="1093"/>
        <v>0</v>
      </c>
      <c r="W138" s="34"/>
      <c r="X138" s="34">
        <f t="shared" si="1094"/>
        <v>0</v>
      </c>
      <c r="Y138" s="34">
        <v>0</v>
      </c>
      <c r="Z138" s="34">
        <f t="shared" si="1095"/>
        <v>0</v>
      </c>
      <c r="AA138" s="34">
        <v>0</v>
      </c>
      <c r="AB138" s="34">
        <f t="shared" si="1096"/>
        <v>0</v>
      </c>
      <c r="AC138" s="34">
        <v>0</v>
      </c>
      <c r="AD138" s="34">
        <f t="shared" si="1097"/>
        <v>0</v>
      </c>
      <c r="AE138" s="34">
        <v>0</v>
      </c>
      <c r="AF138" s="34">
        <f t="shared" si="1098"/>
        <v>0</v>
      </c>
      <c r="AG138" s="34">
        <v>457</v>
      </c>
      <c r="AH138" s="34">
        <f t="shared" si="1099"/>
        <v>20739212.852703333</v>
      </c>
      <c r="AI138" s="34"/>
      <c r="AJ138" s="34">
        <f t="shared" si="1100"/>
        <v>0</v>
      </c>
      <c r="AK138" s="34">
        <v>0</v>
      </c>
      <c r="AL138" s="34">
        <f t="shared" si="1101"/>
        <v>0</v>
      </c>
      <c r="AM138" s="34"/>
      <c r="AN138" s="34">
        <f t="shared" si="1102"/>
        <v>0</v>
      </c>
      <c r="AO138" s="34">
        <v>0</v>
      </c>
      <c r="AP138" s="34">
        <f t="shared" si="1103"/>
        <v>0</v>
      </c>
      <c r="AQ138" s="34">
        <v>22</v>
      </c>
      <c r="AR138" s="34">
        <f t="shared" si="1104"/>
        <v>958451.14977919997</v>
      </c>
      <c r="AS138" s="34">
        <v>0</v>
      </c>
      <c r="AT138" s="34">
        <f t="shared" si="1105"/>
        <v>0</v>
      </c>
      <c r="AU138" s="73">
        <v>6</v>
      </c>
      <c r="AV138" s="34">
        <f t="shared" si="1106"/>
        <v>261395.76812159998</v>
      </c>
      <c r="AW138" s="34">
        <v>0</v>
      </c>
      <c r="AX138" s="34">
        <f t="shared" si="1107"/>
        <v>0</v>
      </c>
      <c r="AY138" s="34"/>
      <c r="AZ138" s="34">
        <f t="shared" si="1108"/>
        <v>0</v>
      </c>
      <c r="BA138" s="34"/>
      <c r="BB138" s="34">
        <f t="shared" si="1109"/>
        <v>0</v>
      </c>
      <c r="BC138" s="34">
        <v>0</v>
      </c>
      <c r="BD138" s="34">
        <f t="shared" si="1110"/>
        <v>0</v>
      </c>
      <c r="BE138" s="34">
        <v>0</v>
      </c>
      <c r="BF138" s="34">
        <f t="shared" si="1111"/>
        <v>0</v>
      </c>
      <c r="BG138" s="34">
        <v>0</v>
      </c>
      <c r="BH138" s="34">
        <f t="shared" si="1112"/>
        <v>0</v>
      </c>
      <c r="BI138" s="34">
        <v>0</v>
      </c>
      <c r="BJ138" s="34">
        <f t="shared" si="1113"/>
        <v>0</v>
      </c>
      <c r="BK138" s="34">
        <v>0</v>
      </c>
      <c r="BL138" s="34">
        <f t="shared" si="1114"/>
        <v>0</v>
      </c>
      <c r="BM138" s="34">
        <v>1</v>
      </c>
      <c r="BN138" s="34">
        <f t="shared" si="1115"/>
        <v>38143.763303333326</v>
      </c>
      <c r="BO138" s="34">
        <v>0</v>
      </c>
      <c r="BP138" s="34">
        <f t="shared" si="1116"/>
        <v>0</v>
      </c>
      <c r="BQ138" s="40">
        <v>0</v>
      </c>
      <c r="BR138" s="34">
        <f t="shared" si="1117"/>
        <v>0</v>
      </c>
      <c r="BS138" s="34">
        <v>181</v>
      </c>
      <c r="BT138" s="34">
        <f t="shared" si="1118"/>
        <v>8252460.7512479993</v>
      </c>
      <c r="BU138" s="34">
        <v>2</v>
      </c>
      <c r="BV138" s="34">
        <v>101723.56</v>
      </c>
      <c r="BW138" s="34">
        <v>0</v>
      </c>
      <c r="BX138" s="34">
        <f t="shared" si="1120"/>
        <v>0</v>
      </c>
      <c r="BY138" s="34">
        <v>0</v>
      </c>
      <c r="BZ138" s="34">
        <f t="shared" si="1121"/>
        <v>0</v>
      </c>
      <c r="CA138" s="34">
        <v>0</v>
      </c>
      <c r="CB138" s="34">
        <f t="shared" si="1122"/>
        <v>0</v>
      </c>
      <c r="CC138" s="34">
        <v>0</v>
      </c>
      <c r="CD138" s="34">
        <f t="shared" si="1123"/>
        <v>0</v>
      </c>
      <c r="CE138" s="34">
        <v>0</v>
      </c>
      <c r="CF138" s="34">
        <f t="shared" si="1124"/>
        <v>0</v>
      </c>
      <c r="CG138" s="34"/>
      <c r="CH138" s="34">
        <f t="shared" si="1125"/>
        <v>0</v>
      </c>
      <c r="CI138" s="34"/>
      <c r="CJ138" s="34">
        <f t="shared" si="1126"/>
        <v>0</v>
      </c>
      <c r="CK138" s="34">
        <v>0</v>
      </c>
      <c r="CL138" s="34">
        <f t="shared" si="1127"/>
        <v>0</v>
      </c>
      <c r="CM138" s="34">
        <v>0</v>
      </c>
      <c r="CN138" s="34">
        <f t="shared" si="1128"/>
        <v>0</v>
      </c>
      <c r="CO138" s="34"/>
      <c r="CP138" s="34">
        <f t="shared" si="961"/>
        <v>0</v>
      </c>
      <c r="CQ138" s="34"/>
      <c r="CR138" s="34"/>
      <c r="CS138" s="34">
        <f t="shared" si="639"/>
        <v>0</v>
      </c>
      <c r="CT138" s="34">
        <f t="shared" si="639"/>
        <v>0</v>
      </c>
      <c r="CU138" s="34">
        <v>0</v>
      </c>
      <c r="CV138" s="34">
        <f t="shared" si="1129"/>
        <v>0</v>
      </c>
      <c r="CW138" s="34">
        <v>13</v>
      </c>
      <c r="CX138" s="34">
        <f t="shared" si="1146"/>
        <v>538828.36578479991</v>
      </c>
      <c r="CY138" s="34"/>
      <c r="CZ138" s="34">
        <f t="shared" si="1130"/>
        <v>0</v>
      </c>
      <c r="DA138" s="34">
        <v>13</v>
      </c>
      <c r="DB138" s="34">
        <f t="shared" si="1147"/>
        <v>541353.79429039988</v>
      </c>
      <c r="DC138" s="34">
        <v>0</v>
      </c>
      <c r="DD138" s="34">
        <f t="shared" si="1131"/>
        <v>0</v>
      </c>
      <c r="DE138" s="34">
        <v>0</v>
      </c>
      <c r="DF138" s="34">
        <f t="shared" si="1132"/>
        <v>0</v>
      </c>
      <c r="DG138" s="34"/>
      <c r="DH138" s="34">
        <f t="shared" si="1133"/>
        <v>0</v>
      </c>
      <c r="DI138" s="34">
        <v>3</v>
      </c>
      <c r="DJ138" s="34">
        <v>140893.12</v>
      </c>
      <c r="DK138" s="34"/>
      <c r="DL138" s="27"/>
      <c r="DM138" s="34"/>
      <c r="DN138" s="27"/>
      <c r="DO138" s="34">
        <v>0</v>
      </c>
      <c r="DP138" s="34">
        <f t="shared" si="1134"/>
        <v>0</v>
      </c>
      <c r="DQ138" s="34">
        <v>0</v>
      </c>
      <c r="DR138" s="34">
        <f t="shared" si="1135"/>
        <v>0</v>
      </c>
      <c r="DS138" s="34"/>
      <c r="DT138" s="34">
        <f t="shared" si="1136"/>
        <v>0</v>
      </c>
      <c r="DU138" s="34"/>
      <c r="DV138" s="27"/>
      <c r="DW138" s="34">
        <f t="shared" si="629"/>
        <v>0</v>
      </c>
      <c r="DX138" s="34">
        <f t="shared" si="629"/>
        <v>0</v>
      </c>
      <c r="DY138" s="34">
        <v>1</v>
      </c>
      <c r="DZ138" s="34">
        <f t="shared" si="1137"/>
        <v>45784.640322399988</v>
      </c>
      <c r="EA138" s="34">
        <v>0</v>
      </c>
      <c r="EB138" s="34">
        <v>0</v>
      </c>
      <c r="EC138" s="27"/>
      <c r="ED138" s="34"/>
      <c r="EE138" s="34">
        <f t="shared" si="640"/>
        <v>0</v>
      </c>
      <c r="EF138" s="34"/>
      <c r="EG138" s="34">
        <v>30</v>
      </c>
      <c r="EH138" s="34">
        <f t="shared" si="1138"/>
        <v>1149914.1098200001</v>
      </c>
      <c r="EI138" s="34">
        <v>4</v>
      </c>
      <c r="EJ138" s="34">
        <v>149133.91999999998</v>
      </c>
      <c r="EK138" s="34"/>
      <c r="EL138" s="34"/>
      <c r="EM138" s="34">
        <f t="shared" si="641"/>
        <v>4</v>
      </c>
      <c r="EN138" s="34">
        <f t="shared" si="641"/>
        <v>149133.91999999998</v>
      </c>
      <c r="EO138" s="34">
        <v>25</v>
      </c>
      <c r="EP138" s="34">
        <f t="shared" si="1139"/>
        <v>958261.75818333332</v>
      </c>
      <c r="EQ138" s="34">
        <v>2</v>
      </c>
      <c r="ER138" s="34">
        <v>57643.350000000006</v>
      </c>
      <c r="ES138" s="34"/>
      <c r="ET138" s="34"/>
      <c r="EU138" s="34">
        <f t="shared" si="642"/>
        <v>2</v>
      </c>
      <c r="EV138" s="34">
        <f t="shared" si="642"/>
        <v>57643.350000000006</v>
      </c>
      <c r="EW138" s="34">
        <v>0</v>
      </c>
      <c r="EX138" s="34">
        <f t="shared" si="1140"/>
        <v>0</v>
      </c>
      <c r="EY138" s="34">
        <f t="shared" si="726"/>
        <v>0</v>
      </c>
      <c r="EZ138" s="34">
        <f t="shared" si="648"/>
        <v>0</v>
      </c>
      <c r="FA138" s="34"/>
      <c r="FB138" s="34"/>
      <c r="FC138" s="34">
        <f t="shared" si="729"/>
        <v>0</v>
      </c>
      <c r="FD138" s="34">
        <f t="shared" si="729"/>
        <v>0</v>
      </c>
      <c r="FE138" s="34">
        <v>0</v>
      </c>
      <c r="FF138" s="34">
        <f t="shared" si="1141"/>
        <v>0</v>
      </c>
      <c r="FG138" s="34">
        <f t="shared" si="1142"/>
        <v>0</v>
      </c>
      <c r="FH138" s="34">
        <f t="shared" si="734"/>
        <v>0</v>
      </c>
      <c r="FI138" s="34"/>
      <c r="FJ138" s="34"/>
      <c r="FK138" s="34">
        <f t="shared" si="730"/>
        <v>0</v>
      </c>
      <c r="FL138" s="34">
        <f t="shared" si="730"/>
        <v>0</v>
      </c>
      <c r="FM138" s="34">
        <v>0</v>
      </c>
      <c r="FN138" s="34">
        <f t="shared" si="1143"/>
        <v>0</v>
      </c>
      <c r="FO138" s="34">
        <f t="shared" si="657"/>
        <v>0</v>
      </c>
      <c r="FP138" s="34">
        <f t="shared" si="731"/>
        <v>0</v>
      </c>
      <c r="FQ138" s="34"/>
      <c r="FR138" s="34"/>
      <c r="FS138" s="34">
        <f t="shared" si="1089"/>
        <v>0</v>
      </c>
      <c r="FT138" s="34">
        <f t="shared" si="1089"/>
        <v>0</v>
      </c>
      <c r="FU138" s="34">
        <v>0</v>
      </c>
      <c r="FV138" s="34">
        <f t="shared" si="1144"/>
        <v>0</v>
      </c>
      <c r="FW138" s="34"/>
      <c r="FX138" s="34"/>
      <c r="FY138" s="34"/>
      <c r="FZ138" s="34"/>
      <c r="GA138" s="34">
        <f t="shared" si="643"/>
        <v>0</v>
      </c>
      <c r="GB138" s="34">
        <f t="shared" si="643"/>
        <v>0</v>
      </c>
      <c r="GC138" s="34">
        <v>0</v>
      </c>
      <c r="GD138" s="34">
        <f t="shared" si="1145"/>
        <v>0</v>
      </c>
      <c r="GE138" s="34">
        <f t="shared" si="788"/>
        <v>0</v>
      </c>
      <c r="GF138" s="34">
        <f t="shared" si="647"/>
        <v>0</v>
      </c>
      <c r="GG138" s="34"/>
      <c r="GH138" s="34"/>
      <c r="GI138" s="27">
        <f t="shared" si="644"/>
        <v>0</v>
      </c>
      <c r="GJ138" s="27">
        <f t="shared" si="644"/>
        <v>0</v>
      </c>
      <c r="GK138" s="37"/>
      <c r="GL138" s="38"/>
    </row>
    <row r="139" spans="1:194" ht="30" x14ac:dyDescent="0.25">
      <c r="A139" s="41"/>
      <c r="B139" s="72">
        <v>110</v>
      </c>
      <c r="C139" s="28" t="s">
        <v>277</v>
      </c>
      <c r="D139" s="29">
        <f t="shared" si="1074"/>
        <v>18150.400000000001</v>
      </c>
      <c r="E139" s="29">
        <f t="shared" si="1074"/>
        <v>18790</v>
      </c>
      <c r="F139" s="30">
        <v>18508</v>
      </c>
      <c r="G139" s="39">
        <v>1.89</v>
      </c>
      <c r="H139" s="31">
        <v>1</v>
      </c>
      <c r="I139" s="32"/>
      <c r="J139" s="32"/>
      <c r="K139" s="32"/>
      <c r="L139" s="29">
        <v>1.4</v>
      </c>
      <c r="M139" s="29">
        <v>1.68</v>
      </c>
      <c r="N139" s="29">
        <v>2.23</v>
      </c>
      <c r="O139" s="29">
        <v>2.39</v>
      </c>
      <c r="P139" s="33">
        <v>2.57</v>
      </c>
      <c r="Q139" s="34"/>
      <c r="R139" s="34">
        <f t="shared" si="1091"/>
        <v>0</v>
      </c>
      <c r="S139" s="34"/>
      <c r="T139" s="34">
        <f t="shared" si="1092"/>
        <v>0</v>
      </c>
      <c r="U139" s="34"/>
      <c r="V139" s="34">
        <f t="shared" si="1093"/>
        <v>0</v>
      </c>
      <c r="W139" s="34"/>
      <c r="X139" s="34">
        <f t="shared" si="1094"/>
        <v>0</v>
      </c>
      <c r="Y139" s="34"/>
      <c r="Z139" s="34">
        <f t="shared" si="1095"/>
        <v>0</v>
      </c>
      <c r="AA139" s="34"/>
      <c r="AB139" s="34">
        <f t="shared" si="1096"/>
        <v>0</v>
      </c>
      <c r="AC139" s="34"/>
      <c r="AD139" s="34">
        <f t="shared" si="1097"/>
        <v>0</v>
      </c>
      <c r="AE139" s="34"/>
      <c r="AF139" s="34">
        <f t="shared" si="1098"/>
        <v>0</v>
      </c>
      <c r="AG139" s="34">
        <v>144</v>
      </c>
      <c r="AH139" s="34">
        <f t="shared" si="1099"/>
        <v>8885575.5710399989</v>
      </c>
      <c r="AI139" s="34"/>
      <c r="AJ139" s="34">
        <f t="shared" si="1100"/>
        <v>0</v>
      </c>
      <c r="AK139" s="34"/>
      <c r="AL139" s="34">
        <f t="shared" si="1101"/>
        <v>0</v>
      </c>
      <c r="AM139" s="34"/>
      <c r="AN139" s="34">
        <f t="shared" si="1102"/>
        <v>0</v>
      </c>
      <c r="AO139" s="34"/>
      <c r="AP139" s="34">
        <f t="shared" si="1103"/>
        <v>0</v>
      </c>
      <c r="AQ139" s="34">
        <v>2</v>
      </c>
      <c r="AR139" s="34">
        <f t="shared" si="1104"/>
        <v>118474.34094719998</v>
      </c>
      <c r="AS139" s="34"/>
      <c r="AT139" s="34">
        <f t="shared" si="1105"/>
        <v>0</v>
      </c>
      <c r="AU139" s="73"/>
      <c r="AV139" s="34">
        <f t="shared" si="1106"/>
        <v>0</v>
      </c>
      <c r="AW139" s="34"/>
      <c r="AX139" s="34">
        <f t="shared" si="1107"/>
        <v>0</v>
      </c>
      <c r="AY139" s="34"/>
      <c r="AZ139" s="34">
        <f t="shared" si="1108"/>
        <v>0</v>
      </c>
      <c r="BA139" s="34"/>
      <c r="BB139" s="34">
        <f t="shared" si="1109"/>
        <v>0</v>
      </c>
      <c r="BC139" s="34"/>
      <c r="BD139" s="34">
        <f t="shared" si="1110"/>
        <v>0</v>
      </c>
      <c r="BE139" s="34"/>
      <c r="BF139" s="34">
        <f t="shared" si="1111"/>
        <v>0</v>
      </c>
      <c r="BG139" s="34"/>
      <c r="BH139" s="34">
        <f t="shared" si="1112"/>
        <v>0</v>
      </c>
      <c r="BI139" s="34"/>
      <c r="BJ139" s="34">
        <f t="shared" si="1113"/>
        <v>0</v>
      </c>
      <c r="BK139" s="34"/>
      <c r="BL139" s="34">
        <f t="shared" si="1114"/>
        <v>0</v>
      </c>
      <c r="BM139" s="34"/>
      <c r="BN139" s="34">
        <f t="shared" si="1115"/>
        <v>0</v>
      </c>
      <c r="BO139" s="34"/>
      <c r="BP139" s="34">
        <f t="shared" si="1116"/>
        <v>0</v>
      </c>
      <c r="BQ139" s="40"/>
      <c r="BR139" s="34">
        <f t="shared" si="1117"/>
        <v>0</v>
      </c>
      <c r="BS139" s="34">
        <v>125</v>
      </c>
      <c r="BT139" s="34">
        <f t="shared" si="1118"/>
        <v>7749289.925999999</v>
      </c>
      <c r="BU139" s="34"/>
      <c r="BV139" s="34">
        <f t="shared" si="1119"/>
        <v>0</v>
      </c>
      <c r="BW139" s="34"/>
      <c r="BX139" s="34">
        <f t="shared" si="1120"/>
        <v>0</v>
      </c>
      <c r="BY139" s="34"/>
      <c r="BZ139" s="34">
        <f t="shared" si="1121"/>
        <v>0</v>
      </c>
      <c r="CA139" s="34"/>
      <c r="CB139" s="34">
        <f t="shared" si="1122"/>
        <v>0</v>
      </c>
      <c r="CC139" s="34"/>
      <c r="CD139" s="34">
        <f t="shared" si="1123"/>
        <v>0</v>
      </c>
      <c r="CE139" s="34"/>
      <c r="CF139" s="34">
        <f t="shared" si="1124"/>
        <v>0</v>
      </c>
      <c r="CG139" s="34"/>
      <c r="CH139" s="34">
        <f t="shared" si="1125"/>
        <v>0</v>
      </c>
      <c r="CI139" s="34"/>
      <c r="CJ139" s="34">
        <f t="shared" si="1126"/>
        <v>0</v>
      </c>
      <c r="CK139" s="34"/>
      <c r="CL139" s="34">
        <f t="shared" si="1127"/>
        <v>0</v>
      </c>
      <c r="CM139" s="34"/>
      <c r="CN139" s="34">
        <f t="shared" si="1128"/>
        <v>0</v>
      </c>
      <c r="CO139" s="34"/>
      <c r="CP139" s="34">
        <f t="shared" si="961"/>
        <v>0</v>
      </c>
      <c r="CQ139" s="34"/>
      <c r="CR139" s="34"/>
      <c r="CS139" s="34">
        <f t="shared" si="639"/>
        <v>0</v>
      </c>
      <c r="CT139" s="34">
        <f t="shared" si="639"/>
        <v>0</v>
      </c>
      <c r="CU139" s="34"/>
      <c r="CV139" s="34">
        <f t="shared" si="1129"/>
        <v>0</v>
      </c>
      <c r="CW139" s="34"/>
      <c r="CX139" s="34">
        <f t="shared" si="1146"/>
        <v>0</v>
      </c>
      <c r="CY139" s="34"/>
      <c r="CZ139" s="34">
        <f t="shared" si="1130"/>
        <v>0</v>
      </c>
      <c r="DA139" s="34"/>
      <c r="DB139" s="34">
        <f t="shared" si="1147"/>
        <v>0</v>
      </c>
      <c r="DC139" s="34"/>
      <c r="DD139" s="34">
        <f t="shared" si="1131"/>
        <v>0</v>
      </c>
      <c r="DE139" s="34"/>
      <c r="DF139" s="34">
        <f t="shared" si="1132"/>
        <v>0</v>
      </c>
      <c r="DG139" s="34">
        <v>0</v>
      </c>
      <c r="DH139" s="34">
        <f t="shared" si="1133"/>
        <v>0</v>
      </c>
      <c r="DI139" s="34">
        <v>0</v>
      </c>
      <c r="DJ139" s="34">
        <v>0</v>
      </c>
      <c r="DK139" s="34"/>
      <c r="DL139" s="27"/>
      <c r="DM139" s="34"/>
      <c r="DN139" s="27"/>
      <c r="DO139" s="34"/>
      <c r="DP139" s="34">
        <f t="shared" si="1134"/>
        <v>0</v>
      </c>
      <c r="DQ139" s="34"/>
      <c r="DR139" s="34">
        <f t="shared" si="1135"/>
        <v>0</v>
      </c>
      <c r="DS139" s="34"/>
      <c r="DT139" s="34">
        <f t="shared" si="1136"/>
        <v>0</v>
      </c>
      <c r="DU139" s="34"/>
      <c r="DV139" s="27"/>
      <c r="DW139" s="34">
        <f t="shared" si="629"/>
        <v>0</v>
      </c>
      <c r="DX139" s="34">
        <f t="shared" si="629"/>
        <v>0</v>
      </c>
      <c r="DY139" s="34"/>
      <c r="DZ139" s="34">
        <f t="shared" si="1137"/>
        <v>0</v>
      </c>
      <c r="EA139" s="34">
        <v>0</v>
      </c>
      <c r="EB139" s="34">
        <v>0</v>
      </c>
      <c r="EC139" s="27"/>
      <c r="ED139" s="34"/>
      <c r="EE139" s="34">
        <f t="shared" si="640"/>
        <v>0</v>
      </c>
      <c r="EF139" s="34"/>
      <c r="EG139" s="34"/>
      <c r="EH139" s="34">
        <f t="shared" si="1138"/>
        <v>0</v>
      </c>
      <c r="EI139" s="34">
        <v>0</v>
      </c>
      <c r="EJ139" s="34">
        <f t="shared" si="649"/>
        <v>0</v>
      </c>
      <c r="EK139" s="34"/>
      <c r="EL139" s="34"/>
      <c r="EM139" s="34">
        <f t="shared" si="641"/>
        <v>0</v>
      </c>
      <c r="EN139" s="34">
        <f t="shared" si="641"/>
        <v>0</v>
      </c>
      <c r="EO139" s="34"/>
      <c r="EP139" s="34">
        <f t="shared" si="1139"/>
        <v>0</v>
      </c>
      <c r="EQ139" s="34">
        <v>0</v>
      </c>
      <c r="ER139" s="34">
        <v>0</v>
      </c>
      <c r="ES139" s="34"/>
      <c r="ET139" s="34"/>
      <c r="EU139" s="34">
        <f t="shared" si="642"/>
        <v>0</v>
      </c>
      <c r="EV139" s="34">
        <f t="shared" si="642"/>
        <v>0</v>
      </c>
      <c r="EW139" s="34"/>
      <c r="EX139" s="34">
        <f t="shared" si="1140"/>
        <v>0</v>
      </c>
      <c r="EY139" s="34">
        <f t="shared" si="726"/>
        <v>0</v>
      </c>
      <c r="EZ139" s="34">
        <f t="shared" si="648"/>
        <v>0</v>
      </c>
      <c r="FA139" s="34"/>
      <c r="FB139" s="34"/>
      <c r="FC139" s="34">
        <f t="shared" si="729"/>
        <v>0</v>
      </c>
      <c r="FD139" s="34">
        <f t="shared" si="729"/>
        <v>0</v>
      </c>
      <c r="FE139" s="34"/>
      <c r="FF139" s="34">
        <f t="shared" si="1141"/>
        <v>0</v>
      </c>
      <c r="FG139" s="34">
        <f t="shared" si="1142"/>
        <v>0</v>
      </c>
      <c r="FH139" s="34">
        <f t="shared" si="734"/>
        <v>0</v>
      </c>
      <c r="FI139" s="34"/>
      <c r="FJ139" s="34"/>
      <c r="FK139" s="34">
        <f t="shared" si="730"/>
        <v>0</v>
      </c>
      <c r="FL139" s="34">
        <f t="shared" si="730"/>
        <v>0</v>
      </c>
      <c r="FM139" s="34"/>
      <c r="FN139" s="34">
        <f t="shared" si="1143"/>
        <v>0</v>
      </c>
      <c r="FO139" s="34">
        <f t="shared" si="657"/>
        <v>0</v>
      </c>
      <c r="FP139" s="34">
        <f t="shared" si="731"/>
        <v>0</v>
      </c>
      <c r="FQ139" s="34"/>
      <c r="FR139" s="34"/>
      <c r="FS139" s="34">
        <f t="shared" si="1089"/>
        <v>0</v>
      </c>
      <c r="FT139" s="34">
        <f t="shared" si="1089"/>
        <v>0</v>
      </c>
      <c r="FU139" s="34"/>
      <c r="FV139" s="34">
        <f t="shared" si="1144"/>
        <v>0</v>
      </c>
      <c r="FW139" s="34"/>
      <c r="FX139" s="34"/>
      <c r="FY139" s="34"/>
      <c r="FZ139" s="34"/>
      <c r="GA139" s="34">
        <f t="shared" si="643"/>
        <v>0</v>
      </c>
      <c r="GB139" s="34">
        <f t="shared" si="643"/>
        <v>0</v>
      </c>
      <c r="GC139" s="34"/>
      <c r="GD139" s="34">
        <f t="shared" si="1145"/>
        <v>0</v>
      </c>
      <c r="GE139" s="34">
        <f t="shared" si="788"/>
        <v>0</v>
      </c>
      <c r="GF139" s="34">
        <f t="shared" si="647"/>
        <v>0</v>
      </c>
      <c r="GG139" s="34"/>
      <c r="GH139" s="34"/>
      <c r="GI139" s="27">
        <f t="shared" si="644"/>
        <v>0</v>
      </c>
      <c r="GJ139" s="27">
        <f t="shared" si="644"/>
        <v>0</v>
      </c>
      <c r="GK139" s="37"/>
      <c r="GL139" s="38"/>
    </row>
    <row r="140" spans="1:194" ht="30" x14ac:dyDescent="0.25">
      <c r="A140" s="41"/>
      <c r="B140" s="72">
        <v>111</v>
      </c>
      <c r="C140" s="28" t="s">
        <v>278</v>
      </c>
      <c r="D140" s="29">
        <f t="shared" si="1074"/>
        <v>18150.400000000001</v>
      </c>
      <c r="E140" s="29">
        <f t="shared" si="1074"/>
        <v>18790</v>
      </c>
      <c r="F140" s="30">
        <v>18508</v>
      </c>
      <c r="G140" s="39">
        <v>2.56</v>
      </c>
      <c r="H140" s="31">
        <v>1</v>
      </c>
      <c r="I140" s="32"/>
      <c r="J140" s="32"/>
      <c r="K140" s="32"/>
      <c r="L140" s="29">
        <v>1.4</v>
      </c>
      <c r="M140" s="29">
        <v>1.68</v>
      </c>
      <c r="N140" s="29">
        <v>2.23</v>
      </c>
      <c r="O140" s="29">
        <v>2.39</v>
      </c>
      <c r="P140" s="33">
        <v>2.57</v>
      </c>
      <c r="Q140" s="34"/>
      <c r="R140" s="34">
        <f t="shared" si="1091"/>
        <v>0</v>
      </c>
      <c r="S140" s="34"/>
      <c r="T140" s="34">
        <f t="shared" si="1092"/>
        <v>0</v>
      </c>
      <c r="U140" s="34"/>
      <c r="V140" s="34">
        <f t="shared" si="1093"/>
        <v>0</v>
      </c>
      <c r="W140" s="34"/>
      <c r="X140" s="34">
        <f t="shared" si="1094"/>
        <v>0</v>
      </c>
      <c r="Y140" s="34"/>
      <c r="Z140" s="34">
        <f t="shared" si="1095"/>
        <v>0</v>
      </c>
      <c r="AA140" s="34"/>
      <c r="AB140" s="34">
        <f t="shared" si="1096"/>
        <v>0</v>
      </c>
      <c r="AC140" s="34"/>
      <c r="AD140" s="34">
        <f t="shared" si="1097"/>
        <v>0</v>
      </c>
      <c r="AE140" s="34"/>
      <c r="AF140" s="34">
        <f t="shared" si="1098"/>
        <v>0</v>
      </c>
      <c r="AG140" s="34">
        <v>66</v>
      </c>
      <c r="AH140" s="34">
        <f t="shared" si="1099"/>
        <v>5516265.6102399994</v>
      </c>
      <c r="AI140" s="27">
        <v>4</v>
      </c>
      <c r="AJ140" s="34">
        <f t="shared" si="1100"/>
        <v>293480.11690666666</v>
      </c>
      <c r="AK140" s="34"/>
      <c r="AL140" s="34">
        <f t="shared" si="1101"/>
        <v>0</v>
      </c>
      <c r="AM140" s="34"/>
      <c r="AN140" s="34">
        <f t="shared" si="1102"/>
        <v>0</v>
      </c>
      <c r="AO140" s="34"/>
      <c r="AP140" s="34">
        <f t="shared" si="1103"/>
        <v>0</v>
      </c>
      <c r="AQ140" s="34">
        <v>3</v>
      </c>
      <c r="AR140" s="34">
        <f t="shared" si="1104"/>
        <v>240709.77208319999</v>
      </c>
      <c r="AS140" s="34"/>
      <c r="AT140" s="34">
        <f t="shared" si="1105"/>
        <v>0</v>
      </c>
      <c r="AU140" s="34">
        <v>12</v>
      </c>
      <c r="AV140" s="34">
        <f t="shared" si="1106"/>
        <v>962839.08833279996</v>
      </c>
      <c r="AW140" s="34"/>
      <c r="AX140" s="34">
        <f t="shared" si="1107"/>
        <v>0</v>
      </c>
      <c r="AY140" s="34"/>
      <c r="AZ140" s="34">
        <f t="shared" si="1108"/>
        <v>0</v>
      </c>
      <c r="BA140" s="34"/>
      <c r="BB140" s="34">
        <f t="shared" si="1109"/>
        <v>0</v>
      </c>
      <c r="BC140" s="34"/>
      <c r="BD140" s="34">
        <f t="shared" si="1110"/>
        <v>0</v>
      </c>
      <c r="BE140" s="34"/>
      <c r="BF140" s="34">
        <f t="shared" si="1111"/>
        <v>0</v>
      </c>
      <c r="BG140" s="34"/>
      <c r="BH140" s="34">
        <f t="shared" si="1112"/>
        <v>0</v>
      </c>
      <c r="BI140" s="34"/>
      <c r="BJ140" s="34">
        <f t="shared" si="1113"/>
        <v>0</v>
      </c>
      <c r="BK140" s="34"/>
      <c r="BL140" s="34">
        <f t="shared" si="1114"/>
        <v>0</v>
      </c>
      <c r="BM140" s="34"/>
      <c r="BN140" s="34">
        <f t="shared" si="1115"/>
        <v>0</v>
      </c>
      <c r="BO140" s="34"/>
      <c r="BP140" s="34">
        <f t="shared" si="1116"/>
        <v>0</v>
      </c>
      <c r="BQ140" s="40"/>
      <c r="BR140" s="34">
        <f t="shared" si="1117"/>
        <v>0</v>
      </c>
      <c r="BS140" s="34">
        <v>5</v>
      </c>
      <c r="BT140" s="34">
        <f t="shared" si="1118"/>
        <v>419855.70816000004</v>
      </c>
      <c r="BU140" s="34">
        <v>1</v>
      </c>
      <c r="BV140" s="34">
        <v>103040.84</v>
      </c>
      <c r="BW140" s="34"/>
      <c r="BX140" s="34">
        <f t="shared" si="1120"/>
        <v>0</v>
      </c>
      <c r="BY140" s="34"/>
      <c r="BZ140" s="34">
        <f t="shared" si="1121"/>
        <v>0</v>
      </c>
      <c r="CA140" s="34"/>
      <c r="CB140" s="34">
        <f t="shared" si="1122"/>
        <v>0</v>
      </c>
      <c r="CC140" s="34"/>
      <c r="CD140" s="34">
        <f t="shared" si="1123"/>
        <v>0</v>
      </c>
      <c r="CE140" s="34"/>
      <c r="CF140" s="34">
        <f t="shared" si="1124"/>
        <v>0</v>
      </c>
      <c r="CG140" s="34"/>
      <c r="CH140" s="34">
        <f t="shared" si="1125"/>
        <v>0</v>
      </c>
      <c r="CI140" s="34"/>
      <c r="CJ140" s="34">
        <f t="shared" si="1126"/>
        <v>0</v>
      </c>
      <c r="CK140" s="34"/>
      <c r="CL140" s="34">
        <f t="shared" si="1127"/>
        <v>0</v>
      </c>
      <c r="CM140" s="34"/>
      <c r="CN140" s="34">
        <f t="shared" si="1128"/>
        <v>0</v>
      </c>
      <c r="CO140" s="34"/>
      <c r="CP140" s="34">
        <f t="shared" si="961"/>
        <v>0</v>
      </c>
      <c r="CQ140" s="34"/>
      <c r="CR140" s="34"/>
      <c r="CS140" s="34">
        <f t="shared" si="639"/>
        <v>0</v>
      </c>
      <c r="CT140" s="34">
        <f t="shared" si="639"/>
        <v>0</v>
      </c>
      <c r="CU140" s="34">
        <v>6</v>
      </c>
      <c r="CV140" s="34">
        <f t="shared" si="1129"/>
        <v>458019.02039039996</v>
      </c>
      <c r="CW140" s="34">
        <v>5</v>
      </c>
      <c r="CX140" s="34">
        <f t="shared" si="1146"/>
        <v>381682.51699199999</v>
      </c>
      <c r="CY140" s="34"/>
      <c r="CZ140" s="34">
        <f t="shared" si="1130"/>
        <v>0</v>
      </c>
      <c r="DA140" s="34"/>
      <c r="DB140" s="34">
        <f t="shared" si="1147"/>
        <v>0</v>
      </c>
      <c r="DC140" s="34"/>
      <c r="DD140" s="34">
        <f t="shared" si="1131"/>
        <v>0</v>
      </c>
      <c r="DE140" s="34"/>
      <c r="DF140" s="34">
        <f t="shared" si="1132"/>
        <v>0</v>
      </c>
      <c r="DG140" s="34">
        <v>0</v>
      </c>
      <c r="DH140" s="34">
        <f t="shared" si="1133"/>
        <v>0</v>
      </c>
      <c r="DI140" s="34">
        <v>2</v>
      </c>
      <c r="DJ140" s="34">
        <v>172331.25</v>
      </c>
      <c r="DK140" s="34"/>
      <c r="DL140" s="27"/>
      <c r="DM140" s="34"/>
      <c r="DN140" s="27"/>
      <c r="DO140" s="34"/>
      <c r="DP140" s="34">
        <f t="shared" si="1134"/>
        <v>0</v>
      </c>
      <c r="DQ140" s="34"/>
      <c r="DR140" s="34">
        <f t="shared" si="1135"/>
        <v>0</v>
      </c>
      <c r="DS140" s="34"/>
      <c r="DT140" s="34">
        <f t="shared" si="1136"/>
        <v>0</v>
      </c>
      <c r="DU140" s="34"/>
      <c r="DV140" s="27"/>
      <c r="DW140" s="34">
        <f t="shared" si="629"/>
        <v>0</v>
      </c>
      <c r="DX140" s="34">
        <f t="shared" si="629"/>
        <v>0</v>
      </c>
      <c r="DY140" s="34">
        <v>2</v>
      </c>
      <c r="DZ140" s="34">
        <f t="shared" si="1137"/>
        <v>168645.58161919998</v>
      </c>
      <c r="EA140" s="34">
        <v>0</v>
      </c>
      <c r="EB140" s="34">
        <f t="shared" si="963"/>
        <v>0</v>
      </c>
      <c r="EC140" s="27"/>
      <c r="ED140" s="34"/>
      <c r="EE140" s="34">
        <f t="shared" si="640"/>
        <v>0</v>
      </c>
      <c r="EF140" s="34"/>
      <c r="EG140" s="34">
        <v>1</v>
      </c>
      <c r="EH140" s="34">
        <f t="shared" si="1138"/>
        <v>70594.247509333334</v>
      </c>
      <c r="EI140" s="34">
        <v>0</v>
      </c>
      <c r="EJ140" s="34">
        <f t="shared" si="649"/>
        <v>0</v>
      </c>
      <c r="EK140" s="34"/>
      <c r="EL140" s="34"/>
      <c r="EM140" s="34">
        <f t="shared" si="641"/>
        <v>0</v>
      </c>
      <c r="EN140" s="34">
        <f t="shared" si="641"/>
        <v>0</v>
      </c>
      <c r="EO140" s="34"/>
      <c r="EP140" s="34">
        <f t="shared" si="1139"/>
        <v>0</v>
      </c>
      <c r="EQ140" s="34">
        <v>1</v>
      </c>
      <c r="ER140" s="34">
        <v>70979.899999999994</v>
      </c>
      <c r="ES140" s="34"/>
      <c r="ET140" s="34"/>
      <c r="EU140" s="34">
        <f t="shared" si="642"/>
        <v>1</v>
      </c>
      <c r="EV140" s="34">
        <f t="shared" si="642"/>
        <v>70979.899999999994</v>
      </c>
      <c r="EW140" s="34"/>
      <c r="EX140" s="34">
        <f t="shared" si="1140"/>
        <v>0</v>
      </c>
      <c r="EY140" s="34">
        <f t="shared" si="726"/>
        <v>0</v>
      </c>
      <c r="EZ140" s="34">
        <f t="shared" si="648"/>
        <v>0</v>
      </c>
      <c r="FA140" s="34"/>
      <c r="FB140" s="34"/>
      <c r="FC140" s="34">
        <f t="shared" si="729"/>
        <v>0</v>
      </c>
      <c r="FD140" s="34">
        <f t="shared" si="729"/>
        <v>0</v>
      </c>
      <c r="FE140" s="34"/>
      <c r="FF140" s="34">
        <f t="shared" si="1141"/>
        <v>0</v>
      </c>
      <c r="FG140" s="34">
        <v>1</v>
      </c>
      <c r="FH140" s="34">
        <v>113136.84</v>
      </c>
      <c r="FI140" s="34"/>
      <c r="FJ140" s="34"/>
      <c r="FK140" s="34">
        <f t="shared" si="730"/>
        <v>1</v>
      </c>
      <c r="FL140" s="34">
        <f t="shared" si="730"/>
        <v>113136.84</v>
      </c>
      <c r="FM140" s="34"/>
      <c r="FN140" s="34">
        <f t="shared" si="1143"/>
        <v>0</v>
      </c>
      <c r="FO140" s="34">
        <f t="shared" si="657"/>
        <v>0</v>
      </c>
      <c r="FP140" s="34">
        <f t="shared" si="731"/>
        <v>0</v>
      </c>
      <c r="FQ140" s="34"/>
      <c r="FR140" s="34"/>
      <c r="FS140" s="34">
        <f t="shared" si="1089"/>
        <v>0</v>
      </c>
      <c r="FT140" s="34">
        <f t="shared" si="1089"/>
        <v>0</v>
      </c>
      <c r="FU140" s="34"/>
      <c r="FV140" s="34">
        <f t="shared" si="1144"/>
        <v>0</v>
      </c>
      <c r="FW140" s="34"/>
      <c r="FX140" s="34"/>
      <c r="FY140" s="34"/>
      <c r="FZ140" s="34"/>
      <c r="GA140" s="34">
        <f t="shared" si="643"/>
        <v>0</v>
      </c>
      <c r="GB140" s="34">
        <f t="shared" si="643"/>
        <v>0</v>
      </c>
      <c r="GC140" s="34"/>
      <c r="GD140" s="34">
        <f t="shared" si="1145"/>
        <v>0</v>
      </c>
      <c r="GE140" s="34">
        <f t="shared" si="788"/>
        <v>0</v>
      </c>
      <c r="GF140" s="34">
        <f t="shared" si="647"/>
        <v>0</v>
      </c>
      <c r="GG140" s="34"/>
      <c r="GH140" s="34"/>
      <c r="GI140" s="27">
        <f t="shared" si="644"/>
        <v>0</v>
      </c>
      <c r="GJ140" s="27">
        <f t="shared" si="644"/>
        <v>0</v>
      </c>
      <c r="GK140" s="37"/>
      <c r="GL140" s="38"/>
    </row>
    <row r="141" spans="1:194" x14ac:dyDescent="0.25">
      <c r="A141" s="41">
        <v>18</v>
      </c>
      <c r="B141" s="44"/>
      <c r="C141" s="44" t="s">
        <v>279</v>
      </c>
      <c r="D141" s="29">
        <f t="shared" si="1074"/>
        <v>18150.400000000001</v>
      </c>
      <c r="E141" s="29">
        <f t="shared" si="1074"/>
        <v>18790</v>
      </c>
      <c r="F141" s="30">
        <v>18508</v>
      </c>
      <c r="G141" s="74">
        <v>1.69</v>
      </c>
      <c r="H141" s="31">
        <v>1</v>
      </c>
      <c r="I141" s="32"/>
      <c r="J141" s="32"/>
      <c r="K141" s="32"/>
      <c r="L141" s="29">
        <v>1.4</v>
      </c>
      <c r="M141" s="29">
        <v>1.68</v>
      </c>
      <c r="N141" s="29">
        <v>2.23</v>
      </c>
      <c r="O141" s="29">
        <v>2.39</v>
      </c>
      <c r="P141" s="33">
        <v>2.57</v>
      </c>
      <c r="Q141" s="27">
        <f>SUM(Q142:Q144)</f>
        <v>383</v>
      </c>
      <c r="R141" s="27">
        <f t="shared" ref="R141:CC141" si="1148">SUM(R142:R144)</f>
        <v>17147383.008560002</v>
      </c>
      <c r="S141" s="27">
        <f t="shared" si="1148"/>
        <v>0</v>
      </c>
      <c r="T141" s="27">
        <f t="shared" si="1148"/>
        <v>0</v>
      </c>
      <c r="U141" s="27">
        <f t="shared" si="1148"/>
        <v>0</v>
      </c>
      <c r="V141" s="27">
        <f t="shared" si="1148"/>
        <v>0</v>
      </c>
      <c r="W141" s="27">
        <f t="shared" si="1148"/>
        <v>0</v>
      </c>
      <c r="X141" s="27">
        <f t="shared" si="1148"/>
        <v>0</v>
      </c>
      <c r="Y141" s="27">
        <f t="shared" si="1148"/>
        <v>0</v>
      </c>
      <c r="Z141" s="27">
        <f t="shared" si="1148"/>
        <v>0</v>
      </c>
      <c r="AA141" s="27">
        <f t="shared" si="1148"/>
        <v>81</v>
      </c>
      <c r="AB141" s="27">
        <f t="shared" si="1148"/>
        <v>3625386.4318000004</v>
      </c>
      <c r="AC141" s="27">
        <f t="shared" si="1148"/>
        <v>0</v>
      </c>
      <c r="AD141" s="27">
        <f t="shared" si="1148"/>
        <v>0</v>
      </c>
      <c r="AE141" s="27">
        <f t="shared" si="1148"/>
        <v>0</v>
      </c>
      <c r="AF141" s="27">
        <f t="shared" si="1148"/>
        <v>0</v>
      </c>
      <c r="AG141" s="27">
        <f t="shared" si="1148"/>
        <v>2</v>
      </c>
      <c r="AH141" s="27">
        <f t="shared" si="1148"/>
        <v>108392.52974666667</v>
      </c>
      <c r="AI141" s="27">
        <f>SUM(AI142:AI144)</f>
        <v>90</v>
      </c>
      <c r="AJ141" s="27">
        <f t="shared" ref="AJ141" si="1149">SUM(AJ142:AJ144)</f>
        <v>4379273.6194666661</v>
      </c>
      <c r="AK141" s="27">
        <f t="shared" si="1148"/>
        <v>2</v>
      </c>
      <c r="AL141" s="27">
        <f t="shared" si="1148"/>
        <v>89325.891983999987</v>
      </c>
      <c r="AM141" s="27">
        <f t="shared" si="1148"/>
        <v>0</v>
      </c>
      <c r="AN141" s="27">
        <f t="shared" si="1148"/>
        <v>0</v>
      </c>
      <c r="AO141" s="27">
        <f t="shared" si="1148"/>
        <v>0</v>
      </c>
      <c r="AP141" s="27">
        <f t="shared" si="1148"/>
        <v>0</v>
      </c>
      <c r="AQ141" s="27">
        <f t="shared" si="1148"/>
        <v>8</v>
      </c>
      <c r="AR141" s="27">
        <f t="shared" si="1148"/>
        <v>422495.79787519999</v>
      </c>
      <c r="AS141" s="27">
        <f t="shared" si="1148"/>
        <v>146</v>
      </c>
      <c r="AT141" s="27">
        <f t="shared" si="1148"/>
        <v>7636893.6283583986</v>
      </c>
      <c r="AU141" s="27">
        <f t="shared" si="1148"/>
        <v>2</v>
      </c>
      <c r="AV141" s="27">
        <f t="shared" si="1148"/>
        <v>104056.8285568</v>
      </c>
      <c r="AW141" s="27">
        <f t="shared" si="1148"/>
        <v>0</v>
      </c>
      <c r="AX141" s="27">
        <f t="shared" si="1148"/>
        <v>0</v>
      </c>
      <c r="AY141" s="27">
        <f t="shared" si="1148"/>
        <v>0</v>
      </c>
      <c r="AZ141" s="27">
        <f t="shared" si="1148"/>
        <v>0</v>
      </c>
      <c r="BA141" s="27">
        <f t="shared" si="1148"/>
        <v>0</v>
      </c>
      <c r="BB141" s="27">
        <f t="shared" si="1148"/>
        <v>0</v>
      </c>
      <c r="BC141" s="27">
        <f t="shared" si="1148"/>
        <v>0</v>
      </c>
      <c r="BD141" s="27">
        <f t="shared" si="1148"/>
        <v>0</v>
      </c>
      <c r="BE141" s="27">
        <f t="shared" si="1148"/>
        <v>0</v>
      </c>
      <c r="BF141" s="27">
        <f t="shared" si="1148"/>
        <v>0</v>
      </c>
      <c r="BG141" s="27">
        <f t="shared" si="1148"/>
        <v>0</v>
      </c>
      <c r="BH141" s="27">
        <f t="shared" si="1148"/>
        <v>0</v>
      </c>
      <c r="BI141" s="27">
        <v>0</v>
      </c>
      <c r="BJ141" s="27">
        <f t="shared" ref="BJ141" si="1150">SUM(BJ142:BJ144)</f>
        <v>0</v>
      </c>
      <c r="BK141" s="27">
        <f t="shared" si="1148"/>
        <v>0</v>
      </c>
      <c r="BL141" s="27">
        <f t="shared" si="1148"/>
        <v>0</v>
      </c>
      <c r="BM141" s="27">
        <f>SUM(BM142:BM144)</f>
        <v>8</v>
      </c>
      <c r="BN141" s="27">
        <f t="shared" ref="BN141" si="1151">SUM(BN142:BN144)</f>
        <v>367168.02373999998</v>
      </c>
      <c r="BO141" s="27">
        <f t="shared" si="1148"/>
        <v>2</v>
      </c>
      <c r="BP141" s="27">
        <f t="shared" si="1148"/>
        <v>93415.602083999984</v>
      </c>
      <c r="BQ141" s="27">
        <v>4</v>
      </c>
      <c r="BR141" s="27">
        <f t="shared" ref="BR141" si="1152">SUM(BR142:BR144)</f>
        <v>217641.96415359998</v>
      </c>
      <c r="BS141" s="27">
        <f t="shared" si="1148"/>
        <v>5</v>
      </c>
      <c r="BT141" s="27">
        <f t="shared" si="1148"/>
        <v>280450.49255999998</v>
      </c>
      <c r="BU141" s="27">
        <f t="shared" si="1148"/>
        <v>0</v>
      </c>
      <c r="BV141" s="27">
        <f t="shared" si="1148"/>
        <v>0</v>
      </c>
      <c r="BW141" s="27">
        <f t="shared" si="1148"/>
        <v>0</v>
      </c>
      <c r="BX141" s="27">
        <f t="shared" si="1148"/>
        <v>0</v>
      </c>
      <c r="BY141" s="27">
        <f t="shared" si="1148"/>
        <v>0</v>
      </c>
      <c r="BZ141" s="27">
        <f t="shared" si="1148"/>
        <v>0</v>
      </c>
      <c r="CA141" s="27">
        <f t="shared" si="1148"/>
        <v>0</v>
      </c>
      <c r="CB141" s="27">
        <f t="shared" si="1148"/>
        <v>0</v>
      </c>
      <c r="CC141" s="27">
        <f t="shared" si="1148"/>
        <v>0</v>
      </c>
      <c r="CD141" s="27">
        <f t="shared" ref="CD141:EO141" si="1153">SUM(CD142:CD144)</f>
        <v>0</v>
      </c>
      <c r="CE141" s="27">
        <f t="shared" si="1153"/>
        <v>0</v>
      </c>
      <c r="CF141" s="27">
        <f t="shared" si="1153"/>
        <v>0</v>
      </c>
      <c r="CG141" s="27">
        <f t="shared" si="1153"/>
        <v>0</v>
      </c>
      <c r="CH141" s="27">
        <f t="shared" si="1153"/>
        <v>0</v>
      </c>
      <c r="CI141" s="27">
        <f t="shared" si="1153"/>
        <v>0</v>
      </c>
      <c r="CJ141" s="27">
        <f t="shared" si="1153"/>
        <v>0</v>
      </c>
      <c r="CK141" s="27">
        <f t="shared" si="1153"/>
        <v>0</v>
      </c>
      <c r="CL141" s="27">
        <f t="shared" si="1153"/>
        <v>0</v>
      </c>
      <c r="CM141" s="27">
        <f t="shared" si="1153"/>
        <v>0</v>
      </c>
      <c r="CN141" s="27">
        <f t="shared" si="1153"/>
        <v>0</v>
      </c>
      <c r="CO141" s="34"/>
      <c r="CP141" s="34">
        <f t="shared" si="1082"/>
        <v>0</v>
      </c>
      <c r="CQ141" s="27"/>
      <c r="CR141" s="27">
        <f>($CQ141/9*3* $E141*$G141*$H141*$L141*CR$10)+($CQ141/9*6* $F141*$G141*$H141*$L141*CR$10)</f>
        <v>0</v>
      </c>
      <c r="CS141" s="34">
        <f t="shared" si="639"/>
        <v>0</v>
      </c>
      <c r="CT141" s="34">
        <f t="shared" si="639"/>
        <v>0</v>
      </c>
      <c r="CU141" s="27">
        <f t="shared" si="1153"/>
        <v>28</v>
      </c>
      <c r="CV141" s="27">
        <f t="shared" ref="CV141" si="1154">SUM(CV142:CV144)</f>
        <v>1415803.5864672</v>
      </c>
      <c r="CW141" s="27">
        <f t="shared" ref="CW141:CY141" si="1155">SUM(CW142:CW144)</f>
        <v>8</v>
      </c>
      <c r="CX141" s="27">
        <f t="shared" si="1155"/>
        <v>401959.40070719994</v>
      </c>
      <c r="CY141" s="27">
        <f t="shared" si="1155"/>
        <v>0</v>
      </c>
      <c r="CZ141" s="27">
        <f t="shared" si="1153"/>
        <v>0</v>
      </c>
      <c r="DA141" s="27">
        <f t="shared" si="1153"/>
        <v>4</v>
      </c>
      <c r="DB141" s="27">
        <f t="shared" si="1153"/>
        <v>201921.66981279996</v>
      </c>
      <c r="DC141" s="27">
        <f t="shared" si="1153"/>
        <v>0</v>
      </c>
      <c r="DD141" s="27">
        <f t="shared" si="1153"/>
        <v>0</v>
      </c>
      <c r="DE141" s="27">
        <f t="shared" si="1153"/>
        <v>0</v>
      </c>
      <c r="DF141" s="27">
        <f t="shared" si="1153"/>
        <v>0</v>
      </c>
      <c r="DG141" s="27">
        <f t="shared" si="1153"/>
        <v>1</v>
      </c>
      <c r="DH141" s="27">
        <f t="shared" si="1153"/>
        <v>54910.058078399983</v>
      </c>
      <c r="DI141" s="27">
        <f t="shared" si="1153"/>
        <v>0</v>
      </c>
      <c r="DJ141" s="27">
        <f t="shared" si="1153"/>
        <v>0</v>
      </c>
      <c r="DK141" s="27">
        <f>DG141-DI141+2</f>
        <v>3</v>
      </c>
      <c r="DL141" s="27">
        <f>(DK141/9*3*$E141*$G141*$H141*$M141*DL$10)+(DK141/9*6*$F141*$G141*$H141*$M141*DL$10)</f>
        <v>167000.39254079998</v>
      </c>
      <c r="DM141" s="27">
        <f t="shared" si="652"/>
        <v>3</v>
      </c>
      <c r="DN141" s="27">
        <f t="shared" si="652"/>
        <v>167000.39254079998</v>
      </c>
      <c r="DO141" s="27">
        <f t="shared" si="1153"/>
        <v>0</v>
      </c>
      <c r="DP141" s="27">
        <f t="shared" ref="DP141" si="1156">SUM(DP142:DP144)</f>
        <v>0</v>
      </c>
      <c r="DQ141" s="27">
        <f t="shared" si="1153"/>
        <v>0</v>
      </c>
      <c r="DR141" s="27">
        <f t="shared" si="1153"/>
        <v>0</v>
      </c>
      <c r="DS141" s="34"/>
      <c r="DT141" s="27">
        <f t="shared" ref="DT141" si="1157">SUM(DT142:DT144)</f>
        <v>0</v>
      </c>
      <c r="DU141" s="27"/>
      <c r="DV141" s="27">
        <f>(DU141/9*3*$E141*$G141*$H141*$M141*DV$10)+(DU141/9*6*$F141*$G141*$H141*$M141*DV$10)</f>
        <v>0</v>
      </c>
      <c r="DW141" s="34">
        <f t="shared" si="629"/>
        <v>0</v>
      </c>
      <c r="DX141" s="34">
        <f t="shared" si="629"/>
        <v>0</v>
      </c>
      <c r="DY141" s="27">
        <f t="shared" si="1153"/>
        <v>3</v>
      </c>
      <c r="DZ141" s="27">
        <f t="shared" si="1153"/>
        <v>165681.10850479995</v>
      </c>
      <c r="EA141" s="27">
        <f t="shared" si="1153"/>
        <v>0</v>
      </c>
      <c r="EB141" s="27">
        <f t="shared" si="1153"/>
        <v>0</v>
      </c>
      <c r="EC141" s="27">
        <f>DY141-EA141</f>
        <v>3</v>
      </c>
      <c r="ED141" s="27">
        <f>(EC141/9*3*$E141*$G141*$H141*$M141*ED$10)+(EC141/9*6*$F141*$G141*$H141*$M141*ED$10)</f>
        <v>167000.39254079998</v>
      </c>
      <c r="EE141" s="34">
        <f t="shared" si="640"/>
        <v>3</v>
      </c>
      <c r="EF141" s="34">
        <f t="shared" si="640"/>
        <v>167000.39254079998</v>
      </c>
      <c r="EG141" s="27">
        <f t="shared" si="1153"/>
        <v>2</v>
      </c>
      <c r="EH141" s="27">
        <f t="shared" si="1153"/>
        <v>94309.502531999984</v>
      </c>
      <c r="EI141" s="27">
        <f t="shared" si="1153"/>
        <v>1</v>
      </c>
      <c r="EJ141" s="27">
        <f t="shared" si="1153"/>
        <v>43025.16</v>
      </c>
      <c r="EK141" s="27">
        <f>EG141-EI141</f>
        <v>1</v>
      </c>
      <c r="EL141" s="27">
        <f>(EK141/9*3* $E141*$G141*$H141*$L141*EL$10)+(EK141/9*6* $F141*$G141*$H141*$L141*EL$10)</f>
        <v>46388.997927999997</v>
      </c>
      <c r="EM141" s="27">
        <f>EI141+EK141</f>
        <v>2</v>
      </c>
      <c r="EN141" s="34">
        <f t="shared" si="641"/>
        <v>89414.157928000001</v>
      </c>
      <c r="EO141" s="27">
        <f t="shared" si="1153"/>
        <v>0</v>
      </c>
      <c r="EP141" s="27">
        <f t="shared" ref="EP141:GD141" si="1158">SUM(EP142:EP144)</f>
        <v>0</v>
      </c>
      <c r="EQ141" s="27">
        <f t="shared" si="1158"/>
        <v>2</v>
      </c>
      <c r="ER141" s="27">
        <f t="shared" si="1158"/>
        <v>69039.05</v>
      </c>
      <c r="ES141" s="27"/>
      <c r="ET141" s="27">
        <f>(ES141/9*3* $E141*$G141*$H141*$L141*ET$10)+(ES141/9*6* $F141*$G141*$H141*$L141*ET$10)</f>
        <v>0</v>
      </c>
      <c r="EU141" s="34">
        <f t="shared" si="642"/>
        <v>2</v>
      </c>
      <c r="EV141" s="34">
        <f t="shared" si="642"/>
        <v>69039.05</v>
      </c>
      <c r="EW141" s="27">
        <f t="shared" si="1158"/>
        <v>0</v>
      </c>
      <c r="EX141" s="27">
        <f t="shared" si="1158"/>
        <v>0</v>
      </c>
      <c r="EY141" s="34">
        <f t="shared" si="726"/>
        <v>0</v>
      </c>
      <c r="EZ141" s="34">
        <f t="shared" si="648"/>
        <v>0</v>
      </c>
      <c r="FA141" s="27"/>
      <c r="FB141" s="27">
        <f>(FA141/9*3*$E141*$G141*$H141*$M141*FB$10)+(FA141/9*6*$F141*$G141*$H141*$M141*FB$10)</f>
        <v>0</v>
      </c>
      <c r="FC141" s="34">
        <f t="shared" si="729"/>
        <v>0</v>
      </c>
      <c r="FD141" s="34">
        <f t="shared" si="729"/>
        <v>0</v>
      </c>
      <c r="FE141" s="27">
        <f t="shared" si="1158"/>
        <v>3</v>
      </c>
      <c r="FF141" s="27">
        <f t="shared" si="1158"/>
        <v>217107.18478399992</v>
      </c>
      <c r="FG141" s="27">
        <f t="shared" si="1158"/>
        <v>0</v>
      </c>
      <c r="FH141" s="27">
        <f t="shared" si="1158"/>
        <v>0</v>
      </c>
      <c r="FI141" s="27">
        <f>FE141-FG141</f>
        <v>3</v>
      </c>
      <c r="FJ141" s="27">
        <f>(FI141/9*3*$E141*$G141*$H141*$M141*FJ$10)+(FI141/9*6*$F141*$G141*$H141*$M141*FJ$10)</f>
        <v>214533.71110080002</v>
      </c>
      <c r="FK141" s="34">
        <f t="shared" si="730"/>
        <v>3</v>
      </c>
      <c r="FL141" s="34">
        <f t="shared" si="730"/>
        <v>214533.71110080002</v>
      </c>
      <c r="FM141" s="27">
        <f t="shared" si="1158"/>
        <v>1</v>
      </c>
      <c r="FN141" s="27">
        <f t="shared" si="1158"/>
        <v>70944.473767999982</v>
      </c>
      <c r="FO141" s="27">
        <f t="shared" si="1158"/>
        <v>1</v>
      </c>
      <c r="FP141" s="27">
        <f t="shared" si="1158"/>
        <v>73088.800000000003</v>
      </c>
      <c r="FQ141" s="27">
        <v>2</v>
      </c>
      <c r="FR141" s="27">
        <f>(FQ141/9*3*$E141*$G141*$H141*$M141*FR$10)+(FQ141/9*6*$F141*$G141*$H141*$M141*FR$10)</f>
        <v>143022.47406719998</v>
      </c>
      <c r="FS141" s="34">
        <f t="shared" si="1089"/>
        <v>3</v>
      </c>
      <c r="FT141" s="34">
        <f>FP141+FR141</f>
        <v>216111.27406719996</v>
      </c>
      <c r="FU141" s="27">
        <f t="shared" ref="FU141:FV141" si="1159">SUM(FU142:FU144)</f>
        <v>1</v>
      </c>
      <c r="FV141" s="27">
        <f t="shared" si="1159"/>
        <v>97583.573611499989</v>
      </c>
      <c r="FW141" s="27">
        <f t="shared" si="1158"/>
        <v>0</v>
      </c>
      <c r="FX141" s="27">
        <f t="shared" si="1158"/>
        <v>0</v>
      </c>
      <c r="FY141" s="27"/>
      <c r="FZ141" s="27">
        <f>SUM($FY141*$F141*$G141*$H141*$N141*$FZ$10)</f>
        <v>0</v>
      </c>
      <c r="GA141" s="27">
        <f>FW141+FY141</f>
        <v>0</v>
      </c>
      <c r="GB141" s="27">
        <f>FX141+FZ141</f>
        <v>0</v>
      </c>
      <c r="GC141" s="27">
        <f t="shared" si="1158"/>
        <v>0</v>
      </c>
      <c r="GD141" s="27">
        <f t="shared" si="1158"/>
        <v>0</v>
      </c>
      <c r="GE141" s="27">
        <f t="shared" ref="GE141" si="1160">SUM(GE142:GE144)</f>
        <v>1</v>
      </c>
      <c r="GF141" s="27">
        <f t="shared" ref="GF141" si="1161">SUM(GF142:GF144)</f>
        <v>103850.42</v>
      </c>
      <c r="GG141" s="27">
        <v>2</v>
      </c>
      <c r="GH141" s="27">
        <f>SUM($GG141/9*3*$GH$10*$E141*$G141*$H141*$P141)+($GG141/9*6*$GH$10*$F141*$G141*$H141*$P141)</f>
        <v>218790.3323528</v>
      </c>
      <c r="GI141" s="27">
        <f t="shared" si="644"/>
        <v>3</v>
      </c>
      <c r="GJ141" s="27">
        <f t="shared" si="644"/>
        <v>322640.75235279999</v>
      </c>
      <c r="GK141" s="27">
        <f>SUM(Q141,S141,U141,W141,Y141,AA141,AC141,AE141,AG141,AI141,AK141,AM141,AO141,AQ141,AS141,AU141,AW141,AY141,BA141,BC141,BE141,BG141,BI141,BK141,BM141,BO141,BQ141,BS141,BU141,BW141,BY141,CA141,CC141,CE141,CG141,CI141,CK141,CS141,CU141,CW141,CY141,DA141,DC141,DE141,DM141,DO141,DW141,EE141,EM141,EU141,FC141,FK141,FS141,GA141,GI141)</f>
        <v>792</v>
      </c>
      <c r="GL141" s="27">
        <f>SUM(R141,T141,V141,X141,Z141,AB141,AD141,AF141,AH141,AJ141,AL141,AN141,AP141,AR141,AT141,AV141,AX141,AZ141,BB141,BD141,BF141,BH141,BJ141,BL141,BN141,BP141,BR141,BT141,BV141,BX141,BZ141,CB141,CD141,CF141,CH141,CJ141,CL141,CT141,CV141,CX141,CZ141,DB141,DD141,DF141,DN141,DP141,DX141,EF141,EN141,EV141,FD141,FL141,FT141,GB141,GJ141)</f>
        <v>37737308.20640292</v>
      </c>
    </row>
    <row r="142" spans="1:194" x14ac:dyDescent="0.25">
      <c r="A142" s="41"/>
      <c r="B142" s="79">
        <v>112</v>
      </c>
      <c r="C142" s="28" t="s">
        <v>280</v>
      </c>
      <c r="D142" s="29">
        <f t="shared" si="1074"/>
        <v>18150.400000000001</v>
      </c>
      <c r="E142" s="29">
        <f t="shared" si="1074"/>
        <v>18790</v>
      </c>
      <c r="F142" s="30">
        <v>18508</v>
      </c>
      <c r="G142" s="39">
        <v>1.66</v>
      </c>
      <c r="H142" s="31">
        <v>1</v>
      </c>
      <c r="I142" s="32"/>
      <c r="J142" s="32"/>
      <c r="K142" s="32"/>
      <c r="L142" s="29">
        <v>1.4</v>
      </c>
      <c r="M142" s="29">
        <v>1.68</v>
      </c>
      <c r="N142" s="29">
        <v>2.23</v>
      </c>
      <c r="O142" s="29">
        <v>2.39</v>
      </c>
      <c r="P142" s="33">
        <v>2.57</v>
      </c>
      <c r="Q142" s="34">
        <v>207</v>
      </c>
      <c r="R142" s="34">
        <f>(Q142/12*1*$D142*$G142*$H142*$L142*R$9)+(Q142/12*5*$E142*$G142*$H142*$L142*R$10)+(Q142/12*6*$F142*$G142*$H142*$L142*R$10)</f>
        <v>9100740.994380001</v>
      </c>
      <c r="S142" s="34">
        <v>0</v>
      </c>
      <c r="T142" s="34">
        <f>(S142/12*1*$D142*$G142*$H142*$L142*T$9)+(S142/12*5*$E142*$G142*$H142*$L142*T$10)+(S142/12*6*$F142*$G142*$H142*$L142*T$10)</f>
        <v>0</v>
      </c>
      <c r="U142" s="34">
        <v>0</v>
      </c>
      <c r="V142" s="34">
        <f t="shared" ref="V142:V144" si="1162">(U142/12*1*$D142*$G142*$H142*$L142*V$9)+(U142/12*5*$E142*$G142*$H142*$L142*V$10)+(U142/12*6*$F142*$G142*$H142*$L142*V$10)</f>
        <v>0</v>
      </c>
      <c r="W142" s="34"/>
      <c r="X142" s="34">
        <f t="shared" ref="X142:X144" si="1163">(W142/12*1*$D142*$G142*$H142*$L142*X$9)+(W142/12*5*$E142*$G142*$H142*$L142*X$10)+(W142/12*6*$F142*$G142*$H142*$L142*X$10)</f>
        <v>0</v>
      </c>
      <c r="Y142" s="34">
        <v>0</v>
      </c>
      <c r="Z142" s="34">
        <f t="shared" ref="Z142:Z144" si="1164">(Y142/12*1*$D142*$G142*$H142*$L142*Z$9)+(Y142/12*5*$E142*$G142*$H142*$L142*Z$10)+(Y142/12*6*$F142*$G142*$H142*$L142*Z$10)</f>
        <v>0</v>
      </c>
      <c r="AA142" s="34">
        <v>57</v>
      </c>
      <c r="AB142" s="34">
        <f t="shared" ref="AB142:AB144" si="1165">(AA142/12*1*$D142*$G142*$H142*$L142*AB$9)+(AA142/12*5*$E142*$G142*$H142*$L142*AB$10)+(AA142/12*6*$F142*$G142*$H142*$L142*AB$10)</f>
        <v>2528630.8726000004</v>
      </c>
      <c r="AC142" s="34">
        <v>0</v>
      </c>
      <c r="AD142" s="34">
        <f t="shared" ref="AD142:AD144" si="1166">(AC142/12*1*$D142*$G142*$H142*$L142*AD$9)+(AC142/12*5*$E142*$G142*$H142*$L142*AD$10)+(AC142/12*6*$F142*$G142*$H142*$L142*AD$10)</f>
        <v>0</v>
      </c>
      <c r="AE142" s="34">
        <v>0</v>
      </c>
      <c r="AF142" s="34">
        <f t="shared" ref="AF142:AF144" si="1167">(AE142/12*1*$D142*$G142*$H142*$L142*AF$9)+(AE142/12*5*$E142*$G142*$H142*$L142*AF$10)+(AE142/12*6*$F142*$G142*$H142*$L142*AF$10)</f>
        <v>0</v>
      </c>
      <c r="AG142" s="34">
        <v>2</v>
      </c>
      <c r="AH142" s="34">
        <f t="shared" ref="AH142:AH144" si="1168">(AG142/12*1*$D142*$G142*$H142*$L142*AH$9)+(AG142/12*5*$E142*$G142*$H142*$L142*AH$10)+(AG142/12*6*$F142*$G142*$H142*$L142*AH$10)</f>
        <v>108392.52974666667</v>
      </c>
      <c r="AI142" s="34">
        <v>22</v>
      </c>
      <c r="AJ142" s="34">
        <f t="shared" ref="AJ142:AJ144" si="1169">(AI142/12*1*$D142*$G142*$H142*$L142*AJ$9)+(AI142/12*3*$E142*$G142*$H142*$L142*AJ$10)+(AI142/12*2*$E142*$G142*$H142*$L142*AJ$11)+(AI142/12*6*$F142*$G142*$H142*$L142*AJ$11)</f>
        <v>1046669.3231866665</v>
      </c>
      <c r="AK142" s="34">
        <v>0</v>
      </c>
      <c r="AL142" s="34">
        <f>(AK142/12*1*$D142*$G142*$H142*$L142*AL$9)+(AK142/12*5*$E142*$G142*$H142*$L142*AL$10)+(AK142/12*6*$F142*$G142*$H142*$L142*AL$10)</f>
        <v>0</v>
      </c>
      <c r="AM142" s="34"/>
      <c r="AN142" s="34">
        <f>(AM142/12*1*$D142*$G142*$H142*$L142*AN$9)+(AM142/12*5*$E142*$G142*$H142*$L142*AN$10)+(AM142/12*6*$F142*$G142*$H142*$L142*AN$10)</f>
        <v>0</v>
      </c>
      <c r="AO142" s="34">
        <v>0</v>
      </c>
      <c r="AP142" s="34">
        <f t="shared" ref="AP142:AP144" si="1170">(AO142/12*1*$D142*$G142*$H142*$L142*AP$9)+(AO142/12*5*$E142*$G142*$H142*$L142*AP$10)+(AO142/12*6*$F142*$G142*$H142*$L142*AP$10)</f>
        <v>0</v>
      </c>
      <c r="AQ142" s="34">
        <v>4</v>
      </c>
      <c r="AR142" s="34">
        <f>(AQ142/12*1*$D142*$G142*$H142*$M142*AR$9)+(AQ142/12*5*$E142*$G142*$H142*$M142*AR$10)+(AQ142/12*6*$F142*$G142*$H142*$M142*AR$10)</f>
        <v>208113.6571136</v>
      </c>
      <c r="AS142" s="34">
        <f>136-16</f>
        <v>120</v>
      </c>
      <c r="AT142" s="34">
        <f>(AS142/12*1*$D142*$G142*$H142*$M142*AT$9)+(AS142/12*5*$E142*$G142*$H142*$M142*AT$10)+(AS142/12*6*$F142*$G142*$H142*$M142*AT$10)</f>
        <v>6243409.7134079989</v>
      </c>
      <c r="AU142" s="34">
        <v>2</v>
      </c>
      <c r="AV142" s="34">
        <f t="shared" ref="AV142:AV144" si="1171">(AU142/12*1*$D142*$G142*$H142*$M142*AV$9)+(AU142/12*5*$E142*$G142*$H142*$M142*AV$10)+(AU142/12*6*$F142*$G142*$H142*$M142*AV$10)</f>
        <v>104056.8285568</v>
      </c>
      <c r="AW142" s="34">
        <v>0</v>
      </c>
      <c r="AX142" s="34">
        <f t="shared" ref="AX142:AX144" si="1172">(AW142/12*1*$D142*$G142*$H142*$M142*AX$9)+(AW142/12*5*$E142*$G142*$H142*$M142*AX$10)+(AW142/12*6*$F142*$G142*$H142*$M142*AX$10)</f>
        <v>0</v>
      </c>
      <c r="AY142" s="34"/>
      <c r="AZ142" s="34">
        <f t="shared" ref="AZ142:AZ144" si="1173">(AY142/12*1*$D142*$G142*$H142*$L142*AZ$9)+(AY142/12*5*$E142*$G142*$H142*$L142*AZ$10)+(AY142/12*6*$F142*$G142*$H142*$L142*AZ$10)</f>
        <v>0</v>
      </c>
      <c r="BA142" s="34"/>
      <c r="BB142" s="34">
        <f t="shared" ref="BB142:BB144" si="1174">(BA142/12*1*$D142*$G142*$H142*$L142*BB$9)+(BA142/12*5*$E142*$G142*$H142*$L142*BB$10)+(BA142/12*6*$F142*$G142*$H142*$L142*BB$10)</f>
        <v>0</v>
      </c>
      <c r="BC142" s="34"/>
      <c r="BD142" s="34">
        <f t="shared" ref="BD142:BD144" si="1175">(BC142/12*1*$D142*$G142*$H142*$M142*BD$9)+(BC142/12*5*$E142*$G142*$H142*$M142*BD$10)+(BC142/12*6*$F142*$G142*$H142*$M142*BD$10)</f>
        <v>0</v>
      </c>
      <c r="BE142" s="34">
        <v>0</v>
      </c>
      <c r="BF142" s="34">
        <f t="shared" ref="BF142:BF144" si="1176">(BE142/12*1*$D142*$G142*$H142*$L142*BF$9)+(BE142/12*5*$E142*$G142*$H142*$L142*BF$10)+(BE142/12*6*$F142*$G142*$H142*$L142*BF$10)</f>
        <v>0</v>
      </c>
      <c r="BG142" s="34">
        <v>0</v>
      </c>
      <c r="BH142" s="34">
        <f t="shared" ref="BH142:BH144" si="1177">(BG142/12*1*$D142*$G142*$H142*$L142*BH$9)+(BG142/12*5*$E142*$G142*$H142*$L142*BH$10)+(BG142/12*6*$F142*$G142*$H142*$L142*BH$10)</f>
        <v>0</v>
      </c>
      <c r="BI142" s="34">
        <v>0</v>
      </c>
      <c r="BJ142" s="34">
        <f t="shared" ref="BJ142:BJ144" si="1178">(BI142/12*1*$D142*$G142*$H142*$L142*BJ$9)+(BI142/12*5*$E142*$G142*$H142*$L142*BJ$10)+(BI142/12*6*$F142*$G142*$H142*$L142*BJ$10)</f>
        <v>0</v>
      </c>
      <c r="BK142" s="34">
        <v>0</v>
      </c>
      <c r="BL142" s="34">
        <f t="shared" ref="BL142:BL144" si="1179">(BK142/12*1*$D142*$G142*$H142*$M142*BL$9)+(BK142/12*5*$E142*$G142*$H142*$M142*BL$10)+(BK142/12*6*$F142*$G142*$H142*$M142*BL$10)</f>
        <v>0</v>
      </c>
      <c r="BM142" s="34">
        <v>6</v>
      </c>
      <c r="BN142" s="34">
        <f t="shared" ref="BN142:BN144" si="1180">(BM142/12*1*$D142*$G142*$H142*$L142*BN$9)+(BM142/12*5*$E142*$G142*$H142*$L142*BN$10)+(BM142/12*6*$F142*$G142*$H142*$L142*BN$10)</f>
        <v>273317.90107999998</v>
      </c>
      <c r="BO142" s="34"/>
      <c r="BP142" s="34">
        <f t="shared" ref="BP142:BP144" si="1181">(BO142/12*1*$D142*$G142*$H142*$L142*BP$9)+(BO142/12*3*$E142*$G142*$H142*$L142*BP$10)+(BO142/12*2*$E142*$G142*$H142*$L142*BP$11)+(BO142/12*6*$F142*$G142*$H142*$L142*BP$11)</f>
        <v>0</v>
      </c>
      <c r="BQ142" s="40">
        <v>4</v>
      </c>
      <c r="BR142" s="34">
        <f t="shared" ref="BR142:BR144" si="1182">(BQ142/12*1*$D142*$G142*$H142*$M142*BR$9)+(BQ142/12*5*$E142*$G142*$H142*$M142*BR$10)+(BQ142/12*6*$F142*$G142*$H142*$M142*BR$10)</f>
        <v>217641.96415359998</v>
      </c>
      <c r="BS142" s="34">
        <v>0</v>
      </c>
      <c r="BT142" s="34">
        <f t="shared" ref="BT142:BT144" si="1183">(BS142/12*1*$D142*$G142*$H142*$M142*BT$9)+(BS142/12*4*$E142*$G142*$H142*$M142*BT$10)+(BS142/12*1*$E142*$G142*$H142*$M142*BT$12)+(BS142/12*6*$F142*$G142*$H142*$M142*BT$12)</f>
        <v>0</v>
      </c>
      <c r="BU142" s="34">
        <v>0</v>
      </c>
      <c r="BV142" s="34">
        <f t="shared" ref="BV142:BV144" si="1184">(BU142/12*1*$D142*$F142*$G142*$L142*BV$9)+(BU142/12*11*$E142*$F142*$G142*$L142*BV$10)</f>
        <v>0</v>
      </c>
      <c r="BW142" s="34">
        <v>0</v>
      </c>
      <c r="BX142" s="34">
        <f>(BW142/12*1*$D142*$G142*$H142*$L142*BX$9)+(BW142/12*5*$E142*$G142*$H142*$L142*BX$10)+(BW142/12*6*$F142*$G142*$H142*$L142*BX$10)</f>
        <v>0</v>
      </c>
      <c r="BY142" s="34">
        <v>0</v>
      </c>
      <c r="BZ142" s="34">
        <f>(BY142/12*1*$D142*$G142*$H142*$L142*BZ$9)+(BY142/12*5*$E142*$G142*$H142*$L142*BZ$10)+(BY142/12*6*$F142*$G142*$H142*$L142*BZ$10)</f>
        <v>0</v>
      </c>
      <c r="CA142" s="34">
        <v>0</v>
      </c>
      <c r="CB142" s="34">
        <f>(CA142/12*1*$D142*$G142*$H142*$L142*CB$9)+(CA142/12*5*$E142*$G142*$H142*$L142*CB$10)+(CA142/12*6*$F142*$G142*$H142*$L142*CB$10)</f>
        <v>0</v>
      </c>
      <c r="CC142" s="34">
        <v>0</v>
      </c>
      <c r="CD142" s="34">
        <f>(CC142/12*1*$D142*$G142*$H142*$L142*CD$9)+(CC142/12*5*$E142*$G142*$H142*$L142*CD$10)+(CC142/12*6*$F142*$G142*$H142*$L142*CD$10)</f>
        <v>0</v>
      </c>
      <c r="CE142" s="34">
        <v>0</v>
      </c>
      <c r="CF142" s="34">
        <f t="shared" ref="CF142:CF144" si="1185">(CE142/12*1*$D142*$G142*$H142*$M142*CF$9)+(CE142/12*5*$E142*$G142*$H142*$M142*CF$10)+(CE142/12*6*$F142*$G142*$H142*$M142*CF$10)</f>
        <v>0</v>
      </c>
      <c r="CG142" s="34"/>
      <c r="CH142" s="34">
        <f t="shared" ref="CH142:CH144" si="1186">(CG142/12*1*$D142*$G142*$H142*$L142*CH$9)+(CG142/12*5*$E142*$G142*$H142*$L142*CH$10)+(CG142/12*6*$F142*$G142*$H142*$L142*CH$10)</f>
        <v>0</v>
      </c>
      <c r="CI142" s="34"/>
      <c r="CJ142" s="34">
        <f t="shared" ref="CJ142:CJ144" si="1187">(CI142/12*1*$D142*$G142*$H142*$M142*CJ$9)+(CI142/12*5*$E142*$G142*$H142*$M142*CJ$10)+(CI142/12*6*$F142*$G142*$H142*$M142*CJ$10)</f>
        <v>0</v>
      </c>
      <c r="CK142" s="34">
        <v>0</v>
      </c>
      <c r="CL142" s="34">
        <f t="shared" ref="CL142:CL144" si="1188">(CK142/12*1*$D142*$G142*$H142*$L142*CL$9)+(CK142/12*5*$E142*$G142*$H142*$L142*CL$10)+(CK142/12*6*$F142*$G142*$H142*$L142*CL$10)</f>
        <v>0</v>
      </c>
      <c r="CM142" s="34">
        <v>0</v>
      </c>
      <c r="CN142" s="34">
        <f>(CM142/12*1*$D142*$G142*$H142*$L142*CN$9)+(CM142/12*11*$E142*$G142*$H142*$L142*CN$10)</f>
        <v>0</v>
      </c>
      <c r="CO142" s="34"/>
      <c r="CP142" s="34">
        <f t="shared" si="961"/>
        <v>0</v>
      </c>
      <c r="CQ142" s="34"/>
      <c r="CR142" s="34"/>
      <c r="CS142" s="34">
        <f t="shared" si="639"/>
        <v>0</v>
      </c>
      <c r="CT142" s="34">
        <f t="shared" si="639"/>
        <v>0</v>
      </c>
      <c r="CU142" s="34">
        <v>8</v>
      </c>
      <c r="CV142" s="34">
        <f t="shared" ref="CV142:CV144" si="1189">(CU142/12*1*$D142*$G142*$H142*$M142*CV$9)+(CU142/12*5*$E142*$G142*$H142*$M142*CV$10)+(CU142/12*6*$F142*$G142*$H142*$M142*CV$10)</f>
        <v>395995.61137920001</v>
      </c>
      <c r="CW142" s="34">
        <v>4</v>
      </c>
      <c r="CX142" s="34">
        <f t="shared" ref="CX142:CX144" si="1190">(CW142/12*1*$D142*$G142*$H142*$M142*CX$9)+(CW142/12*5*$E142*$G142*$H142*$M142*CX$10)+(CW142/12*6*$F142*$G142*$H142*$M142*CX$10)</f>
        <v>197997.80568960001</v>
      </c>
      <c r="CY142" s="34">
        <v>0</v>
      </c>
      <c r="CZ142" s="34">
        <f t="shared" ref="CZ142:CZ144" si="1191">(CY142/12*1*$D142*$G142*$H142*$L142*CZ$9)+(CY142/12*5*$E142*$G142*$H142*$L142*CZ$10)+(CY142/12*6*$F142*$G142*$H142*$L142*CZ$10)</f>
        <v>0</v>
      </c>
      <c r="DA142" s="34">
        <v>2</v>
      </c>
      <c r="DB142" s="34">
        <f t="shared" ref="DB142:DB144" si="1192">(DA142/12*1*$D142*$G142*$H142*$M142*DB$9)+(DA142/12*5*$E142*$G142*$H142*$M142*DB$10)+(DA142/12*6*$F142*$G142*$H142*$M142*DB$10)</f>
        <v>99462.899670399987</v>
      </c>
      <c r="DC142" s="34">
        <v>0</v>
      </c>
      <c r="DD142" s="34">
        <f t="shared" ref="DD142:DD144" si="1193">(DC142/12*1*$D142*$G142*$H142*$M142*DD$9)+(DC142/12*5*$E142*$G142*$H142*$M142*DD$10)+(DC142/12*6*$F142*$G142*$H142*$M142*DD$10)</f>
        <v>0</v>
      </c>
      <c r="DE142" s="34">
        <v>0</v>
      </c>
      <c r="DF142" s="34">
        <f t="shared" ref="DF142:DF144" si="1194">(DE142/12*1*$D142*$G142*$H142*$M142*DF$9)+(DE142/12*5*$E142*$G142*$H142*$M142*DF$10)+(DE142/12*6*$F142*$G142*$H142*$M142*DF$10)</f>
        <v>0</v>
      </c>
      <c r="DG142" s="34">
        <v>1</v>
      </c>
      <c r="DH142" s="34">
        <f>(DG142/12*1*$D142*$G142*$H142*$M142*DH$9)+(DG142/12*11*$E142*$G142*$H142*$M142*DH$10)</f>
        <v>54910.058078399983</v>
      </c>
      <c r="DI142" s="34"/>
      <c r="DJ142" s="34">
        <f t="shared" si="1075"/>
        <v>0</v>
      </c>
      <c r="DK142" s="34"/>
      <c r="DL142" s="27"/>
      <c r="DM142" s="34"/>
      <c r="DN142" s="27">
        <f t="shared" ref="DN142:DN205" si="1195">DJ142+DL142</f>
        <v>0</v>
      </c>
      <c r="DO142" s="34">
        <v>0</v>
      </c>
      <c r="DP142" s="34">
        <f t="shared" ref="DP142:DP144" si="1196">(DO142/12*1*$D142*$G142*$H142*$L142*DP$9)+(DO142/12*5*$E142*$G142*$H142*$L142*DP$10)+(DO142/12*6*$F142*$G142*$H142*$L142*DP$10)</f>
        <v>0</v>
      </c>
      <c r="DQ142" s="34"/>
      <c r="DR142" s="34">
        <f>(DQ142/12*1*$D142*$G142*$H142*$M142*DR$9)+(DQ142/12*11*$E142*$G142*$H142*$M142*DR$10)</f>
        <v>0</v>
      </c>
      <c r="DS142" s="34"/>
      <c r="DT142" s="34">
        <f t="shared" si="1136"/>
        <v>0</v>
      </c>
      <c r="DU142" s="34"/>
      <c r="DV142" s="27"/>
      <c r="DW142" s="34">
        <f t="shared" si="629"/>
        <v>0</v>
      </c>
      <c r="DX142" s="34">
        <f t="shared" si="629"/>
        <v>0</v>
      </c>
      <c r="DY142" s="34">
        <v>2</v>
      </c>
      <c r="DZ142" s="34">
        <f>(DY142/12*1*$D142*$G142*$H142*$M142*DZ$9)+(DY142/12*11*$E142*$G142*$H142*$M142*DZ$10)</f>
        <v>109356.11933119997</v>
      </c>
      <c r="EA142" s="34"/>
      <c r="EB142" s="34">
        <f t="shared" si="963"/>
        <v>0</v>
      </c>
      <c r="EC142" s="27"/>
      <c r="ED142" s="34"/>
      <c r="EE142" s="34">
        <f t="shared" si="640"/>
        <v>0</v>
      </c>
      <c r="EF142" s="34">
        <f t="shared" si="640"/>
        <v>0</v>
      </c>
      <c r="EG142" s="34"/>
      <c r="EH142" s="34">
        <f>(EG142/12*1*$D142*$G142*$H142*$L142*EH$9)+(EG142/12*11*$E142*$G142*$H142*$L142*EH$10)</f>
        <v>0</v>
      </c>
      <c r="EI142" s="34">
        <v>1</v>
      </c>
      <c r="EJ142" s="34">
        <v>43025.16</v>
      </c>
      <c r="EK142" s="34"/>
      <c r="EL142" s="34"/>
      <c r="EM142" s="34">
        <f t="shared" si="641"/>
        <v>1</v>
      </c>
      <c r="EN142" s="34">
        <f t="shared" si="641"/>
        <v>43025.16</v>
      </c>
      <c r="EO142" s="34"/>
      <c r="EP142" s="34">
        <f>(EO142/12*1*$D142*$G142*$H142*$L142*EP$9)+(EO142/12*11*$E142*$G142*$H142*$L142*EP$10)</f>
        <v>0</v>
      </c>
      <c r="EQ142" s="34">
        <v>2</v>
      </c>
      <c r="ER142" s="34">
        <v>69039.05</v>
      </c>
      <c r="ES142" s="34"/>
      <c r="ET142" s="34"/>
      <c r="EU142" s="34">
        <f t="shared" si="642"/>
        <v>2</v>
      </c>
      <c r="EV142" s="34">
        <f t="shared" si="642"/>
        <v>69039.05</v>
      </c>
      <c r="EW142" s="34"/>
      <c r="EX142" s="34">
        <f>(EW142/12*1*$D142*$G142*$H142*$M142*EX$9)+(EW142/12*11*$E142*$G142*$H142*$M142*EX$10)</f>
        <v>0</v>
      </c>
      <c r="EY142" s="34">
        <f t="shared" si="726"/>
        <v>0</v>
      </c>
      <c r="EZ142" s="34">
        <f t="shared" si="648"/>
        <v>0</v>
      </c>
      <c r="FA142" s="34"/>
      <c r="FB142" s="34"/>
      <c r="FC142" s="34">
        <f t="shared" si="729"/>
        <v>0</v>
      </c>
      <c r="FD142" s="34">
        <f t="shared" si="729"/>
        <v>0</v>
      </c>
      <c r="FE142" s="34">
        <v>1</v>
      </c>
      <c r="FF142" s="34">
        <f t="shared" ref="FF142:FF144" si="1197">(FE142/12*1*$D142*$G142*$H142*$M142*FF$9)+(FE142/12*11*$E142*$G142*$H142*$M142*FF$10)</f>
        <v>70944.473767999982</v>
      </c>
      <c r="FG142" s="34"/>
      <c r="FH142" s="34">
        <f t="shared" si="734"/>
        <v>0</v>
      </c>
      <c r="FI142" s="34"/>
      <c r="FJ142" s="34"/>
      <c r="FK142" s="34">
        <f t="shared" si="730"/>
        <v>0</v>
      </c>
      <c r="FL142" s="34">
        <f t="shared" si="730"/>
        <v>0</v>
      </c>
      <c r="FM142" s="34">
        <v>1</v>
      </c>
      <c r="FN142" s="34">
        <f t="shared" ref="FN142:FN144" si="1198">(FM142/12*1*$D142*$G142*$H142*$M142*FN$9)+(FM142/12*11*$E142*$G142*$H142*$M142*FN$10)</f>
        <v>70944.473767999982</v>
      </c>
      <c r="FO142" s="34"/>
      <c r="FP142" s="34">
        <f t="shared" si="731"/>
        <v>0</v>
      </c>
      <c r="FQ142" s="34"/>
      <c r="FR142" s="34"/>
      <c r="FS142" s="34"/>
      <c r="FT142" s="34"/>
      <c r="FU142" s="34">
        <v>0</v>
      </c>
      <c r="FV142" s="34">
        <f t="shared" ref="FV142:FV144" si="1199">(FU142/12*1*$D142*$G142*$H142*$N142*FV$9)+(FU142/12*11*$E142*$G142*$H142*$N142*FV$10)</f>
        <v>0</v>
      </c>
      <c r="FW142" s="34">
        <v>0</v>
      </c>
      <c r="FX142" s="34">
        <f t="shared" ref="FX142:FX143" si="1200">(FW142/12*1*$D142*$G142*$H142*$N142*FX$9)+(FW142/12*5*$E142*$G142*$H142*$N142*FX$10)+(FW142/12*6*$F142*$G142*$H142*$N142*FX$10)</f>
        <v>0</v>
      </c>
      <c r="FY142" s="34"/>
      <c r="FZ142" s="34"/>
      <c r="GA142" s="34">
        <f t="shared" si="643"/>
        <v>0</v>
      </c>
      <c r="GB142" s="34">
        <f t="shared" si="643"/>
        <v>0</v>
      </c>
      <c r="GC142" s="34"/>
      <c r="GD142" s="34">
        <f>(GC142/12*1*$D142*$G142*$H142*$O142*GD$9)+(GC142/12*11*$E142*$G142*$H142*$P142*GD$10)</f>
        <v>0</v>
      </c>
      <c r="GE142" s="34">
        <f t="shared" si="788"/>
        <v>0</v>
      </c>
      <c r="GF142" s="34">
        <f t="shared" si="647"/>
        <v>0</v>
      </c>
      <c r="GG142" s="34"/>
      <c r="GH142" s="34"/>
      <c r="GI142" s="27">
        <f t="shared" si="644"/>
        <v>0</v>
      </c>
      <c r="GJ142" s="27">
        <f t="shared" si="644"/>
        <v>0</v>
      </c>
      <c r="GK142" s="37"/>
      <c r="GL142" s="38"/>
    </row>
    <row r="143" spans="1:194" ht="30" x14ac:dyDescent="0.25">
      <c r="A143" s="41"/>
      <c r="B143" s="79">
        <v>113</v>
      </c>
      <c r="C143" s="28" t="s">
        <v>281</v>
      </c>
      <c r="D143" s="29">
        <f t="shared" si="1074"/>
        <v>18150.400000000001</v>
      </c>
      <c r="E143" s="29">
        <f t="shared" si="1074"/>
        <v>18790</v>
      </c>
      <c r="F143" s="30">
        <v>18508</v>
      </c>
      <c r="G143" s="39">
        <v>1.82</v>
      </c>
      <c r="H143" s="31">
        <v>1</v>
      </c>
      <c r="I143" s="32"/>
      <c r="J143" s="32"/>
      <c r="K143" s="32"/>
      <c r="L143" s="29">
        <v>1.4</v>
      </c>
      <c r="M143" s="29">
        <v>1.68</v>
      </c>
      <c r="N143" s="29">
        <v>2.23</v>
      </c>
      <c r="O143" s="29">
        <v>2.39</v>
      </c>
      <c r="P143" s="33">
        <v>2.57</v>
      </c>
      <c r="Q143" s="34">
        <v>26</v>
      </c>
      <c r="R143" s="34">
        <f>(Q143/12*1*$D143*$G143*$H143*$L143*R$9)+(Q143/12*5*$E143*$G143*$H143*$L143*R$10)+(Q143/12*6*$F143*$G143*$H143*$L143*R$10)</f>
        <v>1253265.42068</v>
      </c>
      <c r="S143" s="34"/>
      <c r="T143" s="34">
        <f>(S143/12*1*$D143*$G143*$H143*$L143*T$9)+(S143/12*5*$E143*$G143*$H143*$L143*T$10)+(S143/12*6*$F143*$G143*$H143*$L143*T$10)</f>
        <v>0</v>
      </c>
      <c r="U143" s="34"/>
      <c r="V143" s="34">
        <f t="shared" si="1162"/>
        <v>0</v>
      </c>
      <c r="W143" s="34"/>
      <c r="X143" s="34">
        <f t="shared" si="1163"/>
        <v>0</v>
      </c>
      <c r="Y143" s="34"/>
      <c r="Z143" s="34">
        <f t="shared" si="1164"/>
        <v>0</v>
      </c>
      <c r="AA143" s="34"/>
      <c r="AB143" s="34">
        <f t="shared" si="1165"/>
        <v>0</v>
      </c>
      <c r="AC143" s="34"/>
      <c r="AD143" s="34">
        <f t="shared" si="1166"/>
        <v>0</v>
      </c>
      <c r="AE143" s="34"/>
      <c r="AF143" s="34">
        <f t="shared" si="1167"/>
        <v>0</v>
      </c>
      <c r="AG143" s="34"/>
      <c r="AH143" s="34">
        <f t="shared" si="1168"/>
        <v>0</v>
      </c>
      <c r="AI143" s="34"/>
      <c r="AJ143" s="34">
        <f t="shared" si="1169"/>
        <v>0</v>
      </c>
      <c r="AK143" s="34"/>
      <c r="AL143" s="34">
        <f>(AK143/12*1*$D143*$G143*$H143*$L143*AL$9)+(AK143/12*5*$E143*$G143*$H143*$L143*AL$10)+(AK143/12*6*$F143*$G143*$H143*$L143*AL$10)</f>
        <v>0</v>
      </c>
      <c r="AM143" s="34"/>
      <c r="AN143" s="34">
        <f>(AM143/12*1*$D143*$G143*$H143*$L143*AN$9)+(AM143/12*5*$E143*$G143*$H143*$L143*AN$10)+(AM143/12*6*$F143*$G143*$H143*$L143*AN$10)</f>
        <v>0</v>
      </c>
      <c r="AO143" s="34"/>
      <c r="AP143" s="34">
        <f t="shared" si="1170"/>
        <v>0</v>
      </c>
      <c r="AQ143" s="34"/>
      <c r="AR143" s="34">
        <f>(AQ143/12*1*$D143*$G143*$H143*$M143*AR$9)+(AQ143/12*5*$E143*$G143*$H143*$M143*AR$10)+(AQ143/12*6*$F143*$G143*$H143*$M143*AR$10)</f>
        <v>0</v>
      </c>
      <c r="AS143" s="34"/>
      <c r="AT143" s="34">
        <f>(AS143/12*1*$D143*$G143*$H143*$M143*AT$9)+(AS143/12*5*$E143*$G143*$H143*$M143*AT$10)+(AS143/12*6*$F143*$G143*$H143*$M143*AT$10)</f>
        <v>0</v>
      </c>
      <c r="AU143" s="34"/>
      <c r="AV143" s="34">
        <f t="shared" si="1171"/>
        <v>0</v>
      </c>
      <c r="AW143" s="34"/>
      <c r="AX143" s="34">
        <f t="shared" si="1172"/>
        <v>0</v>
      </c>
      <c r="AY143" s="34"/>
      <c r="AZ143" s="34">
        <f t="shared" si="1173"/>
        <v>0</v>
      </c>
      <c r="BA143" s="34"/>
      <c r="BB143" s="34">
        <f t="shared" si="1174"/>
        <v>0</v>
      </c>
      <c r="BC143" s="34"/>
      <c r="BD143" s="34">
        <f t="shared" si="1175"/>
        <v>0</v>
      </c>
      <c r="BE143" s="34"/>
      <c r="BF143" s="34">
        <f t="shared" si="1176"/>
        <v>0</v>
      </c>
      <c r="BG143" s="34"/>
      <c r="BH143" s="34">
        <f t="shared" si="1177"/>
        <v>0</v>
      </c>
      <c r="BI143" s="34"/>
      <c r="BJ143" s="34">
        <f t="shared" si="1178"/>
        <v>0</v>
      </c>
      <c r="BK143" s="34"/>
      <c r="BL143" s="34">
        <f t="shared" si="1179"/>
        <v>0</v>
      </c>
      <c r="BM143" s="34"/>
      <c r="BN143" s="34">
        <f t="shared" si="1180"/>
        <v>0</v>
      </c>
      <c r="BO143" s="34"/>
      <c r="BP143" s="34">
        <f t="shared" si="1181"/>
        <v>0</v>
      </c>
      <c r="BQ143" s="40"/>
      <c r="BR143" s="34">
        <f t="shared" si="1182"/>
        <v>0</v>
      </c>
      <c r="BS143" s="34"/>
      <c r="BT143" s="34">
        <f t="shared" si="1183"/>
        <v>0</v>
      </c>
      <c r="BU143" s="34"/>
      <c r="BV143" s="34">
        <f t="shared" si="1184"/>
        <v>0</v>
      </c>
      <c r="BW143" s="34"/>
      <c r="BX143" s="34">
        <f>(BW143/12*1*$D143*$G143*$H143*$L143*BX$9)+(BW143/12*5*$E143*$G143*$H143*$L143*BX$10)+(BW143/12*6*$F143*$G143*$H143*$L143*BX$10)</f>
        <v>0</v>
      </c>
      <c r="BY143" s="34"/>
      <c r="BZ143" s="34">
        <f>(BY143/12*1*$D143*$G143*$H143*$L143*BZ$9)+(BY143/12*5*$E143*$G143*$H143*$L143*BZ$10)+(BY143/12*6*$F143*$G143*$H143*$L143*BZ$10)</f>
        <v>0</v>
      </c>
      <c r="CA143" s="34"/>
      <c r="CB143" s="34">
        <f>(CA143/12*1*$D143*$G143*$H143*$L143*CB$9)+(CA143/12*5*$E143*$G143*$H143*$L143*CB$10)+(CA143/12*6*$F143*$G143*$H143*$L143*CB$10)</f>
        <v>0</v>
      </c>
      <c r="CC143" s="34"/>
      <c r="CD143" s="34">
        <f>(CC143/12*1*$D143*$G143*$H143*$L143*CD$9)+(CC143/12*5*$E143*$G143*$H143*$L143*CD$10)+(CC143/12*6*$F143*$G143*$H143*$L143*CD$10)</f>
        <v>0</v>
      </c>
      <c r="CE143" s="34"/>
      <c r="CF143" s="34">
        <f t="shared" si="1185"/>
        <v>0</v>
      </c>
      <c r="CG143" s="34"/>
      <c r="CH143" s="34">
        <f t="shared" si="1186"/>
        <v>0</v>
      </c>
      <c r="CI143" s="34"/>
      <c r="CJ143" s="34">
        <f t="shared" si="1187"/>
        <v>0</v>
      </c>
      <c r="CK143" s="34"/>
      <c r="CL143" s="34">
        <f t="shared" si="1188"/>
        <v>0</v>
      </c>
      <c r="CM143" s="34"/>
      <c r="CN143" s="34">
        <f>(CM143/12*1*$D143*$G143*$H143*$L143*CN$9)+(CM143/12*11*$E143*$G143*$H143*$L143*CN$10)</f>
        <v>0</v>
      </c>
      <c r="CO143" s="34"/>
      <c r="CP143" s="34">
        <f t="shared" si="961"/>
        <v>0</v>
      </c>
      <c r="CQ143" s="34"/>
      <c r="CR143" s="34"/>
      <c r="CS143" s="34">
        <f t="shared" si="639"/>
        <v>0</v>
      </c>
      <c r="CT143" s="34">
        <f t="shared" si="639"/>
        <v>0</v>
      </c>
      <c r="CU143" s="34"/>
      <c r="CV143" s="34">
        <f t="shared" si="1189"/>
        <v>0</v>
      </c>
      <c r="CW143" s="34"/>
      <c r="CX143" s="34">
        <f t="shared" si="1190"/>
        <v>0</v>
      </c>
      <c r="CY143" s="34"/>
      <c r="CZ143" s="34">
        <f t="shared" si="1191"/>
        <v>0</v>
      </c>
      <c r="DA143" s="34"/>
      <c r="DB143" s="34">
        <f t="shared" si="1192"/>
        <v>0</v>
      </c>
      <c r="DC143" s="34"/>
      <c r="DD143" s="34">
        <f t="shared" si="1193"/>
        <v>0</v>
      </c>
      <c r="DE143" s="34"/>
      <c r="DF143" s="34">
        <f t="shared" si="1194"/>
        <v>0</v>
      </c>
      <c r="DG143" s="34">
        <v>0</v>
      </c>
      <c r="DH143" s="34">
        <f>(DG143/12*1*$D143*$G143*$H143*$M143*DH$9)+(DG143/12*11*$E143*$G143*$H143*$M143*DH$10)</f>
        <v>0</v>
      </c>
      <c r="DI143" s="34">
        <f t="shared" si="790"/>
        <v>0</v>
      </c>
      <c r="DJ143" s="34">
        <f t="shared" si="1075"/>
        <v>0</v>
      </c>
      <c r="DK143" s="34"/>
      <c r="DL143" s="27"/>
      <c r="DM143" s="34"/>
      <c r="DN143" s="27">
        <f t="shared" si="1195"/>
        <v>0</v>
      </c>
      <c r="DO143" s="34"/>
      <c r="DP143" s="34">
        <f t="shared" si="1196"/>
        <v>0</v>
      </c>
      <c r="DQ143" s="34"/>
      <c r="DR143" s="34">
        <f>(DQ143/12*1*$D143*$G143*$H143*$M143*DR$9)+(DQ143/12*11*$E143*$G143*$H143*$M143*DR$10)</f>
        <v>0</v>
      </c>
      <c r="DS143" s="34"/>
      <c r="DT143" s="34">
        <f t="shared" si="1136"/>
        <v>0</v>
      </c>
      <c r="DU143" s="34"/>
      <c r="DV143" s="27"/>
      <c r="DW143" s="34">
        <f t="shared" ref="DW143:DX206" si="1201">DS143+DU143</f>
        <v>0</v>
      </c>
      <c r="DX143" s="34">
        <f t="shared" si="1201"/>
        <v>0</v>
      </c>
      <c r="DY143" s="34"/>
      <c r="DZ143" s="34">
        <f>(DY143/12*1*$D143*$G143*$H143*$M143*DZ$9)+(DY143/12*11*$E143*$G143*$H143*$M143*DZ$10)</f>
        <v>0</v>
      </c>
      <c r="EA143" s="34">
        <f t="shared" ref="EA143" si="1202">DY143/12*3</f>
        <v>0</v>
      </c>
      <c r="EB143" s="34">
        <f t="shared" si="963"/>
        <v>0</v>
      </c>
      <c r="EC143" s="27"/>
      <c r="ED143" s="34"/>
      <c r="EE143" s="34">
        <f t="shared" si="640"/>
        <v>0</v>
      </c>
      <c r="EF143" s="34">
        <f t="shared" si="640"/>
        <v>0</v>
      </c>
      <c r="EG143" s="34"/>
      <c r="EH143" s="34">
        <f>(EG143/12*1*$D143*$G143*$H143*$L143*EH$9)+(EG143/12*11*$E143*$G143*$H143*$L143*EH$10)</f>
        <v>0</v>
      </c>
      <c r="EI143" s="34">
        <v>0</v>
      </c>
      <c r="EJ143" s="34">
        <f t="shared" si="649"/>
        <v>0</v>
      </c>
      <c r="EK143" s="34"/>
      <c r="EL143" s="34"/>
      <c r="EM143" s="34">
        <f t="shared" si="641"/>
        <v>0</v>
      </c>
      <c r="EN143" s="34">
        <f t="shared" si="641"/>
        <v>0</v>
      </c>
      <c r="EO143" s="34"/>
      <c r="EP143" s="34">
        <f>(EO143/12*1*$D143*$G143*$H143*$L143*EP$9)+(EO143/12*11*$E143*$G143*$H143*$L143*EP$10)</f>
        <v>0</v>
      </c>
      <c r="EQ143" s="34">
        <v>0</v>
      </c>
      <c r="ER143" s="34">
        <f t="shared" si="728"/>
        <v>0</v>
      </c>
      <c r="ES143" s="34"/>
      <c r="ET143" s="34"/>
      <c r="EU143" s="34">
        <f t="shared" si="642"/>
        <v>0</v>
      </c>
      <c r="EV143" s="34">
        <f t="shared" si="642"/>
        <v>0</v>
      </c>
      <c r="EW143" s="34"/>
      <c r="EX143" s="34">
        <f>(EW143/12*1*$D143*$G143*$H143*$M143*EX$9)+(EW143/12*11*$E143*$G143*$H143*$M143*EX$10)</f>
        <v>0</v>
      </c>
      <c r="EY143" s="34">
        <f t="shared" si="726"/>
        <v>0</v>
      </c>
      <c r="EZ143" s="34">
        <f t="shared" si="648"/>
        <v>0</v>
      </c>
      <c r="FA143" s="34"/>
      <c r="FB143" s="34"/>
      <c r="FC143" s="34">
        <f t="shared" si="729"/>
        <v>0</v>
      </c>
      <c r="FD143" s="34">
        <f t="shared" si="729"/>
        <v>0</v>
      </c>
      <c r="FE143" s="34">
        <v>0</v>
      </c>
      <c r="FF143" s="34">
        <f t="shared" si="1197"/>
        <v>0</v>
      </c>
      <c r="FG143" s="34">
        <f t="shared" si="1142"/>
        <v>0</v>
      </c>
      <c r="FH143" s="34">
        <f t="shared" si="734"/>
        <v>0</v>
      </c>
      <c r="FI143" s="34"/>
      <c r="FJ143" s="34"/>
      <c r="FK143" s="34">
        <f t="shared" si="730"/>
        <v>0</v>
      </c>
      <c r="FL143" s="34">
        <f t="shared" si="730"/>
        <v>0</v>
      </c>
      <c r="FM143" s="34"/>
      <c r="FN143" s="34">
        <f t="shared" si="1198"/>
        <v>0</v>
      </c>
      <c r="FO143" s="34">
        <f t="shared" si="657"/>
        <v>0</v>
      </c>
      <c r="FP143" s="34">
        <f t="shared" si="731"/>
        <v>0</v>
      </c>
      <c r="FQ143" s="34"/>
      <c r="FR143" s="34"/>
      <c r="FS143" s="34"/>
      <c r="FT143" s="34"/>
      <c r="FU143" s="34"/>
      <c r="FV143" s="34">
        <f t="shared" si="1199"/>
        <v>0</v>
      </c>
      <c r="FW143" s="34"/>
      <c r="FX143" s="34">
        <f t="shared" si="1200"/>
        <v>0</v>
      </c>
      <c r="FY143" s="34"/>
      <c r="FZ143" s="34"/>
      <c r="GA143" s="34">
        <f t="shared" si="643"/>
        <v>0</v>
      </c>
      <c r="GB143" s="34">
        <f t="shared" si="643"/>
        <v>0</v>
      </c>
      <c r="GC143" s="34"/>
      <c r="GD143" s="34">
        <f>(GC143/12*1*$D143*$G143*$H143*$O143*GD$9)+(GC143/12*11*$E143*$G143*$H143*$P143*GD$10)</f>
        <v>0</v>
      </c>
      <c r="GE143" s="34">
        <f t="shared" si="788"/>
        <v>0</v>
      </c>
      <c r="GF143" s="34">
        <f t="shared" si="647"/>
        <v>0</v>
      </c>
      <c r="GG143" s="34"/>
      <c r="GH143" s="34"/>
      <c r="GI143" s="27">
        <f t="shared" si="644"/>
        <v>0</v>
      </c>
      <c r="GJ143" s="27">
        <f t="shared" si="644"/>
        <v>0</v>
      </c>
      <c r="GK143" s="37"/>
      <c r="GL143" s="38"/>
    </row>
    <row r="144" spans="1:194" ht="31.5" customHeight="1" x14ac:dyDescent="0.25">
      <c r="A144" s="41"/>
      <c r="B144" s="72">
        <v>114</v>
      </c>
      <c r="C144" s="28" t="s">
        <v>282</v>
      </c>
      <c r="D144" s="29">
        <f t="shared" si="1074"/>
        <v>18150.400000000001</v>
      </c>
      <c r="E144" s="29">
        <f t="shared" si="1074"/>
        <v>18790</v>
      </c>
      <c r="F144" s="30">
        <v>18508</v>
      </c>
      <c r="G144" s="71">
        <v>1.71</v>
      </c>
      <c r="H144" s="31">
        <v>1</v>
      </c>
      <c r="I144" s="32"/>
      <c r="J144" s="32"/>
      <c r="K144" s="32"/>
      <c r="L144" s="29">
        <v>1.4</v>
      </c>
      <c r="M144" s="29">
        <v>1.68</v>
      </c>
      <c r="N144" s="29">
        <v>2.23</v>
      </c>
      <c r="O144" s="29">
        <v>2.39</v>
      </c>
      <c r="P144" s="33">
        <v>2.57</v>
      </c>
      <c r="Q144" s="34">
        <v>150</v>
      </c>
      <c r="R144" s="34">
        <f>(Q144/12*1*$D144*$G144*$H144*$L144*R$9)+(Q144/12*5*$E144*$G144*$H144*$L144*R$10)+(Q144/12*6*$F144*$G144*$H144*$L144*R$10)</f>
        <v>6793376.5934999995</v>
      </c>
      <c r="S144" s="34">
        <v>0</v>
      </c>
      <c r="T144" s="34">
        <f>(S144/12*1*$D144*$G144*$H144*$L144*T$9)+(S144/12*5*$E144*$G144*$H144*$L144*T$10)+(S144/12*6*$F144*$G144*$H144*$L144*T$10)</f>
        <v>0</v>
      </c>
      <c r="U144" s="34">
        <v>0</v>
      </c>
      <c r="V144" s="34">
        <f t="shared" si="1162"/>
        <v>0</v>
      </c>
      <c r="W144" s="34"/>
      <c r="X144" s="34">
        <f t="shared" si="1163"/>
        <v>0</v>
      </c>
      <c r="Y144" s="34">
        <v>0</v>
      </c>
      <c r="Z144" s="34">
        <f t="shared" si="1164"/>
        <v>0</v>
      </c>
      <c r="AA144" s="34">
        <v>24</v>
      </c>
      <c r="AB144" s="34">
        <f t="shared" si="1165"/>
        <v>1096755.5592</v>
      </c>
      <c r="AC144" s="34">
        <v>0</v>
      </c>
      <c r="AD144" s="34">
        <f t="shared" si="1166"/>
        <v>0</v>
      </c>
      <c r="AE144" s="34">
        <v>0</v>
      </c>
      <c r="AF144" s="34">
        <f t="shared" si="1167"/>
        <v>0</v>
      </c>
      <c r="AG144" s="34">
        <v>0</v>
      </c>
      <c r="AH144" s="34">
        <f t="shared" si="1168"/>
        <v>0</v>
      </c>
      <c r="AI144" s="34">
        <v>68</v>
      </c>
      <c r="AJ144" s="34">
        <f t="shared" si="1169"/>
        <v>3332604.2962799999</v>
      </c>
      <c r="AK144" s="34">
        <v>2</v>
      </c>
      <c r="AL144" s="34">
        <f>(AK144/12*1*$D144*$G144*$H144*$L144*AL$9)+(AK144/12*5*$E144*$G144*$H144*$L144*AL$10)+(AK144/12*6*$F144*$G144*$H144*$L144*AL$10)</f>
        <v>89325.891983999987</v>
      </c>
      <c r="AM144" s="34"/>
      <c r="AN144" s="34">
        <f>(AM144/12*1*$D144*$G144*$H144*$L144*AN$9)+(AM144/12*5*$E144*$G144*$H144*$L144*AN$10)+(AM144/12*6*$F144*$G144*$H144*$L144*AN$10)</f>
        <v>0</v>
      </c>
      <c r="AO144" s="34">
        <v>0</v>
      </c>
      <c r="AP144" s="34">
        <f t="shared" si="1170"/>
        <v>0</v>
      </c>
      <c r="AQ144" s="34">
        <v>4</v>
      </c>
      <c r="AR144" s="34">
        <f>(AQ144/12*1*$D144*$G144*$H144*$M144*AR$9)+(AQ144/12*5*$E144*$G144*$H144*$M144*AR$10)+(AQ144/12*6*$F144*$G144*$H144*$M144*AR$10)</f>
        <v>214382.14076159999</v>
      </c>
      <c r="AS144" s="34">
        <v>26</v>
      </c>
      <c r="AT144" s="34">
        <f>(AS144/12*1*$D144*$G144*$H144*$M144*AT$9)+(AS144/12*5*$E144*$G144*$H144*$M144*AT$10)+(AS144/12*6*$F144*$G144*$H144*$M144*AT$10)</f>
        <v>1393483.9149503997</v>
      </c>
      <c r="AU144" s="34">
        <v>0</v>
      </c>
      <c r="AV144" s="34">
        <f t="shared" si="1171"/>
        <v>0</v>
      </c>
      <c r="AW144" s="34">
        <v>0</v>
      </c>
      <c r="AX144" s="34">
        <f t="shared" si="1172"/>
        <v>0</v>
      </c>
      <c r="AY144" s="34"/>
      <c r="AZ144" s="34">
        <f t="shared" si="1173"/>
        <v>0</v>
      </c>
      <c r="BA144" s="34"/>
      <c r="BB144" s="34">
        <f t="shared" si="1174"/>
        <v>0</v>
      </c>
      <c r="BC144" s="34"/>
      <c r="BD144" s="34">
        <f t="shared" si="1175"/>
        <v>0</v>
      </c>
      <c r="BE144" s="34">
        <v>0</v>
      </c>
      <c r="BF144" s="34">
        <f t="shared" si="1176"/>
        <v>0</v>
      </c>
      <c r="BG144" s="34">
        <v>0</v>
      </c>
      <c r="BH144" s="34">
        <f t="shared" si="1177"/>
        <v>0</v>
      </c>
      <c r="BI144" s="34">
        <v>0</v>
      </c>
      <c r="BJ144" s="34">
        <f t="shared" si="1178"/>
        <v>0</v>
      </c>
      <c r="BK144" s="34">
        <v>0</v>
      </c>
      <c r="BL144" s="34">
        <f t="shared" si="1179"/>
        <v>0</v>
      </c>
      <c r="BM144" s="34">
        <v>2</v>
      </c>
      <c r="BN144" s="34">
        <f t="shared" si="1180"/>
        <v>93850.122659999994</v>
      </c>
      <c r="BO144" s="34">
        <v>2</v>
      </c>
      <c r="BP144" s="34">
        <f t="shared" si="1181"/>
        <v>93415.602083999984</v>
      </c>
      <c r="BQ144" s="40">
        <v>0</v>
      </c>
      <c r="BR144" s="34">
        <f t="shared" si="1182"/>
        <v>0</v>
      </c>
      <c r="BS144" s="34">
        <v>5</v>
      </c>
      <c r="BT144" s="34">
        <f t="shared" si="1183"/>
        <v>280450.49255999998</v>
      </c>
      <c r="BU144" s="34"/>
      <c r="BV144" s="34">
        <f t="shared" si="1184"/>
        <v>0</v>
      </c>
      <c r="BW144" s="34">
        <v>0</v>
      </c>
      <c r="BX144" s="34">
        <f>(BW144/12*1*$D144*$G144*$H144*$L144*BX$9)+(BW144/12*5*$E144*$G144*$H144*$L144*BX$10)+(BW144/12*6*$F144*$G144*$H144*$L144*BX$10)</f>
        <v>0</v>
      </c>
      <c r="BY144" s="34">
        <v>0</v>
      </c>
      <c r="BZ144" s="34">
        <f>(BY144/12*1*$D144*$G144*$H144*$L144*BZ$9)+(BY144/12*5*$E144*$G144*$H144*$L144*BZ$10)+(BY144/12*6*$F144*$G144*$H144*$L144*BZ$10)</f>
        <v>0</v>
      </c>
      <c r="CA144" s="34">
        <v>0</v>
      </c>
      <c r="CB144" s="34">
        <f>(CA144/12*1*$D144*$G144*$H144*$L144*CB$9)+(CA144/12*5*$E144*$G144*$H144*$L144*CB$10)+(CA144/12*6*$F144*$G144*$H144*$L144*CB$10)</f>
        <v>0</v>
      </c>
      <c r="CC144" s="34">
        <v>0</v>
      </c>
      <c r="CD144" s="34">
        <f>(CC144/12*1*$D144*$G144*$H144*$L144*CD$9)+(CC144/12*5*$E144*$G144*$H144*$L144*CD$10)+(CC144/12*6*$F144*$G144*$H144*$L144*CD$10)</f>
        <v>0</v>
      </c>
      <c r="CE144" s="34">
        <v>0</v>
      </c>
      <c r="CF144" s="34">
        <f t="shared" si="1185"/>
        <v>0</v>
      </c>
      <c r="CG144" s="34"/>
      <c r="CH144" s="34">
        <f t="shared" si="1186"/>
        <v>0</v>
      </c>
      <c r="CI144" s="34"/>
      <c r="CJ144" s="34">
        <f t="shared" si="1187"/>
        <v>0</v>
      </c>
      <c r="CK144" s="34">
        <v>0</v>
      </c>
      <c r="CL144" s="34">
        <f t="shared" si="1188"/>
        <v>0</v>
      </c>
      <c r="CM144" s="34">
        <v>0</v>
      </c>
      <c r="CN144" s="34">
        <f>(CM144/12*1*$D144*$G144*$H144*$L144*CN$9)+(CM144/12*11*$E144*$G144*$H144*$L144*CN$10)</f>
        <v>0</v>
      </c>
      <c r="CO144" s="34"/>
      <c r="CP144" s="34">
        <f t="shared" si="961"/>
        <v>0</v>
      </c>
      <c r="CQ144" s="34"/>
      <c r="CR144" s="34"/>
      <c r="CS144" s="34">
        <f t="shared" ref="CS144:CT207" si="1203">CO144+CQ144</f>
        <v>0</v>
      </c>
      <c r="CT144" s="34">
        <f t="shared" si="1203"/>
        <v>0</v>
      </c>
      <c r="CU144" s="34">
        <v>20</v>
      </c>
      <c r="CV144" s="34">
        <f t="shared" si="1189"/>
        <v>1019807.9750879998</v>
      </c>
      <c r="CW144" s="34">
        <v>4</v>
      </c>
      <c r="CX144" s="34">
        <f t="shared" si="1190"/>
        <v>203961.59501759996</v>
      </c>
      <c r="CY144" s="34"/>
      <c r="CZ144" s="34">
        <f t="shared" si="1191"/>
        <v>0</v>
      </c>
      <c r="DA144" s="34">
        <v>2</v>
      </c>
      <c r="DB144" s="34">
        <f t="shared" si="1192"/>
        <v>102458.77014239998</v>
      </c>
      <c r="DC144" s="34">
        <v>0</v>
      </c>
      <c r="DD144" s="34">
        <f t="shared" si="1193"/>
        <v>0</v>
      </c>
      <c r="DE144" s="34"/>
      <c r="DF144" s="34">
        <f t="shared" si="1194"/>
        <v>0</v>
      </c>
      <c r="DG144" s="34">
        <v>0</v>
      </c>
      <c r="DH144" s="34">
        <f>(DG144/12*1*$D144*$G144*$H144*$M144*DH$9)+(DG144/12*11*$E144*$G144*$H144*$M144*DH$10)</f>
        <v>0</v>
      </c>
      <c r="DI144" s="34">
        <f t="shared" si="790"/>
        <v>0</v>
      </c>
      <c r="DJ144" s="34">
        <f t="shared" si="1075"/>
        <v>0</v>
      </c>
      <c r="DK144" s="34"/>
      <c r="DL144" s="27"/>
      <c r="DM144" s="34"/>
      <c r="DN144" s="27">
        <f t="shared" si="1195"/>
        <v>0</v>
      </c>
      <c r="DO144" s="34">
        <v>0</v>
      </c>
      <c r="DP144" s="34">
        <f t="shared" si="1196"/>
        <v>0</v>
      </c>
      <c r="DQ144" s="34">
        <v>0</v>
      </c>
      <c r="DR144" s="34">
        <f>(DQ144/12*1*$D144*$G144*$H144*$M144*DR$9)+(DQ144/12*11*$E144*$G144*$H144*$M144*DR$10)</f>
        <v>0</v>
      </c>
      <c r="DS144" s="34"/>
      <c r="DT144" s="34">
        <f t="shared" si="1136"/>
        <v>0</v>
      </c>
      <c r="DU144" s="34"/>
      <c r="DV144" s="27"/>
      <c r="DW144" s="34">
        <f t="shared" si="1201"/>
        <v>0</v>
      </c>
      <c r="DX144" s="34">
        <f t="shared" si="1201"/>
        <v>0</v>
      </c>
      <c r="DY144" s="34">
        <v>1</v>
      </c>
      <c r="DZ144" s="34">
        <f>(DY144/12*1*$D144*$G144*$H144*$M144*DZ$9)+(DY144/12*11*$E144*$G144*$H144*$M144*DZ$10)</f>
        <v>56324.989173599992</v>
      </c>
      <c r="EA144" s="34"/>
      <c r="EB144" s="34">
        <f t="shared" si="963"/>
        <v>0</v>
      </c>
      <c r="EC144" s="27"/>
      <c r="ED144" s="34"/>
      <c r="EE144" s="34">
        <f t="shared" ref="EE144:EF207" si="1204">EA144+EC144</f>
        <v>0</v>
      </c>
      <c r="EF144" s="34">
        <f t="shared" si="1204"/>
        <v>0</v>
      </c>
      <c r="EG144" s="34">
        <v>2</v>
      </c>
      <c r="EH144" s="34">
        <f>(EG144/12*1*$D144*$G144*$H144*$L144*EH$9)+(EG144/12*11*$E144*$G144*$H144*$L144*EH$10)</f>
        <v>94309.502531999984</v>
      </c>
      <c r="EI144" s="34">
        <v>0</v>
      </c>
      <c r="EJ144" s="34">
        <f t="shared" si="649"/>
        <v>0</v>
      </c>
      <c r="EK144" s="34"/>
      <c r="EL144" s="34"/>
      <c r="EM144" s="34">
        <f t="shared" ref="EM144:EN206" si="1205">EI144+EK144</f>
        <v>0</v>
      </c>
      <c r="EN144" s="34">
        <f t="shared" si="1205"/>
        <v>0</v>
      </c>
      <c r="EO144" s="34"/>
      <c r="EP144" s="34">
        <f>(EO144/12*1*$D144*$G144*$H144*$L144*EP$9)+(EO144/12*11*$E144*$G144*$H144*$L144*EP$10)</f>
        <v>0</v>
      </c>
      <c r="EQ144" s="34">
        <v>0</v>
      </c>
      <c r="ER144" s="34">
        <f t="shared" si="728"/>
        <v>0</v>
      </c>
      <c r="ES144" s="34"/>
      <c r="ET144" s="34"/>
      <c r="EU144" s="34">
        <f t="shared" ref="EU144:EV206" si="1206">EQ144+ES144</f>
        <v>0</v>
      </c>
      <c r="EV144" s="34">
        <f t="shared" si="1206"/>
        <v>0</v>
      </c>
      <c r="EW144" s="34"/>
      <c r="EX144" s="34">
        <f>(EW144/12*1*$D144*$G144*$H144*$M144*EX$9)+(EW144/12*11*$E144*$G144*$H144*$M144*EX$10)</f>
        <v>0</v>
      </c>
      <c r="EY144" s="34">
        <f t="shared" si="726"/>
        <v>0</v>
      </c>
      <c r="EZ144" s="34">
        <f t="shared" si="648"/>
        <v>0</v>
      </c>
      <c r="FA144" s="34"/>
      <c r="FB144" s="34"/>
      <c r="FC144" s="34">
        <f t="shared" si="729"/>
        <v>0</v>
      </c>
      <c r="FD144" s="34">
        <f t="shared" si="729"/>
        <v>0</v>
      </c>
      <c r="FE144" s="34">
        <v>2</v>
      </c>
      <c r="FF144" s="34">
        <f t="shared" si="1197"/>
        <v>146162.71101599996</v>
      </c>
      <c r="FG144" s="34"/>
      <c r="FH144" s="34">
        <f t="shared" si="734"/>
        <v>0</v>
      </c>
      <c r="FI144" s="34"/>
      <c r="FJ144" s="34"/>
      <c r="FK144" s="34">
        <f t="shared" si="730"/>
        <v>0</v>
      </c>
      <c r="FL144" s="34">
        <f t="shared" si="730"/>
        <v>0</v>
      </c>
      <c r="FM144" s="34"/>
      <c r="FN144" s="34">
        <f t="shared" si="1198"/>
        <v>0</v>
      </c>
      <c r="FO144" s="34">
        <v>1</v>
      </c>
      <c r="FP144" s="34">
        <v>73088.800000000003</v>
      </c>
      <c r="FQ144" s="34"/>
      <c r="FR144" s="34"/>
      <c r="FS144" s="34"/>
      <c r="FT144" s="34"/>
      <c r="FU144" s="34">
        <v>1</v>
      </c>
      <c r="FV144" s="34">
        <f t="shared" si="1199"/>
        <v>97583.573611499989</v>
      </c>
      <c r="FW144" s="34"/>
      <c r="FX144" s="34"/>
      <c r="FY144" s="34"/>
      <c r="FZ144" s="34"/>
      <c r="GA144" s="34">
        <f t="shared" ref="GA144:GB206" si="1207">FW144+FY144</f>
        <v>0</v>
      </c>
      <c r="GB144" s="34">
        <f t="shared" si="1207"/>
        <v>0</v>
      </c>
      <c r="GC144" s="34"/>
      <c r="GD144" s="34">
        <f>(GC144/12*1*$D144*$G144*$H144*$O144*GD$9)+(GC144/12*11*$E144*$G144*$H144*$P144*GD$10)</f>
        <v>0</v>
      </c>
      <c r="GE144" s="34">
        <v>1</v>
      </c>
      <c r="GF144" s="34">
        <v>103850.42</v>
      </c>
      <c r="GG144" s="34"/>
      <c r="GH144" s="34"/>
      <c r="GI144" s="27">
        <f t="shared" ref="GI144:GJ207" si="1208">GE144+GG144</f>
        <v>1</v>
      </c>
      <c r="GJ144" s="27">
        <f t="shared" si="1208"/>
        <v>103850.42</v>
      </c>
      <c r="GK144" s="37"/>
      <c r="GL144" s="38"/>
    </row>
    <row r="145" spans="1:194" ht="31.5" customHeight="1" x14ac:dyDescent="0.25">
      <c r="A145" s="41">
        <v>19</v>
      </c>
      <c r="B145" s="44"/>
      <c r="C145" s="44" t="s">
        <v>283</v>
      </c>
      <c r="D145" s="29">
        <f t="shared" ref="D145:E160" si="1209">D144</f>
        <v>18150.400000000001</v>
      </c>
      <c r="E145" s="29">
        <f t="shared" si="1209"/>
        <v>18790</v>
      </c>
      <c r="F145" s="30">
        <v>18508</v>
      </c>
      <c r="G145" s="74">
        <v>2.2400000000000002</v>
      </c>
      <c r="H145" s="31">
        <v>1</v>
      </c>
      <c r="I145" s="32"/>
      <c r="J145" s="32"/>
      <c r="K145" s="32"/>
      <c r="L145" s="29">
        <v>1.4</v>
      </c>
      <c r="M145" s="29">
        <v>1.68</v>
      </c>
      <c r="N145" s="29">
        <v>2.23</v>
      </c>
      <c r="O145" s="29">
        <v>2.39</v>
      </c>
      <c r="P145" s="33">
        <v>2.57</v>
      </c>
      <c r="Q145" s="27">
        <f>SUM(Q146:Q174)</f>
        <v>869</v>
      </c>
      <c r="R145" s="27">
        <f t="shared" ref="R145:CC145" si="1210">SUM(R146:R174)</f>
        <v>80503499.000399992</v>
      </c>
      <c r="S145" s="27">
        <f t="shared" si="1210"/>
        <v>61</v>
      </c>
      <c r="T145" s="27">
        <f t="shared" si="1210"/>
        <v>2647695.3530299999</v>
      </c>
      <c r="U145" s="27">
        <f t="shared" si="1210"/>
        <v>0</v>
      </c>
      <c r="V145" s="27">
        <f t="shared" si="1210"/>
        <v>0</v>
      </c>
      <c r="W145" s="27">
        <f t="shared" si="1210"/>
        <v>0</v>
      </c>
      <c r="X145" s="27">
        <f t="shared" si="1210"/>
        <v>0</v>
      </c>
      <c r="Y145" s="27">
        <f t="shared" si="1210"/>
        <v>5254</v>
      </c>
      <c r="Z145" s="27">
        <f t="shared" si="1210"/>
        <v>377130535.98794001</v>
      </c>
      <c r="AA145" s="27">
        <f t="shared" si="1210"/>
        <v>30</v>
      </c>
      <c r="AB145" s="27">
        <f t="shared" si="1210"/>
        <v>923049.14753333328</v>
      </c>
      <c r="AC145" s="27">
        <f t="shared" si="1210"/>
        <v>0</v>
      </c>
      <c r="AD145" s="27">
        <f t="shared" si="1210"/>
        <v>0</v>
      </c>
      <c r="AE145" s="27">
        <f t="shared" si="1210"/>
        <v>0</v>
      </c>
      <c r="AF145" s="27">
        <f t="shared" si="1210"/>
        <v>0</v>
      </c>
      <c r="AG145" s="27">
        <f t="shared" si="1210"/>
        <v>0</v>
      </c>
      <c r="AH145" s="27">
        <f t="shared" si="1210"/>
        <v>0</v>
      </c>
      <c r="AI145" s="27">
        <f>SUM(AI146:AI174)</f>
        <v>32</v>
      </c>
      <c r="AJ145" s="27">
        <f t="shared" ref="AJ145" si="1211">SUM(AJ146:AJ174)</f>
        <v>640841.34902666672</v>
      </c>
      <c r="AK145" s="27">
        <f t="shared" si="1210"/>
        <v>4</v>
      </c>
      <c r="AL145" s="27">
        <f t="shared" si="1210"/>
        <v>154622.59665066667</v>
      </c>
      <c r="AM145" s="27">
        <f t="shared" si="1210"/>
        <v>0</v>
      </c>
      <c r="AN145" s="27">
        <f t="shared" si="1210"/>
        <v>0</v>
      </c>
      <c r="AO145" s="27">
        <f t="shared" si="1210"/>
        <v>26</v>
      </c>
      <c r="AP145" s="27">
        <f t="shared" si="1210"/>
        <v>881766.69981866656</v>
      </c>
      <c r="AQ145" s="27">
        <f t="shared" si="1210"/>
        <v>28</v>
      </c>
      <c r="AR145" s="27">
        <f t="shared" si="1210"/>
        <v>1890574.6682368</v>
      </c>
      <c r="AS145" s="27">
        <f t="shared" si="1210"/>
        <v>8</v>
      </c>
      <c r="AT145" s="27">
        <f t="shared" si="1210"/>
        <v>125369.67296</v>
      </c>
      <c r="AU145" s="27">
        <f t="shared" si="1210"/>
        <v>208</v>
      </c>
      <c r="AV145" s="27">
        <f t="shared" si="1210"/>
        <v>4992847.2256319998</v>
      </c>
      <c r="AW145" s="27">
        <f t="shared" si="1210"/>
        <v>1795</v>
      </c>
      <c r="AX145" s="27">
        <f t="shared" si="1210"/>
        <v>142067346.27735996</v>
      </c>
      <c r="AY145" s="27">
        <f t="shared" si="1210"/>
        <v>0</v>
      </c>
      <c r="AZ145" s="27">
        <f t="shared" si="1210"/>
        <v>0</v>
      </c>
      <c r="BA145" s="27">
        <f t="shared" si="1210"/>
        <v>0</v>
      </c>
      <c r="BB145" s="27">
        <f t="shared" si="1210"/>
        <v>0</v>
      </c>
      <c r="BC145" s="27">
        <f t="shared" si="1210"/>
        <v>0</v>
      </c>
      <c r="BD145" s="27">
        <f t="shared" si="1210"/>
        <v>0</v>
      </c>
      <c r="BE145" s="27">
        <f t="shared" si="1210"/>
        <v>0</v>
      </c>
      <c r="BF145" s="27">
        <f t="shared" si="1210"/>
        <v>0</v>
      </c>
      <c r="BG145" s="27">
        <f t="shared" si="1210"/>
        <v>0</v>
      </c>
      <c r="BH145" s="27">
        <f t="shared" si="1210"/>
        <v>0</v>
      </c>
      <c r="BI145" s="27">
        <v>0</v>
      </c>
      <c r="BJ145" s="27">
        <f t="shared" ref="BJ145" si="1212">SUM(BJ146:BJ174)</f>
        <v>0</v>
      </c>
      <c r="BK145" s="27">
        <f t="shared" si="1210"/>
        <v>0</v>
      </c>
      <c r="BL145" s="27">
        <f t="shared" si="1210"/>
        <v>0</v>
      </c>
      <c r="BM145" s="27">
        <f>SUM(BM146:BM174)</f>
        <v>103</v>
      </c>
      <c r="BN145" s="27">
        <f t="shared" ref="BN145" si="1213">SUM(BN146:BN174)</f>
        <v>6927620.8963500001</v>
      </c>
      <c r="BO145" s="27">
        <f t="shared" si="1210"/>
        <v>141</v>
      </c>
      <c r="BP145" s="27">
        <f t="shared" si="1210"/>
        <v>4125036.3236039998</v>
      </c>
      <c r="BQ145" s="27">
        <v>44</v>
      </c>
      <c r="BR145" s="27">
        <f t="shared" ref="BR145" si="1214">SUM(BR146:BR174)</f>
        <v>813535.17323680012</v>
      </c>
      <c r="BS145" s="27">
        <f t="shared" si="1210"/>
        <v>0</v>
      </c>
      <c r="BT145" s="27">
        <f t="shared" si="1210"/>
        <v>0</v>
      </c>
      <c r="BU145" s="27">
        <f t="shared" si="1210"/>
        <v>1</v>
      </c>
      <c r="BV145" s="27">
        <f t="shared" si="1210"/>
        <v>9330.76</v>
      </c>
      <c r="BW145" s="27">
        <f t="shared" si="1210"/>
        <v>0</v>
      </c>
      <c r="BX145" s="27">
        <f t="shared" si="1210"/>
        <v>0</v>
      </c>
      <c r="BY145" s="27">
        <f t="shared" si="1210"/>
        <v>0</v>
      </c>
      <c r="BZ145" s="27">
        <f t="shared" si="1210"/>
        <v>0</v>
      </c>
      <c r="CA145" s="27">
        <f t="shared" si="1210"/>
        <v>0</v>
      </c>
      <c r="CB145" s="27">
        <f t="shared" si="1210"/>
        <v>0</v>
      </c>
      <c r="CC145" s="27">
        <f t="shared" si="1210"/>
        <v>8</v>
      </c>
      <c r="CD145" s="27">
        <f t="shared" ref="CD145:EO145" si="1215">SUM(CD146:CD174)</f>
        <v>89406.406133333337</v>
      </c>
      <c r="CE145" s="27">
        <f t="shared" si="1215"/>
        <v>0</v>
      </c>
      <c r="CF145" s="27">
        <f t="shared" si="1215"/>
        <v>0</v>
      </c>
      <c r="CG145" s="27">
        <f t="shared" si="1215"/>
        <v>0</v>
      </c>
      <c r="CH145" s="27">
        <f t="shared" si="1215"/>
        <v>0</v>
      </c>
      <c r="CI145" s="27">
        <f t="shared" si="1215"/>
        <v>0</v>
      </c>
      <c r="CJ145" s="27">
        <f t="shared" si="1215"/>
        <v>0</v>
      </c>
      <c r="CK145" s="27">
        <f t="shared" si="1215"/>
        <v>0</v>
      </c>
      <c r="CL145" s="27">
        <f t="shared" si="1215"/>
        <v>0</v>
      </c>
      <c r="CM145" s="27">
        <f t="shared" si="1215"/>
        <v>1</v>
      </c>
      <c r="CN145" s="27">
        <f t="shared" si="1215"/>
        <v>45296.090279999989</v>
      </c>
      <c r="CO145" s="27">
        <f t="shared" si="1215"/>
        <v>5</v>
      </c>
      <c r="CP145" s="27">
        <f t="shared" si="1215"/>
        <v>57905.829999999994</v>
      </c>
      <c r="CQ145" s="27"/>
      <c r="CR145" s="27">
        <f>($CQ145/9*3* $E145*$G145*$H145*$L145*CR$10)+($CQ145/9*6* $F145*$G145*$H145*$L145*CR$10)</f>
        <v>0</v>
      </c>
      <c r="CS145" s="34">
        <f t="shared" si="1203"/>
        <v>5</v>
      </c>
      <c r="CT145" s="34">
        <f t="shared" si="1203"/>
        <v>57905.829999999994</v>
      </c>
      <c r="CU145" s="27">
        <f t="shared" si="1215"/>
        <v>34</v>
      </c>
      <c r="CV145" s="27">
        <f t="shared" ref="CV145" si="1216">SUM(CV146:CV174)</f>
        <v>1074674.8369056</v>
      </c>
      <c r="CW145" s="27">
        <f t="shared" ref="CW145:CY145" si="1217">SUM(CW146:CW174)</f>
        <v>66</v>
      </c>
      <c r="CX145" s="27">
        <f t="shared" si="1217"/>
        <v>1599488.2977696001</v>
      </c>
      <c r="CY145" s="27">
        <f t="shared" si="1217"/>
        <v>2</v>
      </c>
      <c r="CZ145" s="27">
        <f t="shared" si="1215"/>
        <v>122331.37760666665</v>
      </c>
      <c r="DA145" s="27">
        <f t="shared" si="1215"/>
        <v>13</v>
      </c>
      <c r="DB145" s="27">
        <f t="shared" si="1215"/>
        <v>240568.39890159998</v>
      </c>
      <c r="DC145" s="27">
        <f t="shared" si="1215"/>
        <v>0</v>
      </c>
      <c r="DD145" s="27">
        <f t="shared" si="1215"/>
        <v>0</v>
      </c>
      <c r="DE145" s="27">
        <f t="shared" si="1215"/>
        <v>0</v>
      </c>
      <c r="DF145" s="27">
        <f t="shared" si="1215"/>
        <v>0</v>
      </c>
      <c r="DG145" s="27">
        <f t="shared" si="1215"/>
        <v>16</v>
      </c>
      <c r="DH145" s="27">
        <f t="shared" si="1215"/>
        <v>1025428.7954399998</v>
      </c>
      <c r="DI145" s="27">
        <f t="shared" si="1215"/>
        <v>16</v>
      </c>
      <c r="DJ145" s="27">
        <f t="shared" si="1215"/>
        <v>410672.64000000001</v>
      </c>
      <c r="DK145" s="27">
        <v>20</v>
      </c>
      <c r="DL145" s="27">
        <f>(DK145/9*3*$E145*$G145*$H145*$M145*DL$10)+(DK145/9*6*$F145*$G145*$H145*$M145*DL$10)</f>
        <v>1475664.2181120003</v>
      </c>
      <c r="DM145" s="27">
        <f t="shared" ref="DM145:DM195" si="1218">DI145+DK145</f>
        <v>36</v>
      </c>
      <c r="DN145" s="27">
        <f t="shared" si="1195"/>
        <v>1886336.8581120004</v>
      </c>
      <c r="DO145" s="27">
        <f t="shared" si="1215"/>
        <v>0</v>
      </c>
      <c r="DP145" s="27">
        <f t="shared" ref="DP145" si="1219">SUM(DP146:DP174)</f>
        <v>0</v>
      </c>
      <c r="DQ145" s="27">
        <f t="shared" si="1215"/>
        <v>12</v>
      </c>
      <c r="DR145" s="27">
        <f t="shared" si="1215"/>
        <v>327475.64757599996</v>
      </c>
      <c r="DS145" s="27">
        <f t="shared" si="1215"/>
        <v>3</v>
      </c>
      <c r="DT145" s="27">
        <f t="shared" si="1215"/>
        <v>40428.9</v>
      </c>
      <c r="DU145" s="27">
        <f>DQ145-DS145</f>
        <v>9</v>
      </c>
      <c r="DV145" s="27">
        <f>(DU145/9*3*$E145*$G145*$H145*$M145*DV$10)+(DU145/9*6*$F145*$G145*$H145*$M145*DV$10)</f>
        <v>664048.89815040003</v>
      </c>
      <c r="DW145" s="34">
        <f t="shared" si="1201"/>
        <v>12</v>
      </c>
      <c r="DX145" s="34">
        <f t="shared" si="1201"/>
        <v>704477.79815040005</v>
      </c>
      <c r="DY145" s="27">
        <f t="shared" si="1215"/>
        <v>59</v>
      </c>
      <c r="DZ145" s="27">
        <f t="shared" si="1215"/>
        <v>1355422.985084</v>
      </c>
      <c r="EA145" s="27">
        <f t="shared" si="1215"/>
        <v>16</v>
      </c>
      <c r="EB145" s="27">
        <f t="shared" si="1215"/>
        <v>370984.21</v>
      </c>
      <c r="EC145" s="27">
        <f>DY145-EA145</f>
        <v>43</v>
      </c>
      <c r="ED145" s="27">
        <f>(EC145/9*3*$E145*$G145*$H145*$M145*ED$10)+(EC145/9*6*$F145*$G145*$H145*$M145*ED$10)</f>
        <v>3172678.0689407997</v>
      </c>
      <c r="EE145" s="34">
        <f t="shared" si="1204"/>
        <v>59</v>
      </c>
      <c r="EF145" s="34">
        <f t="shared" si="1204"/>
        <v>3543662.2789407996</v>
      </c>
      <c r="EG145" s="27">
        <f t="shared" si="1215"/>
        <v>17</v>
      </c>
      <c r="EH145" s="27">
        <f t="shared" si="1215"/>
        <v>555653.94035666657</v>
      </c>
      <c r="EI145" s="27">
        <f t="shared" si="1215"/>
        <v>4</v>
      </c>
      <c r="EJ145" s="27">
        <f t="shared" si="1215"/>
        <v>112202.26000000001</v>
      </c>
      <c r="EK145" s="27">
        <v>20</v>
      </c>
      <c r="EL145" s="27">
        <f>(EK145/9*3* $E145*$G145*$H145*$L145*EL$10)+(EK145/9*6* $F145*$G145*$H145*$L145*EL$10)</f>
        <v>1229720.1817600001</v>
      </c>
      <c r="EM145" s="27">
        <f>EI145+EK145</f>
        <v>24</v>
      </c>
      <c r="EN145" s="34">
        <f t="shared" si="1205"/>
        <v>1341922.4417600001</v>
      </c>
      <c r="EO145" s="27">
        <f t="shared" si="1215"/>
        <v>1</v>
      </c>
      <c r="EP145" s="27">
        <f t="shared" ref="EP145:GD145" si="1220">SUM(EP146:EP174)</f>
        <v>70870.006288666656</v>
      </c>
      <c r="EQ145" s="27">
        <f t="shared" si="1220"/>
        <v>4</v>
      </c>
      <c r="ER145" s="27">
        <f t="shared" si="1220"/>
        <v>48069.479999999996</v>
      </c>
      <c r="ES145" s="27"/>
      <c r="ET145" s="27">
        <f>(ES145/9*3* $E145*$G145*$H145*$L145*ET$10)+(ES145/9*6* $F145*$G145*$H145*$L145*ET$10)</f>
        <v>0</v>
      </c>
      <c r="EU145" s="27">
        <f>EQ145+ES145</f>
        <v>4</v>
      </c>
      <c r="EV145" s="34">
        <f t="shared" si="1206"/>
        <v>48069.479999999996</v>
      </c>
      <c r="EW145" s="27">
        <f t="shared" si="1220"/>
        <v>0</v>
      </c>
      <c r="EX145" s="27">
        <f t="shared" si="1220"/>
        <v>0</v>
      </c>
      <c r="EY145" s="34">
        <f t="shared" si="726"/>
        <v>0</v>
      </c>
      <c r="EZ145" s="34">
        <f t="shared" si="648"/>
        <v>0</v>
      </c>
      <c r="FA145" s="27"/>
      <c r="FB145" s="27">
        <f>(FA145/9*3*$E145*$G145*$H145*$M145*FB$10)+(FA145/9*6*$F145*$G145*$H145*$M145*FB$10)</f>
        <v>0</v>
      </c>
      <c r="FC145" s="34">
        <f t="shared" si="729"/>
        <v>0</v>
      </c>
      <c r="FD145" s="34">
        <f t="shared" si="729"/>
        <v>0</v>
      </c>
      <c r="FE145" s="27">
        <f t="shared" si="1220"/>
        <v>12</v>
      </c>
      <c r="FF145" s="27">
        <f t="shared" si="1220"/>
        <v>528237.1661279999</v>
      </c>
      <c r="FG145" s="27">
        <f t="shared" si="1220"/>
        <v>4</v>
      </c>
      <c r="FH145" s="27">
        <f t="shared" si="1220"/>
        <v>85405.6</v>
      </c>
      <c r="FI145" s="27">
        <f>FE145-FG145</f>
        <v>8</v>
      </c>
      <c r="FJ145" s="27">
        <f>(FI145/9*3*$E145*$G145*$H145*$M145*FJ$10)+(FI145/9*6*$F145*$G145*$H145*$M145*FJ$10)</f>
        <v>758272.99860480009</v>
      </c>
      <c r="FK145" s="34">
        <f t="shared" si="730"/>
        <v>12</v>
      </c>
      <c r="FL145" s="34">
        <f t="shared" si="730"/>
        <v>843678.59860480006</v>
      </c>
      <c r="FM145" s="27">
        <f t="shared" si="1220"/>
        <v>7</v>
      </c>
      <c r="FN145" s="27">
        <f t="shared" si="1220"/>
        <v>149581.7218</v>
      </c>
      <c r="FO145" s="27">
        <f t="shared" si="1220"/>
        <v>0</v>
      </c>
      <c r="FP145" s="27">
        <f t="shared" si="1220"/>
        <v>0</v>
      </c>
      <c r="FQ145" s="27">
        <f>FM145-FO145</f>
        <v>7</v>
      </c>
      <c r="FR145" s="27">
        <f>(FQ145/9*3*$E145*$G145*$H145*$M145*FR$10)+(FQ145/9*6*$F145*$G145*$H145*$M145*FR$10)</f>
        <v>663488.87377920013</v>
      </c>
      <c r="FS145" s="34">
        <f t="shared" ref="FS145:FT146" si="1221">FO145+FQ145</f>
        <v>7</v>
      </c>
      <c r="FT145" s="34">
        <f>FP145+FR145</f>
        <v>663488.87377920013</v>
      </c>
      <c r="FU145" s="27">
        <f t="shared" ref="FU145:FV145" si="1222">SUM(FU146:FU174)</f>
        <v>0</v>
      </c>
      <c r="FV145" s="27">
        <f t="shared" si="1222"/>
        <v>0</v>
      </c>
      <c r="FW145" s="27">
        <f t="shared" si="1220"/>
        <v>0</v>
      </c>
      <c r="FX145" s="27">
        <f t="shared" si="1220"/>
        <v>0</v>
      </c>
      <c r="FY145" s="27">
        <f>FU145-FW145</f>
        <v>0</v>
      </c>
      <c r="FZ145" s="27">
        <f>SUM($FY145*$F145*$G145*$H145*$N145*$FZ$10)</f>
        <v>0</v>
      </c>
      <c r="GA145" s="27">
        <f>FW145+FY145</f>
        <v>0</v>
      </c>
      <c r="GB145" s="27">
        <f>FX145+FZ145</f>
        <v>0</v>
      </c>
      <c r="GC145" s="27">
        <f t="shared" si="1220"/>
        <v>10</v>
      </c>
      <c r="GD145" s="27">
        <f t="shared" si="1220"/>
        <v>324986.23608333338</v>
      </c>
      <c r="GE145" s="27">
        <f t="shared" ref="GE145:GF145" si="1223">SUM(GE146:GE174)</f>
        <v>3</v>
      </c>
      <c r="GF145" s="27">
        <f t="shared" si="1223"/>
        <v>95750.68</v>
      </c>
      <c r="GG145" s="27">
        <v>9</v>
      </c>
      <c r="GH145" s="27">
        <f>SUM($GG145/9*3*$GH$10*$E145*$G145*$H145*$P145)+($GG145/9*6*$GH$10*$F145*$G145*$H145*$P145)</f>
        <v>1304974.2900096001</v>
      </c>
      <c r="GI145" s="27">
        <f t="shared" si="1208"/>
        <v>12</v>
      </c>
      <c r="GJ145" s="27">
        <f t="shared" si="1208"/>
        <v>1400724.9700096</v>
      </c>
      <c r="GK145" s="27">
        <f>SUM(Q145,S145,U145,W145,Y145,AA145,AC145,AE145,AG145,AI145,AK145,AM145,AO145,AQ145,AS145,AU145,AW145,AY145,BA145,BC145,BE145,BG145,BI145,BK145,BM145,BO145,BQ145,BS145,BU145,BW145,BY145,CA145,CC145,CE145,CG145,CI145,CK145,CS145,CU145,CW145,CY145,DA145,DC145,DE145,DM145,DO145,DW145,EE145,EM145,EU145,FC145,FK145,FS145,GA145,GI145)</f>
        <v>8898</v>
      </c>
      <c r="GL145" s="27">
        <f>SUM(R145,T145,V145,X145,Z145,AB145,AD145,AF145,AH145,AJ145,AL145,AN145,AP145,AR145,AT145,AV145,AX145,AZ145,BB145,BD145,BF145,BH145,BJ145,BL145,BN145,BP145,BR145,BT145,BV145,BX145,BZ145,CB145,CD145,CF145,CH145,CJ145,CL145,CT145,CV145,CX145,CZ145,DB145,DD145,DF145,DN145,DP145,DX145,EF145,EN145,EV145,FD145,FL145,FT145,GB145,GJ145)</f>
        <v>637450407.57845235</v>
      </c>
    </row>
    <row r="146" spans="1:194" ht="33" customHeight="1" x14ac:dyDescent="0.25">
      <c r="A146" s="41"/>
      <c r="B146" s="72">
        <v>115</v>
      </c>
      <c r="C146" s="28" t="s">
        <v>284</v>
      </c>
      <c r="D146" s="29">
        <f t="shared" si="1209"/>
        <v>18150.400000000001</v>
      </c>
      <c r="E146" s="29">
        <f t="shared" si="1209"/>
        <v>18790</v>
      </c>
      <c r="F146" s="30">
        <v>18508</v>
      </c>
      <c r="G146" s="29">
        <v>2.06</v>
      </c>
      <c r="H146" s="31">
        <v>1</v>
      </c>
      <c r="I146" s="32"/>
      <c r="J146" s="32"/>
      <c r="K146" s="32"/>
      <c r="L146" s="29">
        <v>1.4</v>
      </c>
      <c r="M146" s="29">
        <v>1.68</v>
      </c>
      <c r="N146" s="29">
        <v>2.23</v>
      </c>
      <c r="O146" s="29">
        <v>2.39</v>
      </c>
      <c r="P146" s="33">
        <v>2.57</v>
      </c>
      <c r="Q146" s="34">
        <v>10</v>
      </c>
      <c r="R146" s="34">
        <f t="shared" ref="R146:R170" si="1224">(Q146/12*1*$D146*$G146*$H146*$L146*R$9)+(Q146/12*5*$E146*$G146*$H146*$L146*R$10)+(Q146/12*6*$F146*$G146*$H146*$L146*R$10)</f>
        <v>545588.91940000001</v>
      </c>
      <c r="S146" s="34"/>
      <c r="T146" s="34">
        <f t="shared" ref="T146:T170" si="1225">(S146/12*1*$D146*$G146*$H146*$L146*T$9)+(S146/12*5*$E146*$G146*$H146*$L146*T$10)+(S146/12*6*$F146*$G146*$H146*$L146*T$10)</f>
        <v>0</v>
      </c>
      <c r="U146" s="34"/>
      <c r="V146" s="34">
        <f t="shared" ref="V146:V170" si="1226">(U146/12*1*$D146*$G146*$H146*$L146*V$9)+(U146/12*5*$E146*$G146*$H146*$L146*V$10)+(U146/12*6*$F146*$G146*$H146*$L146*V$10)</f>
        <v>0</v>
      </c>
      <c r="W146" s="34"/>
      <c r="X146" s="34">
        <f t="shared" ref="X146:X170" si="1227">(W146/12*1*$D146*$G146*$H146*$L146*X$9)+(W146/12*5*$E146*$G146*$H146*$L146*X$10)+(W146/12*6*$F146*$G146*$H146*$L146*X$10)</f>
        <v>0</v>
      </c>
      <c r="Y146" s="34">
        <v>190</v>
      </c>
      <c r="Z146" s="34">
        <f t="shared" ref="Z146:Z170" si="1228">(Y146/12*1*$D146*$G146*$H146*$L146*Z$9)+(Y146/12*5*$E146*$G146*$H146*$L146*Z$10)+(Y146/12*6*$F146*$G146*$H146*$L146*Z$10)</f>
        <v>10459798.388666667</v>
      </c>
      <c r="AA146" s="34"/>
      <c r="AB146" s="34">
        <f t="shared" ref="AB146:AB170" si="1229">(AA146/12*1*$D146*$G146*$H146*$L146*AB$9)+(AA146/12*5*$E146*$G146*$H146*$L146*AB$10)+(AA146/12*6*$F146*$G146*$H146*$L146*AB$10)</f>
        <v>0</v>
      </c>
      <c r="AC146" s="34"/>
      <c r="AD146" s="34">
        <f t="shared" ref="AD146:AD170" si="1230">(AC146/12*1*$D146*$G146*$H146*$L146*AD$9)+(AC146/12*5*$E146*$G146*$H146*$L146*AD$10)+(AC146/12*6*$F146*$G146*$H146*$L146*AD$10)</f>
        <v>0</v>
      </c>
      <c r="AE146" s="34"/>
      <c r="AF146" s="34">
        <f t="shared" ref="AF146:AF170" si="1231">(AE146/12*1*$D146*$G146*$H146*$L146*AF$9)+(AE146/12*5*$E146*$G146*$H146*$L146*AF$10)+(AE146/12*6*$F146*$G146*$H146*$L146*AF$10)</f>
        <v>0</v>
      </c>
      <c r="AG146" s="34"/>
      <c r="AH146" s="34">
        <f t="shared" ref="AH146:AH170" si="1232">(AG146/12*1*$D146*$G146*$H146*$L146*AH$9)+(AG146/12*5*$E146*$G146*$H146*$L146*AH$10)+(AG146/12*6*$F146*$G146*$H146*$L146*AH$10)</f>
        <v>0</v>
      </c>
      <c r="AI146" s="34"/>
      <c r="AJ146" s="34">
        <f t="shared" ref="AJ146:AJ170" si="1233">(AI146/12*1*$D146*$G146*$H146*$L146*AJ$9)+(AI146/12*3*$E146*$G146*$H146*$L146*AJ$10)+(AI146/12*2*$E146*$G146*$H146*$L146*AJ$11)+(AI146/12*6*$F146*$G146*$H146*$L146*AJ$11)</f>
        <v>0</v>
      </c>
      <c r="AK146" s="34"/>
      <c r="AL146" s="34">
        <f t="shared" ref="AL146:AL170" si="1234">(AK146/12*1*$D146*$G146*$H146*$L146*AL$9)+(AK146/12*5*$E146*$G146*$H146*$L146*AL$10)+(AK146/12*6*$F146*$G146*$H146*$L146*AL$10)</f>
        <v>0</v>
      </c>
      <c r="AM146" s="34"/>
      <c r="AN146" s="34">
        <f t="shared" ref="AN146:AN170" si="1235">(AM146/12*1*$D146*$G146*$H146*$L146*AN$9)+(AM146/12*5*$E146*$G146*$H146*$L146*AN$10)+(AM146/12*6*$F146*$G146*$H146*$L146*AN$10)</f>
        <v>0</v>
      </c>
      <c r="AO146" s="34"/>
      <c r="AP146" s="34">
        <f t="shared" ref="AP146:AP170" si="1236">(AO146/12*1*$D146*$G146*$H146*$L146*AP$9)+(AO146/12*5*$E146*$G146*$H146*$L146*AP$10)+(AO146/12*6*$F146*$G146*$H146*$L146*AP$10)</f>
        <v>0</v>
      </c>
      <c r="AQ146" s="34"/>
      <c r="AR146" s="34">
        <f t="shared" ref="AR146:AR170" si="1237">(AQ146/12*1*$D146*$G146*$H146*$M146*AR$9)+(AQ146/12*5*$E146*$G146*$H146*$M146*AR$10)+(AQ146/12*6*$F146*$G146*$H146*$M146*AR$10)</f>
        <v>0</v>
      </c>
      <c r="AS146" s="34"/>
      <c r="AT146" s="34">
        <f t="shared" ref="AT146:AT170" si="1238">(AS146/12*1*$D146*$G146*$H146*$M146*AT$9)+(AS146/12*5*$E146*$G146*$H146*$M146*AT$10)+(AS146/12*6*$F146*$G146*$H146*$M146*AT$10)</f>
        <v>0</v>
      </c>
      <c r="AU146" s="34"/>
      <c r="AV146" s="34">
        <f t="shared" ref="AV146:AV170" si="1239">(AU146/12*1*$D146*$G146*$H146*$M146*AV$9)+(AU146/12*5*$E146*$G146*$H146*$M146*AV$10)+(AU146/12*6*$F146*$G146*$H146*$M146*AV$10)</f>
        <v>0</v>
      </c>
      <c r="AW146" s="34">
        <v>26</v>
      </c>
      <c r="AX146" s="34">
        <f t="shared" ref="AX146:AX170" si="1240">(AW146/12*1*$D146*$G146*$H146*$M146*AX$9)+(AW146/12*5*$E146*$G146*$H146*$M146*AX$10)+(AW146/12*6*$F146*$G146*$H146*$M146*AX$10)</f>
        <v>1678699.9209344001</v>
      </c>
      <c r="AY146" s="34"/>
      <c r="AZ146" s="34">
        <f t="shared" ref="AZ146:AZ170" si="1241">(AY146/12*1*$D146*$G146*$H146*$L146*AZ$9)+(AY146/12*5*$E146*$G146*$H146*$L146*AZ$10)+(AY146/12*6*$F146*$G146*$H146*$L146*AZ$10)</f>
        <v>0</v>
      </c>
      <c r="BA146" s="34"/>
      <c r="BB146" s="34">
        <f t="shared" ref="BB146:BB170" si="1242">(BA146/12*1*$D146*$G146*$H146*$L146*BB$9)+(BA146/12*5*$E146*$G146*$H146*$L146*BB$10)+(BA146/12*6*$F146*$G146*$H146*$L146*BB$10)</f>
        <v>0</v>
      </c>
      <c r="BC146" s="34"/>
      <c r="BD146" s="34">
        <f t="shared" ref="BD146:BD170" si="1243">(BC146/12*1*$D146*$G146*$H146*$M146*BD$9)+(BC146/12*5*$E146*$G146*$H146*$M146*BD$10)+(BC146/12*6*$F146*$G146*$H146*$M146*BD$10)</f>
        <v>0</v>
      </c>
      <c r="BE146" s="34"/>
      <c r="BF146" s="34">
        <f t="shared" ref="BF146:BF170" si="1244">(BE146/12*1*$D146*$G146*$H146*$L146*BF$9)+(BE146/12*5*$E146*$G146*$H146*$L146*BF$10)+(BE146/12*6*$F146*$G146*$H146*$L146*BF$10)</f>
        <v>0</v>
      </c>
      <c r="BG146" s="34"/>
      <c r="BH146" s="34">
        <f t="shared" ref="BH146:BH170" si="1245">(BG146/12*1*$D146*$G146*$H146*$L146*BH$9)+(BG146/12*5*$E146*$G146*$H146*$L146*BH$10)+(BG146/12*6*$F146*$G146*$H146*$L146*BH$10)</f>
        <v>0</v>
      </c>
      <c r="BI146" s="34"/>
      <c r="BJ146" s="34">
        <f t="shared" ref="BJ146:BJ170" si="1246">(BI146/12*1*$D146*$G146*$H146*$L146*BJ$9)+(BI146/12*5*$E146*$G146*$H146*$L146*BJ$10)+(BI146/12*6*$F146*$G146*$H146*$L146*BJ$10)</f>
        <v>0</v>
      </c>
      <c r="BK146" s="34"/>
      <c r="BL146" s="34">
        <f t="shared" ref="BL146:BL170" si="1247">(BK146/12*1*$D146*$G146*$H146*$M146*BL$9)+(BK146/12*5*$E146*$G146*$H146*$M146*BL$10)+(BK146/12*6*$F146*$G146*$H146*$M146*BL$10)</f>
        <v>0</v>
      </c>
      <c r="BM146" s="34">
        <v>6</v>
      </c>
      <c r="BN146" s="34">
        <f t="shared" ref="BN146:BN170" si="1248">(BM146/12*1*$D146*$G146*$H146*$L146*BN$9)+(BM146/12*5*$E146*$G146*$H146*$L146*BN$10)+(BM146/12*6*$F146*$G146*$H146*$L146*BN$10)</f>
        <v>339177.63627999998</v>
      </c>
      <c r="BO146" s="34">
        <v>2</v>
      </c>
      <c r="BP146" s="34">
        <f t="shared" ref="BP146:BP170" si="1249">(BO146/12*1*$D146*$G146*$H146*$L146*BP$9)+(BO146/12*3*$E146*$G146*$H146*$L146*BP$10)+(BO146/12*2*$E146*$G146*$H146*$L146*BP$11)+(BO146/12*6*$F146*$G146*$H146*$L146*BP$11)</f>
        <v>112535.75455733333</v>
      </c>
      <c r="BQ146" s="40"/>
      <c r="BR146" s="34">
        <f t="shared" ref="BR146:BR170" si="1250">(BQ146/12*1*$D146*$G146*$H146*$M146*BR$9)+(BQ146/12*5*$E146*$G146*$H146*$M146*BR$10)+(BQ146/12*6*$F146*$G146*$H146*$M146*BR$10)</f>
        <v>0</v>
      </c>
      <c r="BS146" s="34"/>
      <c r="BT146" s="34">
        <f t="shared" ref="BT146:BT170" si="1251">(BS146/12*1*$D146*$G146*$H146*$M146*BT$9)+(BS146/12*4*$E146*$G146*$H146*$M146*BT$10)+(BS146/12*1*$E146*$G146*$H146*$M146*BT$12)+(BS146/12*6*$F146*$G146*$H146*$M146*BT$12)</f>
        <v>0</v>
      </c>
      <c r="BU146" s="34"/>
      <c r="BV146" s="34">
        <f t="shared" ref="BV146:BV170" si="1252">(BU146/12*1*$D146*$F146*$G146*$L146*BV$9)+(BU146/12*11*$E146*$F146*$G146*$L146*BV$10)</f>
        <v>0</v>
      </c>
      <c r="BW146" s="34"/>
      <c r="BX146" s="34">
        <f t="shared" ref="BX146:BX170" si="1253">(BW146/12*1*$D146*$G146*$H146*$L146*BX$9)+(BW146/12*5*$E146*$G146*$H146*$L146*BX$10)+(BW146/12*6*$F146*$G146*$H146*$L146*BX$10)</f>
        <v>0</v>
      </c>
      <c r="BY146" s="34"/>
      <c r="BZ146" s="34">
        <f t="shared" ref="BZ146:BZ170" si="1254">(BY146/12*1*$D146*$G146*$H146*$L146*BZ$9)+(BY146/12*5*$E146*$G146*$H146*$L146*BZ$10)+(BY146/12*6*$F146*$G146*$H146*$L146*BZ$10)</f>
        <v>0</v>
      </c>
      <c r="CA146" s="34"/>
      <c r="CB146" s="34">
        <f t="shared" ref="CB146:CB170" si="1255">(CA146/12*1*$D146*$G146*$H146*$L146*CB$9)+(CA146/12*5*$E146*$G146*$H146*$L146*CB$10)+(CA146/12*6*$F146*$G146*$H146*$L146*CB$10)</f>
        <v>0</v>
      </c>
      <c r="CC146" s="34"/>
      <c r="CD146" s="34">
        <f t="shared" ref="CD146:CD170" si="1256">(CC146/12*1*$D146*$G146*$H146*$L146*CD$9)+(CC146/12*5*$E146*$G146*$H146*$L146*CD$10)+(CC146/12*6*$F146*$G146*$H146*$L146*CD$10)</f>
        <v>0</v>
      </c>
      <c r="CE146" s="34"/>
      <c r="CF146" s="34">
        <f t="shared" ref="CF146:CF170" si="1257">(CE146/12*1*$D146*$G146*$H146*$M146*CF$9)+(CE146/12*5*$E146*$G146*$H146*$M146*CF$10)+(CE146/12*6*$F146*$G146*$H146*$M146*CF$10)</f>
        <v>0</v>
      </c>
      <c r="CG146" s="34"/>
      <c r="CH146" s="34">
        <f t="shared" ref="CH146:CH170" si="1258">(CG146/12*1*$D146*$G146*$H146*$L146*CH$9)+(CG146/12*5*$E146*$G146*$H146*$L146*CH$10)+(CG146/12*6*$F146*$G146*$H146*$L146*CH$10)</f>
        <v>0</v>
      </c>
      <c r="CI146" s="34"/>
      <c r="CJ146" s="34">
        <f t="shared" ref="CJ146:CJ170" si="1259">(CI146/12*1*$D146*$G146*$H146*$M146*CJ$9)+(CI146/12*5*$E146*$G146*$H146*$M146*CJ$10)+(CI146/12*6*$F146*$G146*$H146*$M146*CJ$10)</f>
        <v>0</v>
      </c>
      <c r="CK146" s="34"/>
      <c r="CL146" s="34">
        <f t="shared" ref="CL146:CL170" si="1260">(CK146/12*1*$D146*$G146*$H146*$L146*CL$9)+(CK146/12*5*$E146*$G146*$H146*$L146*CL$10)+(CK146/12*6*$F146*$G146*$H146*$L146*CL$10)</f>
        <v>0</v>
      </c>
      <c r="CM146" s="34"/>
      <c r="CN146" s="34">
        <f t="shared" ref="CN146:CN170" si="1261">(CM146/12*1*$D146*$G146*$H146*$L146*CN$9)+(CM146/12*11*$E146*$G146*$H146*$L146*CN$10)</f>
        <v>0</v>
      </c>
      <c r="CO146" s="34"/>
      <c r="CP146" s="34">
        <f t="shared" si="961"/>
        <v>0</v>
      </c>
      <c r="CQ146" s="34"/>
      <c r="CR146" s="34"/>
      <c r="CS146" s="34">
        <f t="shared" si="1203"/>
        <v>0</v>
      </c>
      <c r="CT146" s="34">
        <f t="shared" si="1203"/>
        <v>0</v>
      </c>
      <c r="CU146" s="34">
        <v>2</v>
      </c>
      <c r="CV146" s="34">
        <f t="shared" ref="CV146:CV170" si="1262">(CU146/12*1*$D146*$G146*$H146*$M146*CV$9)+(CU146/12*5*$E146*$G146*$H146*$M146*CV$10)+(CU146/12*6*$F146*$G146*$H146*$M146*CV$10)</f>
        <v>122854.0601568</v>
      </c>
      <c r="CW146" s="34">
        <v>6</v>
      </c>
      <c r="CX146" s="34">
        <f t="shared" ref="CX146:CX170" si="1263">(CW146/12*1*$D146*$G146*$H146*$M146*CX$9)+(CW146/12*5*$E146*$G146*$H146*$M146*CX$10)+(CW146/12*6*$F146*$G146*$H146*$M146*CX$10)</f>
        <v>368562.18047039997</v>
      </c>
      <c r="CY146" s="34"/>
      <c r="CZ146" s="34">
        <f t="shared" ref="CZ146:CZ170" si="1264">(CY146/12*1*$D146*$G146*$H146*$L146*CZ$9)+(CY146/12*5*$E146*$G146*$H146*$L146*CZ$10)+(CY146/12*6*$F146*$G146*$H146*$L146*CZ$10)</f>
        <v>0</v>
      </c>
      <c r="DA146" s="34"/>
      <c r="DB146" s="34">
        <f t="shared" ref="DB146:DB170" si="1265">(DA146/12*1*$D146*$G146*$H146*$M146*DB$9)+(DA146/12*5*$E146*$G146*$H146*$M146*DB$10)+(DA146/12*6*$F146*$G146*$H146*$M146*DB$10)</f>
        <v>0</v>
      </c>
      <c r="DC146" s="34"/>
      <c r="DD146" s="34">
        <f t="shared" ref="DD146:DD170" si="1266">(DC146/12*1*$D146*$G146*$H146*$M146*DD$9)+(DC146/12*5*$E146*$G146*$H146*$M146*DD$10)+(DC146/12*6*$F146*$G146*$H146*$M146*DD$10)</f>
        <v>0</v>
      </c>
      <c r="DE146" s="34"/>
      <c r="DF146" s="34">
        <f t="shared" ref="DF146:DF170" si="1267">(DE146/12*1*$D146*$G146*$H146*$M146*DF$9)+(DE146/12*5*$E146*$G146*$H146*$M146*DF$10)+(DE146/12*6*$F146*$G146*$H146*$M146*DF$10)</f>
        <v>0</v>
      </c>
      <c r="DG146" s="34"/>
      <c r="DH146" s="34">
        <f t="shared" ref="DH146:DH170" si="1268">(DG146/12*1*$D146*$G146*$H146*$M146*DH$9)+(DG146/12*11*$E146*$G146*$H146*$M146*DH$10)</f>
        <v>0</v>
      </c>
      <c r="DI146" s="34">
        <v>0</v>
      </c>
      <c r="DJ146" s="34">
        <f t="shared" ref="DJ146:DJ184" si="1269">(DI146/3*1*$D146*$G146*$H146*$M146*DJ$9)+(DI146/3*2*$E146*$G146*$H146*$M146*DJ$10)</f>
        <v>0</v>
      </c>
      <c r="DK146" s="34"/>
      <c r="DL146" s="27"/>
      <c r="DM146" s="34">
        <f t="shared" si="1218"/>
        <v>0</v>
      </c>
      <c r="DN146" s="27">
        <f t="shared" si="1195"/>
        <v>0</v>
      </c>
      <c r="DO146" s="34"/>
      <c r="DP146" s="34">
        <f t="shared" ref="DP146:DP170" si="1270">(DO146/12*1*$D146*$G146*$H146*$L146*DP$9)+(DO146/12*5*$E146*$G146*$H146*$L146*DP$10)+(DO146/12*6*$F146*$G146*$H146*$L146*DP$10)</f>
        <v>0</v>
      </c>
      <c r="DQ146" s="34"/>
      <c r="DR146" s="34">
        <f t="shared" ref="DR146:DR170" si="1271">(DQ146/12*1*$D146*$G146*$H146*$M146*DR$9)+(DQ146/12*11*$E146*$G146*$H146*$M146*DR$10)</f>
        <v>0</v>
      </c>
      <c r="DS146" s="34"/>
      <c r="DT146" s="34">
        <f t="shared" ref="DT146:DT174" si="1272">(DS146/3*1*$D146*$G146*$H146*$M146*DT$9)+(DS146/3*2*$E146*$G146*$H146*$M146*DT$10)</f>
        <v>0</v>
      </c>
      <c r="DU146" s="34"/>
      <c r="DV146" s="27"/>
      <c r="DW146" s="34">
        <f t="shared" si="1201"/>
        <v>0</v>
      </c>
      <c r="DX146" s="34">
        <f t="shared" si="1201"/>
        <v>0</v>
      </c>
      <c r="DY146" s="34"/>
      <c r="DZ146" s="34">
        <f t="shared" ref="DZ146:DZ170" si="1273">(DY146/12*1*$D146*$G146*$H146*$M146*DZ$9)+(DY146/12*11*$E146*$G146*$H146*$M146*DZ$10)</f>
        <v>0</v>
      </c>
      <c r="EA146" s="34">
        <f t="shared" ref="EA146:EA194" si="1274">DY146/12*3</f>
        <v>0</v>
      </c>
      <c r="EB146" s="34">
        <f t="shared" ref="EB146:EB184" si="1275">(EA146/3*1*$D146*$G146*$H146*$M146*EB$9)+(EA146/3*2*$E146*$G146*$H146*$M146*EB$10)</f>
        <v>0</v>
      </c>
      <c r="EC146" s="27"/>
      <c r="ED146" s="34">
        <f t="shared" ref="ED146" si="1276">DZ146+EB146</f>
        <v>0</v>
      </c>
      <c r="EE146" s="34">
        <f t="shared" si="1204"/>
        <v>0</v>
      </c>
      <c r="EF146" s="34">
        <f t="shared" si="1204"/>
        <v>0</v>
      </c>
      <c r="EG146" s="34">
        <v>0</v>
      </c>
      <c r="EH146" s="34">
        <f t="shared" ref="EH146:EH170" si="1277">(EG146/12*1*$D146*$G146*$H146*$L146*EH$9)+(EG146/12*11*$E146*$G146*$H146*$L146*EH$10)</f>
        <v>0</v>
      </c>
      <c r="EI146" s="34">
        <v>0</v>
      </c>
      <c r="EJ146" s="34">
        <f t="shared" ref="EJ146:EJ208" si="1278">(EI146/3*1*$D146*$G146*$H146*$L146*EJ$9)+(EI146/3*2*$E146*$G146*$H146*$L146*EJ$10)</f>
        <v>0</v>
      </c>
      <c r="EK146" s="34"/>
      <c r="EL146" s="34"/>
      <c r="EM146" s="34">
        <f t="shared" si="1205"/>
        <v>0</v>
      </c>
      <c r="EN146" s="34">
        <f t="shared" si="1205"/>
        <v>0</v>
      </c>
      <c r="EO146" s="34"/>
      <c r="EP146" s="34">
        <f t="shared" ref="EP146:EP170" si="1279">(EO146/12*1*$D146*$G146*$H146*$L146*EP$9)+(EO146/12*11*$E146*$G146*$H146*$L146*EP$10)</f>
        <v>0</v>
      </c>
      <c r="EQ146" s="34">
        <f t="shared" ref="EQ146:EQ199" si="1280">EO146/12*3</f>
        <v>0</v>
      </c>
      <c r="ER146" s="34">
        <f t="shared" ref="ER146:ER208" si="1281">(EQ146/3*1*$D146*$G146*$H146*$L146*ER$9)+(EQ146/3*2*$E146*$G146*$H146*$L146*ER$10)</f>
        <v>0</v>
      </c>
      <c r="ES146" s="34"/>
      <c r="ET146" s="34"/>
      <c r="EU146" s="34">
        <f t="shared" si="1206"/>
        <v>0</v>
      </c>
      <c r="EV146" s="34">
        <f t="shared" si="1206"/>
        <v>0</v>
      </c>
      <c r="EW146" s="34"/>
      <c r="EX146" s="34">
        <f t="shared" ref="EX146:EX170" si="1282">(EW146/12*1*$D146*$G146*$H146*$M146*EX$9)+(EW146/12*11*$E146*$G146*$H146*$M146*EX$10)</f>
        <v>0</v>
      </c>
      <c r="EY146" s="34">
        <f t="shared" si="726"/>
        <v>0</v>
      </c>
      <c r="EZ146" s="34">
        <f t="shared" ref="EZ146:EZ209" si="1283">(EY146/3*1*$D146*$G146*$H146*$M146*EZ$9)+(EY146/3*2*$E146*$G146*$H146*$M146*EZ$10)</f>
        <v>0</v>
      </c>
      <c r="FA146" s="34"/>
      <c r="FB146" s="34">
        <f t="shared" ref="FB146" si="1284">EX146+EZ146</f>
        <v>0</v>
      </c>
      <c r="FC146" s="34">
        <f t="shared" si="729"/>
        <v>0</v>
      </c>
      <c r="FD146" s="34">
        <f t="shared" si="729"/>
        <v>0</v>
      </c>
      <c r="FE146" s="34"/>
      <c r="FF146" s="34">
        <f t="shared" ref="FF146:FF170" si="1285">(FE146/12*1*$D146*$G146*$H146*$M146*FF$9)+(FE146/12*11*$E146*$G146*$H146*$M146*FF$10)</f>
        <v>0</v>
      </c>
      <c r="FG146" s="34">
        <f t="shared" ref="FG146:FG199" si="1286">FE146/12*3</f>
        <v>0</v>
      </c>
      <c r="FH146" s="34">
        <f t="shared" ref="FH146:FH208" si="1287">(FG146/3*1*$D146*$G146*$H146*$M146*FH$9)+(FG146/3*2*$E146*$G146*$H146*$M146*FH$10)</f>
        <v>0</v>
      </c>
      <c r="FI146" s="34"/>
      <c r="FJ146" s="34">
        <f t="shared" ref="FJ146" si="1288">FF146+FH146</f>
        <v>0</v>
      </c>
      <c r="FK146" s="34">
        <f t="shared" si="730"/>
        <v>0</v>
      </c>
      <c r="FL146" s="34">
        <f t="shared" si="730"/>
        <v>0</v>
      </c>
      <c r="FM146" s="34"/>
      <c r="FN146" s="34">
        <f t="shared" ref="FN146:FN170" si="1289">(FM146/12*1*$D146*$G146*$H146*$M146*FN$9)+(FM146/12*11*$E146*$G146*$H146*$M146*FN$10)</f>
        <v>0</v>
      </c>
      <c r="FO146" s="34">
        <f t="shared" ref="FO146:FO203" si="1290">FM146/12*3</f>
        <v>0</v>
      </c>
      <c r="FP146" s="34">
        <f t="shared" ref="FP146:FP208" si="1291">(FO146/3*1*$D146*$G146*$H146*$M146*FP$9)+(FO146/3*2*$E146*$G146*$H146*$M146*FP$10)</f>
        <v>0</v>
      </c>
      <c r="FQ146" s="34"/>
      <c r="FR146" s="34">
        <f t="shared" ref="FR146" si="1292">FN146+FP146</f>
        <v>0</v>
      </c>
      <c r="FS146" s="34">
        <f t="shared" si="1221"/>
        <v>0</v>
      </c>
      <c r="FT146" s="34">
        <f t="shared" si="1221"/>
        <v>0</v>
      </c>
      <c r="FU146" s="34"/>
      <c r="FV146" s="34">
        <f t="shared" ref="FV146:FV170" si="1293">(FU146/12*1*$D146*$G146*$H146*$N146*FV$9)+(FU146/12*11*$E146*$G146*$H146*$N146*FV$10)</f>
        <v>0</v>
      </c>
      <c r="FW146" s="34"/>
      <c r="FX146" s="34"/>
      <c r="FY146" s="34"/>
      <c r="FZ146" s="34"/>
      <c r="GA146" s="34">
        <f t="shared" si="1207"/>
        <v>0</v>
      </c>
      <c r="GB146" s="34">
        <f t="shared" si="1207"/>
        <v>0</v>
      </c>
      <c r="GC146" s="34"/>
      <c r="GD146" s="34">
        <f t="shared" ref="GD146:GD170" si="1294">(GC146/12*1*$D146*$G146*$H146*$O146*GD$9)+(GC146/12*11*$E146*$G146*$H146*$P146*GD$10)</f>
        <v>0</v>
      </c>
      <c r="GE146" s="34">
        <f t="shared" ref="GE146:GE185" si="1295">GC146/12*3</f>
        <v>0</v>
      </c>
      <c r="GF146" s="34">
        <f t="shared" ref="GF146:GF209" si="1296">(GE146/3*1*$D146*$G146*$H146*$O146*GF$9)+(GE146/3*2*$E146*$G146*$H146*$P146*GF$10)</f>
        <v>0</v>
      </c>
      <c r="GG146" s="34"/>
      <c r="GH146" s="34"/>
      <c r="GI146" s="27">
        <f t="shared" si="1208"/>
        <v>0</v>
      </c>
      <c r="GJ146" s="27">
        <f t="shared" si="1208"/>
        <v>0</v>
      </c>
      <c r="GK146" s="37"/>
      <c r="GL146" s="38"/>
    </row>
    <row r="147" spans="1:194" ht="27.75" customHeight="1" x14ac:dyDescent="0.25">
      <c r="A147" s="41"/>
      <c r="B147" s="72">
        <v>116</v>
      </c>
      <c r="C147" s="28" t="s">
        <v>285</v>
      </c>
      <c r="D147" s="29">
        <f t="shared" si="1209"/>
        <v>18150.400000000001</v>
      </c>
      <c r="E147" s="29">
        <f t="shared" si="1209"/>
        <v>18790</v>
      </c>
      <c r="F147" s="30">
        <v>18508</v>
      </c>
      <c r="G147" s="29">
        <v>3.66</v>
      </c>
      <c r="H147" s="31">
        <v>1</v>
      </c>
      <c r="I147" s="32"/>
      <c r="J147" s="32"/>
      <c r="K147" s="32"/>
      <c r="L147" s="29">
        <v>1.4</v>
      </c>
      <c r="M147" s="29">
        <v>1.68</v>
      </c>
      <c r="N147" s="29">
        <v>2.23</v>
      </c>
      <c r="O147" s="29">
        <v>2.39</v>
      </c>
      <c r="P147" s="33">
        <v>2.57</v>
      </c>
      <c r="Q147" s="34"/>
      <c r="R147" s="34">
        <f t="shared" si="1224"/>
        <v>0</v>
      </c>
      <c r="S147" s="34"/>
      <c r="T147" s="34">
        <f t="shared" si="1225"/>
        <v>0</v>
      </c>
      <c r="U147" s="34"/>
      <c r="V147" s="34">
        <f t="shared" si="1226"/>
        <v>0</v>
      </c>
      <c r="W147" s="34"/>
      <c r="X147" s="34">
        <f t="shared" si="1227"/>
        <v>0</v>
      </c>
      <c r="Y147" s="34">
        <v>20</v>
      </c>
      <c r="Z147" s="34">
        <f t="shared" si="1228"/>
        <v>1956201.4360000002</v>
      </c>
      <c r="AA147" s="34"/>
      <c r="AB147" s="34">
        <f t="shared" si="1229"/>
        <v>0</v>
      </c>
      <c r="AC147" s="34"/>
      <c r="AD147" s="34">
        <f t="shared" si="1230"/>
        <v>0</v>
      </c>
      <c r="AE147" s="34"/>
      <c r="AF147" s="34">
        <f t="shared" si="1231"/>
        <v>0</v>
      </c>
      <c r="AG147" s="34"/>
      <c r="AH147" s="34">
        <f t="shared" si="1232"/>
        <v>0</v>
      </c>
      <c r="AI147" s="34"/>
      <c r="AJ147" s="34">
        <f t="shared" si="1233"/>
        <v>0</v>
      </c>
      <c r="AK147" s="34"/>
      <c r="AL147" s="34">
        <f t="shared" si="1234"/>
        <v>0</v>
      </c>
      <c r="AM147" s="34"/>
      <c r="AN147" s="34">
        <f t="shared" si="1235"/>
        <v>0</v>
      </c>
      <c r="AO147" s="34"/>
      <c r="AP147" s="34">
        <f t="shared" si="1236"/>
        <v>0</v>
      </c>
      <c r="AQ147" s="34"/>
      <c r="AR147" s="34">
        <f t="shared" si="1237"/>
        <v>0</v>
      </c>
      <c r="AS147" s="34"/>
      <c r="AT147" s="34">
        <f t="shared" si="1238"/>
        <v>0</v>
      </c>
      <c r="AU147" s="34"/>
      <c r="AV147" s="34">
        <f t="shared" si="1239"/>
        <v>0</v>
      </c>
      <c r="AW147" s="34"/>
      <c r="AX147" s="34">
        <f t="shared" si="1240"/>
        <v>0</v>
      </c>
      <c r="AY147" s="34"/>
      <c r="AZ147" s="34">
        <f t="shared" si="1241"/>
        <v>0</v>
      </c>
      <c r="BA147" s="34"/>
      <c r="BB147" s="34">
        <f t="shared" si="1242"/>
        <v>0</v>
      </c>
      <c r="BC147" s="34"/>
      <c r="BD147" s="34">
        <f t="shared" si="1243"/>
        <v>0</v>
      </c>
      <c r="BE147" s="34"/>
      <c r="BF147" s="34">
        <f t="shared" si="1244"/>
        <v>0</v>
      </c>
      <c r="BG147" s="34"/>
      <c r="BH147" s="34">
        <f t="shared" si="1245"/>
        <v>0</v>
      </c>
      <c r="BI147" s="34"/>
      <c r="BJ147" s="34">
        <f t="shared" si="1246"/>
        <v>0</v>
      </c>
      <c r="BK147" s="34"/>
      <c r="BL147" s="34">
        <f t="shared" si="1247"/>
        <v>0</v>
      </c>
      <c r="BM147" s="34"/>
      <c r="BN147" s="34">
        <f t="shared" si="1248"/>
        <v>0</v>
      </c>
      <c r="BO147" s="34"/>
      <c r="BP147" s="34">
        <f t="shared" si="1249"/>
        <v>0</v>
      </c>
      <c r="BQ147" s="40"/>
      <c r="BR147" s="34">
        <f t="shared" si="1250"/>
        <v>0</v>
      </c>
      <c r="BS147" s="34"/>
      <c r="BT147" s="34">
        <f t="shared" si="1251"/>
        <v>0</v>
      </c>
      <c r="BU147" s="34"/>
      <c r="BV147" s="34">
        <f t="shared" si="1252"/>
        <v>0</v>
      </c>
      <c r="BW147" s="34"/>
      <c r="BX147" s="34">
        <f t="shared" si="1253"/>
        <v>0</v>
      </c>
      <c r="BY147" s="34"/>
      <c r="BZ147" s="34">
        <f t="shared" si="1254"/>
        <v>0</v>
      </c>
      <c r="CA147" s="34"/>
      <c r="CB147" s="34">
        <f t="shared" si="1255"/>
        <v>0</v>
      </c>
      <c r="CC147" s="34"/>
      <c r="CD147" s="34">
        <f t="shared" si="1256"/>
        <v>0</v>
      </c>
      <c r="CE147" s="34"/>
      <c r="CF147" s="34">
        <f t="shared" si="1257"/>
        <v>0</v>
      </c>
      <c r="CG147" s="34"/>
      <c r="CH147" s="34">
        <f t="shared" si="1258"/>
        <v>0</v>
      </c>
      <c r="CI147" s="34"/>
      <c r="CJ147" s="34">
        <f t="shared" si="1259"/>
        <v>0</v>
      </c>
      <c r="CK147" s="34"/>
      <c r="CL147" s="34">
        <f t="shared" si="1260"/>
        <v>0</v>
      </c>
      <c r="CM147" s="34"/>
      <c r="CN147" s="34">
        <f t="shared" si="1261"/>
        <v>0</v>
      </c>
      <c r="CO147" s="34"/>
      <c r="CP147" s="34">
        <f t="shared" si="961"/>
        <v>0</v>
      </c>
      <c r="CQ147" s="34"/>
      <c r="CR147" s="34"/>
      <c r="CS147" s="34">
        <f t="shared" si="1203"/>
        <v>0</v>
      </c>
      <c r="CT147" s="34">
        <f t="shared" si="1203"/>
        <v>0</v>
      </c>
      <c r="CU147" s="34"/>
      <c r="CV147" s="34">
        <f t="shared" si="1262"/>
        <v>0</v>
      </c>
      <c r="CW147" s="34"/>
      <c r="CX147" s="34">
        <f t="shared" si="1263"/>
        <v>0</v>
      </c>
      <c r="CY147" s="34"/>
      <c r="CZ147" s="34">
        <f t="shared" si="1264"/>
        <v>0</v>
      </c>
      <c r="DA147" s="34"/>
      <c r="DB147" s="34">
        <f t="shared" si="1265"/>
        <v>0</v>
      </c>
      <c r="DC147" s="34"/>
      <c r="DD147" s="34">
        <f t="shared" si="1266"/>
        <v>0</v>
      </c>
      <c r="DE147" s="34"/>
      <c r="DF147" s="34">
        <f t="shared" si="1267"/>
        <v>0</v>
      </c>
      <c r="DG147" s="34"/>
      <c r="DH147" s="34">
        <f t="shared" si="1268"/>
        <v>0</v>
      </c>
      <c r="DI147" s="34">
        <v>0</v>
      </c>
      <c r="DJ147" s="34">
        <f t="shared" si="1269"/>
        <v>0</v>
      </c>
      <c r="DK147" s="34"/>
      <c r="DL147" s="27"/>
      <c r="DM147" s="34"/>
      <c r="DN147" s="27">
        <f t="shared" si="1195"/>
        <v>0</v>
      </c>
      <c r="DO147" s="34"/>
      <c r="DP147" s="34">
        <f t="shared" si="1270"/>
        <v>0</v>
      </c>
      <c r="DQ147" s="34"/>
      <c r="DR147" s="34">
        <f t="shared" si="1271"/>
        <v>0</v>
      </c>
      <c r="DS147" s="34"/>
      <c r="DT147" s="34">
        <f t="shared" si="1272"/>
        <v>0</v>
      </c>
      <c r="DU147" s="34"/>
      <c r="DV147" s="27"/>
      <c r="DW147" s="34">
        <f t="shared" si="1201"/>
        <v>0</v>
      </c>
      <c r="DX147" s="34">
        <f t="shared" si="1201"/>
        <v>0</v>
      </c>
      <c r="DY147" s="34"/>
      <c r="DZ147" s="34">
        <f t="shared" si="1273"/>
        <v>0</v>
      </c>
      <c r="EA147" s="34">
        <f t="shared" si="1274"/>
        <v>0</v>
      </c>
      <c r="EB147" s="34">
        <f t="shared" si="1275"/>
        <v>0</v>
      </c>
      <c r="EC147" s="27"/>
      <c r="ED147" s="34"/>
      <c r="EE147" s="34">
        <f t="shared" si="1204"/>
        <v>0</v>
      </c>
      <c r="EF147" s="34">
        <f t="shared" si="1204"/>
        <v>0</v>
      </c>
      <c r="EG147" s="34">
        <v>0</v>
      </c>
      <c r="EH147" s="34">
        <f t="shared" si="1277"/>
        <v>0</v>
      </c>
      <c r="EI147" s="34">
        <v>0</v>
      </c>
      <c r="EJ147" s="34">
        <f t="shared" si="1278"/>
        <v>0</v>
      </c>
      <c r="EK147" s="34"/>
      <c r="EL147" s="34"/>
      <c r="EM147" s="34">
        <f t="shared" si="1205"/>
        <v>0</v>
      </c>
      <c r="EN147" s="34">
        <f t="shared" si="1205"/>
        <v>0</v>
      </c>
      <c r="EO147" s="34"/>
      <c r="EP147" s="34">
        <f t="shared" si="1279"/>
        <v>0</v>
      </c>
      <c r="EQ147" s="34">
        <f t="shared" si="1280"/>
        <v>0</v>
      </c>
      <c r="ER147" s="34">
        <f t="shared" si="1281"/>
        <v>0</v>
      </c>
      <c r="ES147" s="34"/>
      <c r="ET147" s="34"/>
      <c r="EU147" s="34">
        <f t="shared" si="1206"/>
        <v>0</v>
      </c>
      <c r="EV147" s="34">
        <f t="shared" si="1206"/>
        <v>0</v>
      </c>
      <c r="EW147" s="34"/>
      <c r="EX147" s="34">
        <f t="shared" si="1282"/>
        <v>0</v>
      </c>
      <c r="EY147" s="34">
        <f t="shared" si="726"/>
        <v>0</v>
      </c>
      <c r="EZ147" s="34">
        <f t="shared" si="1283"/>
        <v>0</v>
      </c>
      <c r="FA147" s="34"/>
      <c r="FB147" s="34"/>
      <c r="FC147" s="34">
        <f t="shared" si="729"/>
        <v>0</v>
      </c>
      <c r="FD147" s="34">
        <f t="shared" si="729"/>
        <v>0</v>
      </c>
      <c r="FE147" s="34"/>
      <c r="FF147" s="34">
        <f t="shared" si="1285"/>
        <v>0</v>
      </c>
      <c r="FG147" s="34">
        <f t="shared" si="1286"/>
        <v>0</v>
      </c>
      <c r="FH147" s="34">
        <f t="shared" si="1287"/>
        <v>0</v>
      </c>
      <c r="FI147" s="34"/>
      <c r="FJ147" s="34"/>
      <c r="FK147" s="34">
        <f t="shared" si="730"/>
        <v>0</v>
      </c>
      <c r="FL147" s="34">
        <f t="shared" si="730"/>
        <v>0</v>
      </c>
      <c r="FM147" s="34"/>
      <c r="FN147" s="34">
        <f t="shared" si="1289"/>
        <v>0</v>
      </c>
      <c r="FO147" s="34">
        <f t="shared" si="1290"/>
        <v>0</v>
      </c>
      <c r="FP147" s="34">
        <f t="shared" si="1291"/>
        <v>0</v>
      </c>
      <c r="FQ147" s="34"/>
      <c r="FR147" s="34"/>
      <c r="FS147" s="34"/>
      <c r="FT147" s="34"/>
      <c r="FU147" s="34"/>
      <c r="FV147" s="34">
        <f t="shared" si="1293"/>
        <v>0</v>
      </c>
      <c r="FW147" s="34"/>
      <c r="FX147" s="34"/>
      <c r="FY147" s="34"/>
      <c r="FZ147" s="34"/>
      <c r="GA147" s="34">
        <f t="shared" si="1207"/>
        <v>0</v>
      </c>
      <c r="GB147" s="34">
        <f t="shared" si="1207"/>
        <v>0</v>
      </c>
      <c r="GC147" s="34"/>
      <c r="GD147" s="34">
        <f t="shared" si="1294"/>
        <v>0</v>
      </c>
      <c r="GE147" s="34">
        <f t="shared" si="1295"/>
        <v>0</v>
      </c>
      <c r="GF147" s="34">
        <f t="shared" si="1296"/>
        <v>0</v>
      </c>
      <c r="GG147" s="34"/>
      <c r="GH147" s="34"/>
      <c r="GI147" s="27">
        <f t="shared" si="1208"/>
        <v>0</v>
      </c>
      <c r="GJ147" s="27">
        <f t="shared" si="1208"/>
        <v>0</v>
      </c>
      <c r="GK147" s="37"/>
      <c r="GL147" s="38"/>
    </row>
    <row r="148" spans="1:194" ht="45" x14ac:dyDescent="0.25">
      <c r="A148" s="41"/>
      <c r="B148" s="72">
        <v>117</v>
      </c>
      <c r="C148" s="28" t="s">
        <v>286</v>
      </c>
      <c r="D148" s="29">
        <f t="shared" si="1209"/>
        <v>18150.400000000001</v>
      </c>
      <c r="E148" s="29">
        <f t="shared" si="1209"/>
        <v>18790</v>
      </c>
      <c r="F148" s="30">
        <v>18508</v>
      </c>
      <c r="G148" s="49">
        <v>1.73</v>
      </c>
      <c r="H148" s="31">
        <v>1</v>
      </c>
      <c r="I148" s="32"/>
      <c r="J148" s="32"/>
      <c r="K148" s="32"/>
      <c r="L148" s="29">
        <v>1.4</v>
      </c>
      <c r="M148" s="29">
        <v>1.68</v>
      </c>
      <c r="N148" s="29">
        <v>2.23</v>
      </c>
      <c r="O148" s="29">
        <v>2.39</v>
      </c>
      <c r="P148" s="33">
        <v>2.57</v>
      </c>
      <c r="Q148" s="27">
        <v>14</v>
      </c>
      <c r="R148" s="34">
        <f t="shared" si="1224"/>
        <v>641464.25378000003</v>
      </c>
      <c r="S148" s="34">
        <v>6</v>
      </c>
      <c r="T148" s="34">
        <f t="shared" si="1225"/>
        <v>274913.25162</v>
      </c>
      <c r="U148" s="27"/>
      <c r="V148" s="34">
        <f t="shared" si="1226"/>
        <v>0</v>
      </c>
      <c r="W148" s="34"/>
      <c r="X148" s="34">
        <f t="shared" si="1227"/>
        <v>0</v>
      </c>
      <c r="Y148" s="34">
        <v>20</v>
      </c>
      <c r="Z148" s="34">
        <f t="shared" si="1228"/>
        <v>924652.5913333334</v>
      </c>
      <c r="AA148" s="34"/>
      <c r="AB148" s="34">
        <f t="shared" si="1229"/>
        <v>0</v>
      </c>
      <c r="AC148" s="27"/>
      <c r="AD148" s="34">
        <f t="shared" si="1230"/>
        <v>0</v>
      </c>
      <c r="AE148" s="27"/>
      <c r="AF148" s="34">
        <f t="shared" si="1231"/>
        <v>0</v>
      </c>
      <c r="AG148" s="27"/>
      <c r="AH148" s="34">
        <f t="shared" si="1232"/>
        <v>0</v>
      </c>
      <c r="AI148" s="27"/>
      <c r="AJ148" s="34">
        <f t="shared" si="1233"/>
        <v>0</v>
      </c>
      <c r="AK148" s="34"/>
      <c r="AL148" s="34">
        <f t="shared" si="1234"/>
        <v>0</v>
      </c>
      <c r="AM148" s="27"/>
      <c r="AN148" s="34">
        <f t="shared" si="1235"/>
        <v>0</v>
      </c>
      <c r="AO148" s="27"/>
      <c r="AP148" s="34">
        <f t="shared" si="1236"/>
        <v>0</v>
      </c>
      <c r="AQ148" s="34">
        <v>4</v>
      </c>
      <c r="AR148" s="34">
        <f t="shared" si="1237"/>
        <v>216889.53422079998</v>
      </c>
      <c r="AS148" s="27"/>
      <c r="AT148" s="34">
        <f t="shared" si="1238"/>
        <v>0</v>
      </c>
      <c r="AU148" s="70">
        <v>10</v>
      </c>
      <c r="AV148" s="34">
        <f t="shared" si="1239"/>
        <v>542223.83555199997</v>
      </c>
      <c r="AW148" s="34">
        <v>36</v>
      </c>
      <c r="AX148" s="34">
        <f t="shared" si="1240"/>
        <v>1952005.8079871999</v>
      </c>
      <c r="AY148" s="34"/>
      <c r="AZ148" s="34">
        <f t="shared" si="1241"/>
        <v>0</v>
      </c>
      <c r="BA148" s="34"/>
      <c r="BB148" s="34">
        <f t="shared" si="1242"/>
        <v>0</v>
      </c>
      <c r="BC148" s="27"/>
      <c r="BD148" s="34">
        <f t="shared" si="1243"/>
        <v>0</v>
      </c>
      <c r="BE148" s="27"/>
      <c r="BF148" s="34">
        <f t="shared" si="1244"/>
        <v>0</v>
      </c>
      <c r="BG148" s="27"/>
      <c r="BH148" s="34">
        <f t="shared" si="1245"/>
        <v>0</v>
      </c>
      <c r="BI148" s="27"/>
      <c r="BJ148" s="34">
        <f t="shared" si="1246"/>
        <v>0</v>
      </c>
      <c r="BK148" s="27"/>
      <c r="BL148" s="34">
        <f t="shared" si="1247"/>
        <v>0</v>
      </c>
      <c r="BM148" s="34">
        <v>17</v>
      </c>
      <c r="BN148" s="34">
        <f t="shared" si="1248"/>
        <v>807056.17176333338</v>
      </c>
      <c r="BO148" s="34">
        <v>8</v>
      </c>
      <c r="BP148" s="34">
        <f t="shared" si="1249"/>
        <v>378032.72890133329</v>
      </c>
      <c r="BQ148" s="50"/>
      <c r="BR148" s="34">
        <f t="shared" si="1250"/>
        <v>0</v>
      </c>
      <c r="BS148" s="27"/>
      <c r="BT148" s="34">
        <f t="shared" si="1251"/>
        <v>0</v>
      </c>
      <c r="BU148" s="27"/>
      <c r="BV148" s="34">
        <f t="shared" si="1252"/>
        <v>0</v>
      </c>
      <c r="BW148" s="27"/>
      <c r="BX148" s="34">
        <f t="shared" si="1253"/>
        <v>0</v>
      </c>
      <c r="BY148" s="27"/>
      <c r="BZ148" s="34">
        <f t="shared" si="1254"/>
        <v>0</v>
      </c>
      <c r="CA148" s="27"/>
      <c r="CB148" s="34">
        <f t="shared" si="1255"/>
        <v>0</v>
      </c>
      <c r="CC148" s="27"/>
      <c r="CD148" s="34">
        <f t="shared" si="1256"/>
        <v>0</v>
      </c>
      <c r="CE148" s="27"/>
      <c r="CF148" s="34">
        <f t="shared" si="1257"/>
        <v>0</v>
      </c>
      <c r="CG148" s="34"/>
      <c r="CH148" s="34">
        <f t="shared" si="1258"/>
        <v>0</v>
      </c>
      <c r="CI148" s="34"/>
      <c r="CJ148" s="34">
        <f t="shared" si="1259"/>
        <v>0</v>
      </c>
      <c r="CK148" s="27"/>
      <c r="CL148" s="34">
        <f t="shared" si="1260"/>
        <v>0</v>
      </c>
      <c r="CM148" s="27"/>
      <c r="CN148" s="34">
        <f t="shared" si="1261"/>
        <v>0</v>
      </c>
      <c r="CO148" s="34"/>
      <c r="CP148" s="34">
        <f t="shared" si="961"/>
        <v>0</v>
      </c>
      <c r="CQ148" s="34"/>
      <c r="CR148" s="34"/>
      <c r="CS148" s="34">
        <f t="shared" si="1203"/>
        <v>0</v>
      </c>
      <c r="CT148" s="34">
        <f t="shared" si="1203"/>
        <v>0</v>
      </c>
      <c r="CU148" s="27">
        <v>2</v>
      </c>
      <c r="CV148" s="34">
        <f t="shared" si="1262"/>
        <v>103173.55537439999</v>
      </c>
      <c r="CW148" s="34">
        <v>6</v>
      </c>
      <c r="CX148" s="34">
        <f t="shared" si="1263"/>
        <v>309520.66612319998</v>
      </c>
      <c r="CY148" s="27"/>
      <c r="CZ148" s="34">
        <f t="shared" si="1264"/>
        <v>0</v>
      </c>
      <c r="DA148" s="27"/>
      <c r="DB148" s="34">
        <f t="shared" si="1265"/>
        <v>0</v>
      </c>
      <c r="DC148" s="27"/>
      <c r="DD148" s="34">
        <f t="shared" si="1266"/>
        <v>0</v>
      </c>
      <c r="DE148" s="27"/>
      <c r="DF148" s="34">
        <f t="shared" si="1267"/>
        <v>0</v>
      </c>
      <c r="DG148" s="27"/>
      <c r="DH148" s="34">
        <f t="shared" si="1268"/>
        <v>0</v>
      </c>
      <c r="DI148" s="34">
        <v>0</v>
      </c>
      <c r="DJ148" s="34">
        <f t="shared" si="1269"/>
        <v>0</v>
      </c>
      <c r="DK148" s="34"/>
      <c r="DL148" s="27"/>
      <c r="DM148" s="34"/>
      <c r="DN148" s="27">
        <f t="shared" si="1195"/>
        <v>0</v>
      </c>
      <c r="DO148" s="27"/>
      <c r="DP148" s="34">
        <f t="shared" si="1270"/>
        <v>0</v>
      </c>
      <c r="DQ148" s="27"/>
      <c r="DR148" s="34">
        <f t="shared" si="1271"/>
        <v>0</v>
      </c>
      <c r="DS148" s="34"/>
      <c r="DT148" s="34">
        <f t="shared" si="1272"/>
        <v>0</v>
      </c>
      <c r="DU148" s="34"/>
      <c r="DV148" s="27"/>
      <c r="DW148" s="34">
        <f t="shared" si="1201"/>
        <v>0</v>
      </c>
      <c r="DX148" s="34">
        <f t="shared" si="1201"/>
        <v>0</v>
      </c>
      <c r="DY148" s="34"/>
      <c r="DZ148" s="34">
        <f t="shared" si="1273"/>
        <v>0</v>
      </c>
      <c r="EA148" s="34">
        <f t="shared" si="1274"/>
        <v>0</v>
      </c>
      <c r="EB148" s="34">
        <f t="shared" si="1275"/>
        <v>0</v>
      </c>
      <c r="EC148" s="27"/>
      <c r="ED148" s="34"/>
      <c r="EE148" s="34">
        <f t="shared" si="1204"/>
        <v>0</v>
      </c>
      <c r="EF148" s="34">
        <f t="shared" si="1204"/>
        <v>0</v>
      </c>
      <c r="EG148" s="34">
        <v>4</v>
      </c>
      <c r="EH148" s="34">
        <f t="shared" si="1277"/>
        <v>190825.07529866663</v>
      </c>
      <c r="EI148" s="34">
        <v>0</v>
      </c>
      <c r="EJ148" s="34">
        <f t="shared" si="1278"/>
        <v>0</v>
      </c>
      <c r="EK148" s="34"/>
      <c r="EL148" s="34"/>
      <c r="EM148" s="34">
        <f t="shared" si="1205"/>
        <v>0</v>
      </c>
      <c r="EN148" s="34">
        <f t="shared" si="1205"/>
        <v>0</v>
      </c>
      <c r="EO148" s="27"/>
      <c r="EP148" s="34">
        <f t="shared" si="1279"/>
        <v>0</v>
      </c>
      <c r="EQ148" s="34">
        <f t="shared" si="1280"/>
        <v>0</v>
      </c>
      <c r="ER148" s="34">
        <f t="shared" si="1281"/>
        <v>0</v>
      </c>
      <c r="ES148" s="34"/>
      <c r="ET148" s="34"/>
      <c r="EU148" s="34">
        <f t="shared" si="1206"/>
        <v>0</v>
      </c>
      <c r="EV148" s="34">
        <f t="shared" si="1206"/>
        <v>0</v>
      </c>
      <c r="EW148" s="27"/>
      <c r="EX148" s="34">
        <f t="shared" si="1282"/>
        <v>0</v>
      </c>
      <c r="EY148" s="34">
        <f t="shared" si="726"/>
        <v>0</v>
      </c>
      <c r="EZ148" s="34">
        <f t="shared" si="1283"/>
        <v>0</v>
      </c>
      <c r="FA148" s="34"/>
      <c r="FB148" s="34"/>
      <c r="FC148" s="34">
        <f t="shared" si="729"/>
        <v>0</v>
      </c>
      <c r="FD148" s="34">
        <f t="shared" si="729"/>
        <v>0</v>
      </c>
      <c r="FE148" s="34">
        <v>2</v>
      </c>
      <c r="FF148" s="34">
        <f t="shared" si="1285"/>
        <v>147872.21640799998</v>
      </c>
      <c r="FG148" s="34"/>
      <c r="FH148" s="34">
        <f t="shared" si="1287"/>
        <v>0</v>
      </c>
      <c r="FI148" s="34"/>
      <c r="FJ148" s="34"/>
      <c r="FK148" s="34">
        <f t="shared" si="730"/>
        <v>0</v>
      </c>
      <c r="FL148" s="34">
        <f t="shared" si="730"/>
        <v>0</v>
      </c>
      <c r="FM148" s="27"/>
      <c r="FN148" s="34">
        <f t="shared" si="1289"/>
        <v>0</v>
      </c>
      <c r="FO148" s="34">
        <f t="shared" si="1290"/>
        <v>0</v>
      </c>
      <c r="FP148" s="34">
        <f t="shared" si="1291"/>
        <v>0</v>
      </c>
      <c r="FQ148" s="34"/>
      <c r="FR148" s="34"/>
      <c r="FS148" s="34"/>
      <c r="FT148" s="34"/>
      <c r="FU148" s="27"/>
      <c r="FV148" s="34">
        <f t="shared" si="1293"/>
        <v>0</v>
      </c>
      <c r="FW148" s="27"/>
      <c r="FX148" s="34"/>
      <c r="FY148" s="34"/>
      <c r="FZ148" s="34"/>
      <c r="GA148" s="27">
        <f t="shared" si="1207"/>
        <v>0</v>
      </c>
      <c r="GB148" s="34">
        <f t="shared" si="1207"/>
        <v>0</v>
      </c>
      <c r="GC148" s="27"/>
      <c r="GD148" s="34">
        <f t="shared" si="1294"/>
        <v>0</v>
      </c>
      <c r="GE148" s="34">
        <f t="shared" si="1295"/>
        <v>0</v>
      </c>
      <c r="GF148" s="34">
        <f t="shared" si="1296"/>
        <v>0</v>
      </c>
      <c r="GG148" s="34"/>
      <c r="GH148" s="34"/>
      <c r="GI148" s="27">
        <f t="shared" si="1208"/>
        <v>0</v>
      </c>
      <c r="GJ148" s="27">
        <f t="shared" si="1208"/>
        <v>0</v>
      </c>
      <c r="GK148" s="37"/>
      <c r="GL148" s="38"/>
    </row>
    <row r="149" spans="1:194" ht="45" x14ac:dyDescent="0.25">
      <c r="A149" s="41"/>
      <c r="B149" s="72">
        <v>118</v>
      </c>
      <c r="C149" s="28" t="s">
        <v>287</v>
      </c>
      <c r="D149" s="29">
        <f t="shared" si="1209"/>
        <v>18150.400000000001</v>
      </c>
      <c r="E149" s="29">
        <f t="shared" si="1209"/>
        <v>18790</v>
      </c>
      <c r="F149" s="30">
        <v>18508</v>
      </c>
      <c r="G149" s="49">
        <v>2.4500000000000002</v>
      </c>
      <c r="H149" s="31">
        <v>1</v>
      </c>
      <c r="I149" s="32"/>
      <c r="J149" s="32"/>
      <c r="K149" s="32"/>
      <c r="L149" s="29">
        <v>1.4</v>
      </c>
      <c r="M149" s="29">
        <v>1.68</v>
      </c>
      <c r="N149" s="29">
        <v>2.23</v>
      </c>
      <c r="O149" s="29">
        <v>2.39</v>
      </c>
      <c r="P149" s="33">
        <v>2.57</v>
      </c>
      <c r="Q149" s="34">
        <v>8</v>
      </c>
      <c r="R149" s="34">
        <f t="shared" si="1224"/>
        <v>519104.02039999998</v>
      </c>
      <c r="S149" s="34">
        <v>20</v>
      </c>
      <c r="T149" s="34">
        <f t="shared" si="1225"/>
        <v>1297760.051</v>
      </c>
      <c r="U149" s="27"/>
      <c r="V149" s="34">
        <f t="shared" si="1226"/>
        <v>0</v>
      </c>
      <c r="W149" s="34"/>
      <c r="X149" s="34">
        <f t="shared" si="1227"/>
        <v>0</v>
      </c>
      <c r="Y149" s="34">
        <v>74</v>
      </c>
      <c r="Z149" s="34">
        <f t="shared" si="1228"/>
        <v>4845072.6823333343</v>
      </c>
      <c r="AA149" s="34"/>
      <c r="AB149" s="34">
        <f t="shared" si="1229"/>
        <v>0</v>
      </c>
      <c r="AC149" s="27"/>
      <c r="AD149" s="34">
        <f t="shared" si="1230"/>
        <v>0</v>
      </c>
      <c r="AE149" s="27"/>
      <c r="AF149" s="34">
        <f t="shared" si="1231"/>
        <v>0</v>
      </c>
      <c r="AG149" s="27"/>
      <c r="AH149" s="34">
        <f t="shared" si="1232"/>
        <v>0</v>
      </c>
      <c r="AI149" s="27"/>
      <c r="AJ149" s="34">
        <f t="shared" si="1233"/>
        <v>0</v>
      </c>
      <c r="AK149" s="27"/>
      <c r="AL149" s="34">
        <f t="shared" si="1234"/>
        <v>0</v>
      </c>
      <c r="AM149" s="27"/>
      <c r="AN149" s="34">
        <f t="shared" si="1235"/>
        <v>0</v>
      </c>
      <c r="AO149" s="27"/>
      <c r="AP149" s="34">
        <f t="shared" si="1236"/>
        <v>0</v>
      </c>
      <c r="AQ149" s="34">
        <v>2</v>
      </c>
      <c r="AR149" s="34">
        <f t="shared" si="1237"/>
        <v>153577.849376</v>
      </c>
      <c r="AS149" s="27"/>
      <c r="AT149" s="34">
        <f t="shared" si="1238"/>
        <v>0</v>
      </c>
      <c r="AU149" s="70">
        <v>10</v>
      </c>
      <c r="AV149" s="34">
        <f t="shared" si="1239"/>
        <v>767889.24688000011</v>
      </c>
      <c r="AW149" s="34">
        <v>24</v>
      </c>
      <c r="AX149" s="34">
        <f t="shared" si="1240"/>
        <v>1842934.192512</v>
      </c>
      <c r="AY149" s="34"/>
      <c r="AZ149" s="34">
        <f t="shared" si="1241"/>
        <v>0</v>
      </c>
      <c r="BA149" s="34"/>
      <c r="BB149" s="34">
        <f t="shared" si="1242"/>
        <v>0</v>
      </c>
      <c r="BC149" s="27"/>
      <c r="BD149" s="34">
        <f t="shared" si="1243"/>
        <v>0</v>
      </c>
      <c r="BE149" s="27"/>
      <c r="BF149" s="34">
        <f t="shared" si="1244"/>
        <v>0</v>
      </c>
      <c r="BG149" s="27"/>
      <c r="BH149" s="34">
        <f t="shared" si="1245"/>
        <v>0</v>
      </c>
      <c r="BI149" s="27"/>
      <c r="BJ149" s="34">
        <f t="shared" si="1246"/>
        <v>0</v>
      </c>
      <c r="BK149" s="27"/>
      <c r="BL149" s="34">
        <f t="shared" si="1247"/>
        <v>0</v>
      </c>
      <c r="BM149" s="34">
        <v>8</v>
      </c>
      <c r="BN149" s="34">
        <f t="shared" si="1248"/>
        <v>537854.50413333334</v>
      </c>
      <c r="BO149" s="27">
        <v>22</v>
      </c>
      <c r="BP149" s="34">
        <f t="shared" si="1249"/>
        <v>1472251.7404466667</v>
      </c>
      <c r="BQ149" s="50"/>
      <c r="BR149" s="34">
        <f t="shared" si="1250"/>
        <v>0</v>
      </c>
      <c r="BS149" s="27"/>
      <c r="BT149" s="34">
        <f t="shared" si="1251"/>
        <v>0</v>
      </c>
      <c r="BU149" s="27"/>
      <c r="BV149" s="34">
        <f t="shared" si="1252"/>
        <v>0</v>
      </c>
      <c r="BW149" s="27"/>
      <c r="BX149" s="34">
        <f t="shared" si="1253"/>
        <v>0</v>
      </c>
      <c r="BY149" s="27"/>
      <c r="BZ149" s="34">
        <f t="shared" si="1254"/>
        <v>0</v>
      </c>
      <c r="CA149" s="27"/>
      <c r="CB149" s="34">
        <f t="shared" si="1255"/>
        <v>0</v>
      </c>
      <c r="CC149" s="27"/>
      <c r="CD149" s="34">
        <f t="shared" si="1256"/>
        <v>0</v>
      </c>
      <c r="CE149" s="27"/>
      <c r="CF149" s="34">
        <f t="shared" si="1257"/>
        <v>0</v>
      </c>
      <c r="CG149" s="34"/>
      <c r="CH149" s="34">
        <f t="shared" si="1258"/>
        <v>0</v>
      </c>
      <c r="CI149" s="34"/>
      <c r="CJ149" s="34">
        <f t="shared" si="1259"/>
        <v>0</v>
      </c>
      <c r="CK149" s="27"/>
      <c r="CL149" s="34">
        <f t="shared" si="1260"/>
        <v>0</v>
      </c>
      <c r="CM149" s="27"/>
      <c r="CN149" s="34">
        <f t="shared" si="1261"/>
        <v>0</v>
      </c>
      <c r="CO149" s="34"/>
      <c r="CP149" s="34">
        <f t="shared" si="961"/>
        <v>0</v>
      </c>
      <c r="CQ149" s="34"/>
      <c r="CR149" s="34"/>
      <c r="CS149" s="34">
        <f t="shared" si="1203"/>
        <v>0</v>
      </c>
      <c r="CT149" s="34">
        <f t="shared" si="1203"/>
        <v>0</v>
      </c>
      <c r="CU149" s="34">
        <v>4</v>
      </c>
      <c r="CV149" s="34">
        <f t="shared" si="1262"/>
        <v>292225.67707199999</v>
      </c>
      <c r="CW149" s="34">
        <v>2</v>
      </c>
      <c r="CX149" s="34">
        <f t="shared" si="1263"/>
        <v>146112.838536</v>
      </c>
      <c r="CY149" s="34">
        <v>2</v>
      </c>
      <c r="CZ149" s="34">
        <f t="shared" si="1264"/>
        <v>122331.37760666665</v>
      </c>
      <c r="DA149" s="27"/>
      <c r="DB149" s="34">
        <f t="shared" si="1265"/>
        <v>0</v>
      </c>
      <c r="DC149" s="27"/>
      <c r="DD149" s="34">
        <f t="shared" si="1266"/>
        <v>0</v>
      </c>
      <c r="DE149" s="27"/>
      <c r="DF149" s="34">
        <f t="shared" si="1267"/>
        <v>0</v>
      </c>
      <c r="DG149" s="27">
        <v>0</v>
      </c>
      <c r="DH149" s="34">
        <f t="shared" si="1268"/>
        <v>0</v>
      </c>
      <c r="DI149" s="34">
        <v>0</v>
      </c>
      <c r="DJ149" s="34">
        <f t="shared" si="1269"/>
        <v>0</v>
      </c>
      <c r="DK149" s="34"/>
      <c r="DL149" s="27"/>
      <c r="DM149" s="34"/>
      <c r="DN149" s="27">
        <f t="shared" si="1195"/>
        <v>0</v>
      </c>
      <c r="DO149" s="27"/>
      <c r="DP149" s="34">
        <f t="shared" si="1270"/>
        <v>0</v>
      </c>
      <c r="DQ149" s="27">
        <v>2</v>
      </c>
      <c r="DR149" s="34">
        <f t="shared" si="1271"/>
        <v>162083.90637599997</v>
      </c>
      <c r="DS149" s="34"/>
      <c r="DT149" s="34">
        <f t="shared" si="1272"/>
        <v>0</v>
      </c>
      <c r="DU149" s="34"/>
      <c r="DV149" s="27"/>
      <c r="DW149" s="34">
        <f t="shared" si="1201"/>
        <v>0</v>
      </c>
      <c r="DX149" s="34">
        <f t="shared" si="1201"/>
        <v>0</v>
      </c>
      <c r="DY149" s="27">
        <v>4</v>
      </c>
      <c r="DZ149" s="34">
        <f t="shared" si="1273"/>
        <v>322798.18356799998</v>
      </c>
      <c r="EA149" s="34">
        <v>1</v>
      </c>
      <c r="EB149" s="34">
        <v>75304.7</v>
      </c>
      <c r="EC149" s="27"/>
      <c r="ED149" s="34"/>
      <c r="EE149" s="34">
        <f t="shared" si="1204"/>
        <v>1</v>
      </c>
      <c r="EF149" s="34">
        <f t="shared" si="1204"/>
        <v>75304.7</v>
      </c>
      <c r="EG149" s="34">
        <v>2</v>
      </c>
      <c r="EH149" s="34">
        <f t="shared" si="1277"/>
        <v>135121.80187333332</v>
      </c>
      <c r="EI149" s="34">
        <v>0</v>
      </c>
      <c r="EJ149" s="34">
        <f t="shared" si="1278"/>
        <v>0</v>
      </c>
      <c r="EK149" s="34"/>
      <c r="EL149" s="34"/>
      <c r="EM149" s="34">
        <f t="shared" si="1205"/>
        <v>0</v>
      </c>
      <c r="EN149" s="34">
        <f t="shared" si="1205"/>
        <v>0</v>
      </c>
      <c r="EO149" s="27"/>
      <c r="EP149" s="34">
        <f t="shared" si="1279"/>
        <v>0</v>
      </c>
      <c r="EQ149" s="34">
        <f t="shared" si="1280"/>
        <v>0</v>
      </c>
      <c r="ER149" s="34">
        <f t="shared" si="1281"/>
        <v>0</v>
      </c>
      <c r="ES149" s="34"/>
      <c r="ET149" s="34"/>
      <c r="EU149" s="34">
        <f t="shared" si="1206"/>
        <v>0</v>
      </c>
      <c r="EV149" s="34">
        <f t="shared" si="1206"/>
        <v>0</v>
      </c>
      <c r="EW149" s="27"/>
      <c r="EX149" s="34">
        <f t="shared" si="1282"/>
        <v>0</v>
      </c>
      <c r="EY149" s="34">
        <f t="shared" si="726"/>
        <v>0</v>
      </c>
      <c r="EZ149" s="34">
        <f t="shared" si="1283"/>
        <v>0</v>
      </c>
      <c r="FA149" s="34"/>
      <c r="FB149" s="34"/>
      <c r="FC149" s="34">
        <f t="shared" si="729"/>
        <v>0</v>
      </c>
      <c r="FD149" s="34">
        <f t="shared" si="729"/>
        <v>0</v>
      </c>
      <c r="FE149" s="34">
        <v>2</v>
      </c>
      <c r="FF149" s="34">
        <f t="shared" si="1285"/>
        <v>209414.41051999998</v>
      </c>
      <c r="FG149" s="34"/>
      <c r="FH149" s="34">
        <f t="shared" si="1287"/>
        <v>0</v>
      </c>
      <c r="FI149" s="34"/>
      <c r="FJ149" s="34"/>
      <c r="FK149" s="34">
        <f t="shared" si="730"/>
        <v>0</v>
      </c>
      <c r="FL149" s="34">
        <f t="shared" si="730"/>
        <v>0</v>
      </c>
      <c r="FM149" s="27"/>
      <c r="FN149" s="34">
        <f t="shared" si="1289"/>
        <v>0</v>
      </c>
      <c r="FO149" s="34">
        <f t="shared" si="1290"/>
        <v>0</v>
      </c>
      <c r="FP149" s="34">
        <f t="shared" si="1291"/>
        <v>0</v>
      </c>
      <c r="FQ149" s="34"/>
      <c r="FR149" s="34"/>
      <c r="FS149" s="34"/>
      <c r="FT149" s="34"/>
      <c r="FU149" s="27"/>
      <c r="FV149" s="34">
        <f t="shared" si="1293"/>
        <v>0</v>
      </c>
      <c r="FW149" s="27"/>
      <c r="FX149" s="34"/>
      <c r="FY149" s="34"/>
      <c r="FZ149" s="34"/>
      <c r="GA149" s="27">
        <f t="shared" si="1207"/>
        <v>0</v>
      </c>
      <c r="GB149" s="34">
        <f t="shared" si="1207"/>
        <v>0</v>
      </c>
      <c r="GC149" s="27"/>
      <c r="GD149" s="34">
        <f t="shared" si="1294"/>
        <v>0</v>
      </c>
      <c r="GE149" s="34">
        <f t="shared" si="1295"/>
        <v>0</v>
      </c>
      <c r="GF149" s="34">
        <f t="shared" si="1296"/>
        <v>0</v>
      </c>
      <c r="GG149" s="34"/>
      <c r="GH149" s="34"/>
      <c r="GI149" s="27">
        <f t="shared" si="1208"/>
        <v>0</v>
      </c>
      <c r="GJ149" s="27">
        <f t="shared" si="1208"/>
        <v>0</v>
      </c>
      <c r="GK149" s="37"/>
      <c r="GL149" s="38"/>
    </row>
    <row r="150" spans="1:194" ht="45" x14ac:dyDescent="0.25">
      <c r="A150" s="41"/>
      <c r="B150" s="72">
        <v>119</v>
      </c>
      <c r="C150" s="28" t="s">
        <v>288</v>
      </c>
      <c r="D150" s="29">
        <f t="shared" si="1209"/>
        <v>18150.400000000001</v>
      </c>
      <c r="E150" s="29">
        <f t="shared" si="1209"/>
        <v>18790</v>
      </c>
      <c r="F150" s="30">
        <v>18508</v>
      </c>
      <c r="G150" s="49">
        <v>3.82</v>
      </c>
      <c r="H150" s="31">
        <v>1</v>
      </c>
      <c r="I150" s="32"/>
      <c r="J150" s="32"/>
      <c r="K150" s="32"/>
      <c r="L150" s="29">
        <v>1.4</v>
      </c>
      <c r="M150" s="29">
        <v>1.68</v>
      </c>
      <c r="N150" s="29">
        <v>2.23</v>
      </c>
      <c r="O150" s="29">
        <v>2.39</v>
      </c>
      <c r="P150" s="33">
        <v>2.57</v>
      </c>
      <c r="Q150" s="27"/>
      <c r="R150" s="34">
        <f t="shared" si="1224"/>
        <v>0</v>
      </c>
      <c r="S150" s="34"/>
      <c r="T150" s="34">
        <f t="shared" si="1225"/>
        <v>0</v>
      </c>
      <c r="U150" s="27"/>
      <c r="V150" s="34">
        <f t="shared" si="1226"/>
        <v>0</v>
      </c>
      <c r="W150" s="34"/>
      <c r="X150" s="34">
        <f t="shared" si="1227"/>
        <v>0</v>
      </c>
      <c r="Y150" s="34">
        <v>96</v>
      </c>
      <c r="Z150" s="34">
        <f t="shared" si="1228"/>
        <v>9800248.5055999998</v>
      </c>
      <c r="AA150" s="27"/>
      <c r="AB150" s="34">
        <f t="shared" si="1229"/>
        <v>0</v>
      </c>
      <c r="AC150" s="27"/>
      <c r="AD150" s="34">
        <f t="shared" si="1230"/>
        <v>0</v>
      </c>
      <c r="AE150" s="27"/>
      <c r="AF150" s="34">
        <f t="shared" si="1231"/>
        <v>0</v>
      </c>
      <c r="AG150" s="27"/>
      <c r="AH150" s="34">
        <f t="shared" si="1232"/>
        <v>0</v>
      </c>
      <c r="AI150" s="27"/>
      <c r="AJ150" s="34">
        <f t="shared" si="1233"/>
        <v>0</v>
      </c>
      <c r="AK150" s="27"/>
      <c r="AL150" s="34">
        <f t="shared" si="1234"/>
        <v>0</v>
      </c>
      <c r="AM150" s="27"/>
      <c r="AN150" s="34">
        <f t="shared" si="1235"/>
        <v>0</v>
      </c>
      <c r="AO150" s="27"/>
      <c r="AP150" s="34">
        <f t="shared" si="1236"/>
        <v>0</v>
      </c>
      <c r="AQ150" s="27"/>
      <c r="AR150" s="34">
        <f t="shared" si="1237"/>
        <v>0</v>
      </c>
      <c r="AS150" s="27"/>
      <c r="AT150" s="34">
        <f t="shared" si="1238"/>
        <v>0</v>
      </c>
      <c r="AU150" s="34"/>
      <c r="AV150" s="34">
        <f t="shared" si="1239"/>
        <v>0</v>
      </c>
      <c r="AW150" s="34">
        <v>41</v>
      </c>
      <c r="AX150" s="34">
        <f t="shared" si="1240"/>
        <v>4908849.5447487999</v>
      </c>
      <c r="AY150" s="34"/>
      <c r="AZ150" s="34">
        <f t="shared" si="1241"/>
        <v>0</v>
      </c>
      <c r="BA150" s="34"/>
      <c r="BB150" s="34">
        <f t="shared" si="1242"/>
        <v>0</v>
      </c>
      <c r="BC150" s="27"/>
      <c r="BD150" s="34">
        <f t="shared" si="1243"/>
        <v>0</v>
      </c>
      <c r="BE150" s="27"/>
      <c r="BF150" s="34">
        <f t="shared" si="1244"/>
        <v>0</v>
      </c>
      <c r="BG150" s="27"/>
      <c r="BH150" s="34">
        <f t="shared" si="1245"/>
        <v>0</v>
      </c>
      <c r="BI150" s="27"/>
      <c r="BJ150" s="34">
        <f t="shared" si="1246"/>
        <v>0</v>
      </c>
      <c r="BK150" s="27"/>
      <c r="BL150" s="34">
        <f t="shared" si="1247"/>
        <v>0</v>
      </c>
      <c r="BM150" s="34">
        <v>14</v>
      </c>
      <c r="BN150" s="34">
        <f t="shared" si="1248"/>
        <v>1467574.4327066666</v>
      </c>
      <c r="BO150" s="34"/>
      <c r="BP150" s="34">
        <f t="shared" si="1249"/>
        <v>0</v>
      </c>
      <c r="BQ150" s="50"/>
      <c r="BR150" s="34">
        <f t="shared" si="1250"/>
        <v>0</v>
      </c>
      <c r="BS150" s="27"/>
      <c r="BT150" s="34">
        <f t="shared" si="1251"/>
        <v>0</v>
      </c>
      <c r="BU150" s="27"/>
      <c r="BV150" s="34">
        <f t="shared" si="1252"/>
        <v>0</v>
      </c>
      <c r="BW150" s="27"/>
      <c r="BX150" s="34">
        <f t="shared" si="1253"/>
        <v>0</v>
      </c>
      <c r="BY150" s="27"/>
      <c r="BZ150" s="34">
        <f t="shared" si="1254"/>
        <v>0</v>
      </c>
      <c r="CA150" s="27"/>
      <c r="CB150" s="34">
        <f t="shared" si="1255"/>
        <v>0</v>
      </c>
      <c r="CC150" s="27"/>
      <c r="CD150" s="34">
        <f t="shared" si="1256"/>
        <v>0</v>
      </c>
      <c r="CE150" s="27"/>
      <c r="CF150" s="34">
        <f t="shared" si="1257"/>
        <v>0</v>
      </c>
      <c r="CG150" s="34"/>
      <c r="CH150" s="34">
        <f t="shared" si="1258"/>
        <v>0</v>
      </c>
      <c r="CI150" s="34"/>
      <c r="CJ150" s="34">
        <f t="shared" si="1259"/>
        <v>0</v>
      </c>
      <c r="CK150" s="27"/>
      <c r="CL150" s="34">
        <f t="shared" si="1260"/>
        <v>0</v>
      </c>
      <c r="CM150" s="27"/>
      <c r="CN150" s="34">
        <f t="shared" si="1261"/>
        <v>0</v>
      </c>
      <c r="CO150" s="34"/>
      <c r="CP150" s="34">
        <f t="shared" si="961"/>
        <v>0</v>
      </c>
      <c r="CQ150" s="34"/>
      <c r="CR150" s="34"/>
      <c r="CS150" s="34">
        <f t="shared" si="1203"/>
        <v>0</v>
      </c>
      <c r="CT150" s="34">
        <f t="shared" si="1203"/>
        <v>0</v>
      </c>
      <c r="CU150" s="27"/>
      <c r="CV150" s="34">
        <f t="shared" si="1262"/>
        <v>0</v>
      </c>
      <c r="CW150" s="27"/>
      <c r="CX150" s="34">
        <f t="shared" si="1263"/>
        <v>0</v>
      </c>
      <c r="CY150" s="27"/>
      <c r="CZ150" s="34">
        <f t="shared" si="1264"/>
        <v>0</v>
      </c>
      <c r="DA150" s="27"/>
      <c r="DB150" s="34">
        <f t="shared" si="1265"/>
        <v>0</v>
      </c>
      <c r="DC150" s="27"/>
      <c r="DD150" s="34">
        <f t="shared" si="1266"/>
        <v>0</v>
      </c>
      <c r="DE150" s="27"/>
      <c r="DF150" s="34">
        <f t="shared" si="1267"/>
        <v>0</v>
      </c>
      <c r="DG150" s="27">
        <v>0</v>
      </c>
      <c r="DH150" s="34">
        <f t="shared" si="1268"/>
        <v>0</v>
      </c>
      <c r="DI150" s="34">
        <v>0</v>
      </c>
      <c r="DJ150" s="34">
        <f t="shared" si="1269"/>
        <v>0</v>
      </c>
      <c r="DK150" s="34"/>
      <c r="DL150" s="27"/>
      <c r="DM150" s="34"/>
      <c r="DN150" s="27">
        <f t="shared" si="1195"/>
        <v>0</v>
      </c>
      <c r="DO150" s="27"/>
      <c r="DP150" s="34">
        <f t="shared" si="1270"/>
        <v>0</v>
      </c>
      <c r="DQ150" s="27"/>
      <c r="DR150" s="34">
        <f t="shared" si="1271"/>
        <v>0</v>
      </c>
      <c r="DS150" s="34"/>
      <c r="DT150" s="34">
        <f t="shared" si="1272"/>
        <v>0</v>
      </c>
      <c r="DU150" s="34"/>
      <c r="DV150" s="27"/>
      <c r="DW150" s="34">
        <f t="shared" si="1201"/>
        <v>0</v>
      </c>
      <c r="DX150" s="34">
        <f t="shared" si="1201"/>
        <v>0</v>
      </c>
      <c r="DY150" s="27"/>
      <c r="DZ150" s="34">
        <f t="shared" si="1273"/>
        <v>0</v>
      </c>
      <c r="EA150" s="34">
        <f t="shared" si="1274"/>
        <v>0</v>
      </c>
      <c r="EB150" s="34">
        <f t="shared" si="1275"/>
        <v>0</v>
      </c>
      <c r="EC150" s="27"/>
      <c r="ED150" s="34"/>
      <c r="EE150" s="34">
        <f t="shared" si="1204"/>
        <v>0</v>
      </c>
      <c r="EF150" s="34">
        <f t="shared" si="1204"/>
        <v>0</v>
      </c>
      <c r="EG150" s="27"/>
      <c r="EH150" s="34">
        <f t="shared" si="1277"/>
        <v>0</v>
      </c>
      <c r="EI150" s="34">
        <v>0</v>
      </c>
      <c r="EJ150" s="34">
        <f t="shared" si="1278"/>
        <v>0</v>
      </c>
      <c r="EK150" s="34"/>
      <c r="EL150" s="34"/>
      <c r="EM150" s="34">
        <f t="shared" si="1205"/>
        <v>0</v>
      </c>
      <c r="EN150" s="34">
        <f t="shared" si="1205"/>
        <v>0</v>
      </c>
      <c r="EO150" s="27"/>
      <c r="EP150" s="34">
        <f t="shared" si="1279"/>
        <v>0</v>
      </c>
      <c r="EQ150" s="34">
        <f t="shared" si="1280"/>
        <v>0</v>
      </c>
      <c r="ER150" s="34">
        <f t="shared" si="1281"/>
        <v>0</v>
      </c>
      <c r="ES150" s="34"/>
      <c r="ET150" s="34"/>
      <c r="EU150" s="34">
        <f t="shared" si="1206"/>
        <v>0</v>
      </c>
      <c r="EV150" s="34">
        <f t="shared" si="1206"/>
        <v>0</v>
      </c>
      <c r="EW150" s="27"/>
      <c r="EX150" s="34">
        <f t="shared" si="1282"/>
        <v>0</v>
      </c>
      <c r="EY150" s="34">
        <f t="shared" si="726"/>
        <v>0</v>
      </c>
      <c r="EZ150" s="34">
        <f t="shared" si="1283"/>
        <v>0</v>
      </c>
      <c r="FA150" s="34"/>
      <c r="FB150" s="34"/>
      <c r="FC150" s="34">
        <f t="shared" si="729"/>
        <v>0</v>
      </c>
      <c r="FD150" s="34">
        <f t="shared" si="729"/>
        <v>0</v>
      </c>
      <c r="FE150" s="27"/>
      <c r="FF150" s="34">
        <f t="shared" si="1285"/>
        <v>0</v>
      </c>
      <c r="FG150" s="34">
        <f t="shared" si="1286"/>
        <v>0</v>
      </c>
      <c r="FH150" s="34">
        <f t="shared" si="1287"/>
        <v>0</v>
      </c>
      <c r="FI150" s="34"/>
      <c r="FJ150" s="34"/>
      <c r="FK150" s="34">
        <f t="shared" si="730"/>
        <v>0</v>
      </c>
      <c r="FL150" s="34">
        <f t="shared" si="730"/>
        <v>0</v>
      </c>
      <c r="FM150" s="27"/>
      <c r="FN150" s="34">
        <f t="shared" si="1289"/>
        <v>0</v>
      </c>
      <c r="FO150" s="34">
        <f t="shared" si="1290"/>
        <v>0</v>
      </c>
      <c r="FP150" s="34">
        <f t="shared" si="1291"/>
        <v>0</v>
      </c>
      <c r="FQ150" s="34"/>
      <c r="FR150" s="34"/>
      <c r="FS150" s="34"/>
      <c r="FT150" s="34"/>
      <c r="FU150" s="27"/>
      <c r="FV150" s="34">
        <f t="shared" si="1293"/>
        <v>0</v>
      </c>
      <c r="FW150" s="27"/>
      <c r="FX150" s="34"/>
      <c r="FY150" s="34"/>
      <c r="FZ150" s="34"/>
      <c r="GA150" s="27">
        <f t="shared" si="1207"/>
        <v>0</v>
      </c>
      <c r="GB150" s="34">
        <f t="shared" si="1207"/>
        <v>0</v>
      </c>
      <c r="GC150" s="27"/>
      <c r="GD150" s="34">
        <f t="shared" si="1294"/>
        <v>0</v>
      </c>
      <c r="GE150" s="34">
        <f t="shared" si="1295"/>
        <v>0</v>
      </c>
      <c r="GF150" s="34">
        <f t="shared" si="1296"/>
        <v>0</v>
      </c>
      <c r="GG150" s="34"/>
      <c r="GH150" s="34"/>
      <c r="GI150" s="27">
        <f t="shared" si="1208"/>
        <v>0</v>
      </c>
      <c r="GJ150" s="27">
        <f t="shared" si="1208"/>
        <v>0</v>
      </c>
      <c r="GK150" s="37"/>
      <c r="GL150" s="38"/>
    </row>
    <row r="151" spans="1:194" ht="45" x14ac:dyDescent="0.25">
      <c r="A151" s="41"/>
      <c r="B151" s="72">
        <v>120</v>
      </c>
      <c r="C151" s="28" t="s">
        <v>289</v>
      </c>
      <c r="D151" s="29">
        <f t="shared" si="1209"/>
        <v>18150.400000000001</v>
      </c>
      <c r="E151" s="29">
        <f t="shared" si="1209"/>
        <v>18790</v>
      </c>
      <c r="F151" s="30">
        <v>18508</v>
      </c>
      <c r="G151" s="39">
        <v>1.8</v>
      </c>
      <c r="H151" s="31">
        <v>1</v>
      </c>
      <c r="I151" s="32"/>
      <c r="J151" s="32"/>
      <c r="K151" s="32"/>
      <c r="L151" s="29">
        <v>1.4</v>
      </c>
      <c r="M151" s="29">
        <v>1.68</v>
      </c>
      <c r="N151" s="29">
        <v>2.23</v>
      </c>
      <c r="O151" s="29">
        <v>2.39</v>
      </c>
      <c r="P151" s="33">
        <v>2.57</v>
      </c>
      <c r="Q151" s="34">
        <v>6</v>
      </c>
      <c r="R151" s="34">
        <f t="shared" si="1224"/>
        <v>286036.90919999999</v>
      </c>
      <c r="S151" s="34">
        <v>0</v>
      </c>
      <c r="T151" s="34">
        <f t="shared" si="1225"/>
        <v>0</v>
      </c>
      <c r="U151" s="34">
        <v>0</v>
      </c>
      <c r="V151" s="34">
        <f t="shared" si="1226"/>
        <v>0</v>
      </c>
      <c r="W151" s="34"/>
      <c r="X151" s="34">
        <f t="shared" si="1227"/>
        <v>0</v>
      </c>
      <c r="Y151" s="34">
        <v>14</v>
      </c>
      <c r="Z151" s="34">
        <f t="shared" si="1228"/>
        <v>673446.39599999995</v>
      </c>
      <c r="AA151" s="34"/>
      <c r="AB151" s="34">
        <f t="shared" si="1229"/>
        <v>0</v>
      </c>
      <c r="AC151" s="34">
        <v>0</v>
      </c>
      <c r="AD151" s="34">
        <f t="shared" si="1230"/>
        <v>0</v>
      </c>
      <c r="AE151" s="34">
        <v>0</v>
      </c>
      <c r="AF151" s="34">
        <f t="shared" si="1231"/>
        <v>0</v>
      </c>
      <c r="AG151" s="34">
        <v>0</v>
      </c>
      <c r="AH151" s="34">
        <f t="shared" si="1232"/>
        <v>0</v>
      </c>
      <c r="AI151" s="34"/>
      <c r="AJ151" s="34">
        <f t="shared" si="1233"/>
        <v>0</v>
      </c>
      <c r="AK151" s="34">
        <v>0</v>
      </c>
      <c r="AL151" s="34">
        <f t="shared" si="1234"/>
        <v>0</v>
      </c>
      <c r="AM151" s="34"/>
      <c r="AN151" s="34">
        <f t="shared" si="1235"/>
        <v>0</v>
      </c>
      <c r="AO151" s="34">
        <v>0</v>
      </c>
      <c r="AP151" s="34">
        <f t="shared" si="1236"/>
        <v>0</v>
      </c>
      <c r="AQ151" s="34">
        <v>2</v>
      </c>
      <c r="AR151" s="34">
        <f t="shared" si="1237"/>
        <v>112832.70566400001</v>
      </c>
      <c r="AS151" s="34">
        <v>0</v>
      </c>
      <c r="AT151" s="34">
        <f t="shared" si="1238"/>
        <v>0</v>
      </c>
      <c r="AU151" s="34"/>
      <c r="AV151" s="34">
        <f t="shared" si="1239"/>
        <v>0</v>
      </c>
      <c r="AW151" s="34"/>
      <c r="AX151" s="34">
        <f t="shared" si="1240"/>
        <v>0</v>
      </c>
      <c r="AY151" s="34"/>
      <c r="AZ151" s="34">
        <f t="shared" si="1241"/>
        <v>0</v>
      </c>
      <c r="BA151" s="34"/>
      <c r="BB151" s="34">
        <f t="shared" si="1242"/>
        <v>0</v>
      </c>
      <c r="BC151" s="34"/>
      <c r="BD151" s="34">
        <f t="shared" si="1243"/>
        <v>0</v>
      </c>
      <c r="BE151" s="34">
        <v>0</v>
      </c>
      <c r="BF151" s="34">
        <f t="shared" si="1244"/>
        <v>0</v>
      </c>
      <c r="BG151" s="34">
        <v>0</v>
      </c>
      <c r="BH151" s="34">
        <f t="shared" si="1245"/>
        <v>0</v>
      </c>
      <c r="BI151" s="34">
        <v>0</v>
      </c>
      <c r="BJ151" s="34">
        <f t="shared" si="1246"/>
        <v>0</v>
      </c>
      <c r="BK151" s="34">
        <v>0</v>
      </c>
      <c r="BL151" s="34">
        <f t="shared" si="1247"/>
        <v>0</v>
      </c>
      <c r="BM151" s="34">
        <v>14</v>
      </c>
      <c r="BN151" s="34">
        <f t="shared" si="1248"/>
        <v>691527.21960000007</v>
      </c>
      <c r="BO151" s="34">
        <v>0</v>
      </c>
      <c r="BP151" s="34">
        <f t="shared" si="1249"/>
        <v>0</v>
      </c>
      <c r="BQ151" s="40">
        <v>0</v>
      </c>
      <c r="BR151" s="34">
        <f t="shared" si="1250"/>
        <v>0</v>
      </c>
      <c r="BS151" s="34">
        <v>0</v>
      </c>
      <c r="BT151" s="34">
        <f t="shared" si="1251"/>
        <v>0</v>
      </c>
      <c r="BU151" s="34">
        <v>0</v>
      </c>
      <c r="BV151" s="34">
        <f t="shared" si="1252"/>
        <v>0</v>
      </c>
      <c r="BW151" s="34">
        <v>0</v>
      </c>
      <c r="BX151" s="34">
        <f t="shared" si="1253"/>
        <v>0</v>
      </c>
      <c r="BY151" s="34">
        <v>0</v>
      </c>
      <c r="BZ151" s="34">
        <f t="shared" si="1254"/>
        <v>0</v>
      </c>
      <c r="CA151" s="34">
        <v>0</v>
      </c>
      <c r="CB151" s="34">
        <f t="shared" si="1255"/>
        <v>0</v>
      </c>
      <c r="CC151" s="34">
        <v>0</v>
      </c>
      <c r="CD151" s="34">
        <f t="shared" si="1256"/>
        <v>0</v>
      </c>
      <c r="CE151" s="34">
        <v>0</v>
      </c>
      <c r="CF151" s="34">
        <f t="shared" si="1257"/>
        <v>0</v>
      </c>
      <c r="CG151" s="34"/>
      <c r="CH151" s="34">
        <f t="shared" si="1258"/>
        <v>0</v>
      </c>
      <c r="CI151" s="34"/>
      <c r="CJ151" s="34">
        <f t="shared" si="1259"/>
        <v>0</v>
      </c>
      <c r="CK151" s="34">
        <v>0</v>
      </c>
      <c r="CL151" s="34">
        <f t="shared" si="1260"/>
        <v>0</v>
      </c>
      <c r="CM151" s="34">
        <v>1</v>
      </c>
      <c r="CN151" s="34">
        <f t="shared" si="1261"/>
        <v>45296.090279999989</v>
      </c>
      <c r="CO151" s="34"/>
      <c r="CP151" s="34">
        <f t="shared" si="961"/>
        <v>0</v>
      </c>
      <c r="CQ151" s="34"/>
      <c r="CR151" s="34"/>
      <c r="CS151" s="34">
        <f t="shared" si="1203"/>
        <v>0</v>
      </c>
      <c r="CT151" s="34">
        <f t="shared" si="1203"/>
        <v>0</v>
      </c>
      <c r="CU151" s="34">
        <v>2</v>
      </c>
      <c r="CV151" s="34">
        <f t="shared" si="1262"/>
        <v>107348.207904</v>
      </c>
      <c r="CW151" s="34"/>
      <c r="CX151" s="34">
        <f t="shared" si="1263"/>
        <v>0</v>
      </c>
      <c r="CY151" s="34">
        <v>0</v>
      </c>
      <c r="CZ151" s="34">
        <f t="shared" si="1264"/>
        <v>0</v>
      </c>
      <c r="DA151" s="34">
        <v>0</v>
      </c>
      <c r="DB151" s="34">
        <f t="shared" si="1265"/>
        <v>0</v>
      </c>
      <c r="DC151" s="34"/>
      <c r="DD151" s="34">
        <f t="shared" si="1266"/>
        <v>0</v>
      </c>
      <c r="DE151" s="34">
        <v>0</v>
      </c>
      <c r="DF151" s="34">
        <f t="shared" si="1267"/>
        <v>0</v>
      </c>
      <c r="DG151" s="34">
        <v>0</v>
      </c>
      <c r="DH151" s="34">
        <f t="shared" si="1268"/>
        <v>0</v>
      </c>
      <c r="DI151" s="34">
        <v>0</v>
      </c>
      <c r="DJ151" s="34">
        <f t="shared" si="1269"/>
        <v>0</v>
      </c>
      <c r="DK151" s="34"/>
      <c r="DL151" s="27"/>
      <c r="DM151" s="34"/>
      <c r="DN151" s="27">
        <f t="shared" si="1195"/>
        <v>0</v>
      </c>
      <c r="DO151" s="34">
        <v>0</v>
      </c>
      <c r="DP151" s="34">
        <f t="shared" si="1270"/>
        <v>0</v>
      </c>
      <c r="DQ151" s="34"/>
      <c r="DR151" s="34">
        <f t="shared" si="1271"/>
        <v>0</v>
      </c>
      <c r="DS151" s="34"/>
      <c r="DT151" s="34">
        <f t="shared" si="1272"/>
        <v>0</v>
      </c>
      <c r="DU151" s="34"/>
      <c r="DV151" s="27"/>
      <c r="DW151" s="34">
        <f t="shared" si="1201"/>
        <v>0</v>
      </c>
      <c r="DX151" s="34">
        <f t="shared" si="1201"/>
        <v>0</v>
      </c>
      <c r="DY151" s="34"/>
      <c r="DZ151" s="34">
        <f t="shared" si="1273"/>
        <v>0</v>
      </c>
      <c r="EA151" s="34">
        <f t="shared" si="1274"/>
        <v>0</v>
      </c>
      <c r="EB151" s="34">
        <f t="shared" si="1275"/>
        <v>0</v>
      </c>
      <c r="EC151" s="27"/>
      <c r="ED151" s="34"/>
      <c r="EE151" s="34">
        <f t="shared" si="1204"/>
        <v>0</v>
      </c>
      <c r="EF151" s="34">
        <f t="shared" si="1204"/>
        <v>0</v>
      </c>
      <c r="EG151" s="34">
        <v>1</v>
      </c>
      <c r="EH151" s="34">
        <f t="shared" si="1277"/>
        <v>49636.580279999995</v>
      </c>
      <c r="EI151" s="34">
        <v>0</v>
      </c>
      <c r="EJ151" s="34">
        <f t="shared" si="1278"/>
        <v>0</v>
      </c>
      <c r="EK151" s="34"/>
      <c r="EL151" s="34"/>
      <c r="EM151" s="34">
        <f t="shared" si="1205"/>
        <v>0</v>
      </c>
      <c r="EN151" s="34">
        <f t="shared" si="1205"/>
        <v>0</v>
      </c>
      <c r="EO151" s="34">
        <v>0</v>
      </c>
      <c r="EP151" s="34">
        <f t="shared" si="1279"/>
        <v>0</v>
      </c>
      <c r="EQ151" s="34">
        <f t="shared" si="1280"/>
        <v>0</v>
      </c>
      <c r="ER151" s="34">
        <f t="shared" si="1281"/>
        <v>0</v>
      </c>
      <c r="ES151" s="34"/>
      <c r="ET151" s="34"/>
      <c r="EU151" s="34">
        <f t="shared" si="1206"/>
        <v>0</v>
      </c>
      <c r="EV151" s="34">
        <f t="shared" si="1206"/>
        <v>0</v>
      </c>
      <c r="EW151" s="34">
        <v>0</v>
      </c>
      <c r="EX151" s="34">
        <f t="shared" si="1282"/>
        <v>0</v>
      </c>
      <c r="EY151" s="34">
        <f t="shared" si="726"/>
        <v>0</v>
      </c>
      <c r="EZ151" s="34">
        <f t="shared" si="1283"/>
        <v>0</v>
      </c>
      <c r="FA151" s="34"/>
      <c r="FB151" s="34"/>
      <c r="FC151" s="34">
        <f t="shared" si="729"/>
        <v>0</v>
      </c>
      <c r="FD151" s="34">
        <f t="shared" si="729"/>
        <v>0</v>
      </c>
      <c r="FE151" s="34">
        <v>0</v>
      </c>
      <c r="FF151" s="34">
        <f t="shared" si="1285"/>
        <v>0</v>
      </c>
      <c r="FG151" s="34">
        <f t="shared" si="1286"/>
        <v>0</v>
      </c>
      <c r="FH151" s="34">
        <f t="shared" si="1287"/>
        <v>0</v>
      </c>
      <c r="FI151" s="34"/>
      <c r="FJ151" s="34"/>
      <c r="FK151" s="34">
        <f t="shared" si="730"/>
        <v>0</v>
      </c>
      <c r="FL151" s="34">
        <f t="shared" si="730"/>
        <v>0</v>
      </c>
      <c r="FM151" s="34">
        <v>0</v>
      </c>
      <c r="FN151" s="34">
        <f t="shared" si="1289"/>
        <v>0</v>
      </c>
      <c r="FO151" s="34">
        <f t="shared" si="1290"/>
        <v>0</v>
      </c>
      <c r="FP151" s="34">
        <f t="shared" si="1291"/>
        <v>0</v>
      </c>
      <c r="FQ151" s="34"/>
      <c r="FR151" s="34"/>
      <c r="FS151" s="34"/>
      <c r="FT151" s="34"/>
      <c r="FU151" s="34">
        <v>0</v>
      </c>
      <c r="FV151" s="34">
        <f t="shared" si="1293"/>
        <v>0</v>
      </c>
      <c r="FW151" s="34"/>
      <c r="FX151" s="34"/>
      <c r="FY151" s="34"/>
      <c r="FZ151" s="34"/>
      <c r="GA151" s="34">
        <f t="shared" si="1207"/>
        <v>0</v>
      </c>
      <c r="GB151" s="34">
        <f t="shared" si="1207"/>
        <v>0</v>
      </c>
      <c r="GC151" s="34">
        <v>0</v>
      </c>
      <c r="GD151" s="34">
        <f t="shared" si="1294"/>
        <v>0</v>
      </c>
      <c r="GE151" s="34">
        <f t="shared" si="1295"/>
        <v>0</v>
      </c>
      <c r="GF151" s="34">
        <f t="shared" si="1296"/>
        <v>0</v>
      </c>
      <c r="GG151" s="34"/>
      <c r="GH151" s="34"/>
      <c r="GI151" s="27">
        <f t="shared" si="1208"/>
        <v>0</v>
      </c>
      <c r="GJ151" s="27">
        <f t="shared" si="1208"/>
        <v>0</v>
      </c>
      <c r="GK151" s="37"/>
      <c r="GL151" s="38"/>
    </row>
    <row r="152" spans="1:194" ht="45" x14ac:dyDescent="0.25">
      <c r="A152" s="41"/>
      <c r="B152" s="72">
        <v>121</v>
      </c>
      <c r="C152" s="28" t="s">
        <v>290</v>
      </c>
      <c r="D152" s="29">
        <f t="shared" si="1209"/>
        <v>18150.400000000001</v>
      </c>
      <c r="E152" s="29">
        <f t="shared" si="1209"/>
        <v>18790</v>
      </c>
      <c r="F152" s="30">
        <v>18508</v>
      </c>
      <c r="G152" s="39">
        <v>2.46</v>
      </c>
      <c r="H152" s="31">
        <v>1</v>
      </c>
      <c r="I152" s="32"/>
      <c r="J152" s="32"/>
      <c r="K152" s="32"/>
      <c r="L152" s="29">
        <v>1.4</v>
      </c>
      <c r="M152" s="29">
        <v>1.68</v>
      </c>
      <c r="N152" s="29">
        <v>2.23</v>
      </c>
      <c r="O152" s="29">
        <v>2.39</v>
      </c>
      <c r="P152" s="33">
        <v>2.57</v>
      </c>
      <c r="Q152" s="34">
        <v>23</v>
      </c>
      <c r="R152" s="34">
        <f t="shared" si="1224"/>
        <v>1498515.5854199999</v>
      </c>
      <c r="S152" s="34"/>
      <c r="T152" s="34">
        <f t="shared" si="1225"/>
        <v>0</v>
      </c>
      <c r="U152" s="34"/>
      <c r="V152" s="34">
        <f t="shared" si="1226"/>
        <v>0</v>
      </c>
      <c r="W152" s="34"/>
      <c r="X152" s="34">
        <f t="shared" si="1227"/>
        <v>0</v>
      </c>
      <c r="Y152" s="34">
        <v>250</v>
      </c>
      <c r="Z152" s="34">
        <f t="shared" si="1228"/>
        <v>16435298.949999999</v>
      </c>
      <c r="AA152" s="34">
        <v>2</v>
      </c>
      <c r="AB152" s="34">
        <f t="shared" si="1229"/>
        <v>131482.3916</v>
      </c>
      <c r="AC152" s="34"/>
      <c r="AD152" s="34">
        <f t="shared" si="1230"/>
        <v>0</v>
      </c>
      <c r="AE152" s="34"/>
      <c r="AF152" s="34">
        <f t="shared" si="1231"/>
        <v>0</v>
      </c>
      <c r="AG152" s="34"/>
      <c r="AH152" s="34">
        <f t="shared" si="1232"/>
        <v>0</v>
      </c>
      <c r="AI152" s="34"/>
      <c r="AJ152" s="34">
        <f t="shared" si="1233"/>
        <v>0</v>
      </c>
      <c r="AK152" s="34">
        <v>2</v>
      </c>
      <c r="AL152" s="34">
        <f t="shared" si="1234"/>
        <v>128503.91478399999</v>
      </c>
      <c r="AM152" s="34"/>
      <c r="AN152" s="34">
        <f t="shared" si="1235"/>
        <v>0</v>
      </c>
      <c r="AO152" s="34"/>
      <c r="AP152" s="34">
        <f t="shared" si="1236"/>
        <v>0</v>
      </c>
      <c r="AQ152" s="34">
        <v>10</v>
      </c>
      <c r="AR152" s="34">
        <f t="shared" si="1237"/>
        <v>771023.4887039999</v>
      </c>
      <c r="AS152" s="34"/>
      <c r="AT152" s="34">
        <f t="shared" si="1238"/>
        <v>0</v>
      </c>
      <c r="AU152" s="34"/>
      <c r="AV152" s="34">
        <f t="shared" si="1239"/>
        <v>0</v>
      </c>
      <c r="AW152" s="34">
        <v>17</v>
      </c>
      <c r="AX152" s="34">
        <f t="shared" si="1240"/>
        <v>1310739.9307967999</v>
      </c>
      <c r="AY152" s="34"/>
      <c r="AZ152" s="34">
        <f t="shared" si="1241"/>
        <v>0</v>
      </c>
      <c r="BA152" s="34"/>
      <c r="BB152" s="34">
        <f t="shared" si="1242"/>
        <v>0</v>
      </c>
      <c r="BC152" s="34"/>
      <c r="BD152" s="34">
        <f t="shared" si="1243"/>
        <v>0</v>
      </c>
      <c r="BE152" s="34"/>
      <c r="BF152" s="34">
        <f t="shared" si="1244"/>
        <v>0</v>
      </c>
      <c r="BG152" s="34"/>
      <c r="BH152" s="34">
        <f t="shared" si="1245"/>
        <v>0</v>
      </c>
      <c r="BI152" s="34"/>
      <c r="BJ152" s="34">
        <f t="shared" si="1246"/>
        <v>0</v>
      </c>
      <c r="BK152" s="34"/>
      <c r="BL152" s="34">
        <f t="shared" si="1247"/>
        <v>0</v>
      </c>
      <c r="BM152" s="34">
        <v>12</v>
      </c>
      <c r="BN152" s="34">
        <f t="shared" si="1248"/>
        <v>810074.74295999995</v>
      </c>
      <c r="BO152" s="34"/>
      <c r="BP152" s="34">
        <f t="shared" si="1249"/>
        <v>0</v>
      </c>
      <c r="BQ152" s="40"/>
      <c r="BR152" s="34">
        <f t="shared" si="1250"/>
        <v>0</v>
      </c>
      <c r="BS152" s="34"/>
      <c r="BT152" s="34">
        <f t="shared" si="1251"/>
        <v>0</v>
      </c>
      <c r="BU152" s="34"/>
      <c r="BV152" s="34">
        <f t="shared" si="1252"/>
        <v>0</v>
      </c>
      <c r="BW152" s="34"/>
      <c r="BX152" s="34">
        <f t="shared" si="1253"/>
        <v>0</v>
      </c>
      <c r="BY152" s="34"/>
      <c r="BZ152" s="34">
        <f t="shared" si="1254"/>
        <v>0</v>
      </c>
      <c r="CA152" s="34"/>
      <c r="CB152" s="34">
        <f t="shared" si="1255"/>
        <v>0</v>
      </c>
      <c r="CC152" s="34"/>
      <c r="CD152" s="34">
        <f t="shared" si="1256"/>
        <v>0</v>
      </c>
      <c r="CE152" s="34"/>
      <c r="CF152" s="34">
        <f t="shared" si="1257"/>
        <v>0</v>
      </c>
      <c r="CG152" s="34"/>
      <c r="CH152" s="34">
        <f t="shared" si="1258"/>
        <v>0</v>
      </c>
      <c r="CI152" s="34"/>
      <c r="CJ152" s="34">
        <f t="shared" si="1259"/>
        <v>0</v>
      </c>
      <c r="CK152" s="34"/>
      <c r="CL152" s="34">
        <f t="shared" si="1260"/>
        <v>0</v>
      </c>
      <c r="CM152" s="34"/>
      <c r="CN152" s="34">
        <f t="shared" si="1261"/>
        <v>0</v>
      </c>
      <c r="CO152" s="34"/>
      <c r="CP152" s="34">
        <f t="shared" si="961"/>
        <v>0</v>
      </c>
      <c r="CQ152" s="34"/>
      <c r="CR152" s="34"/>
      <c r="CS152" s="34">
        <f t="shared" si="1203"/>
        <v>0</v>
      </c>
      <c r="CT152" s="34">
        <f t="shared" si="1203"/>
        <v>0</v>
      </c>
      <c r="CU152" s="34"/>
      <c r="CV152" s="34">
        <f t="shared" si="1262"/>
        <v>0</v>
      </c>
      <c r="CW152" s="34"/>
      <c r="CX152" s="34">
        <f t="shared" si="1263"/>
        <v>0</v>
      </c>
      <c r="CY152" s="34"/>
      <c r="CZ152" s="34">
        <f t="shared" si="1264"/>
        <v>0</v>
      </c>
      <c r="DA152" s="34"/>
      <c r="DB152" s="34">
        <f t="shared" si="1265"/>
        <v>0</v>
      </c>
      <c r="DC152" s="34"/>
      <c r="DD152" s="34">
        <f t="shared" si="1266"/>
        <v>0</v>
      </c>
      <c r="DE152" s="34"/>
      <c r="DF152" s="34">
        <f t="shared" si="1267"/>
        <v>0</v>
      </c>
      <c r="DG152" s="34">
        <v>0</v>
      </c>
      <c r="DH152" s="34">
        <f t="shared" si="1268"/>
        <v>0</v>
      </c>
      <c r="DI152" s="34">
        <v>0</v>
      </c>
      <c r="DJ152" s="34">
        <f t="shared" si="1269"/>
        <v>0</v>
      </c>
      <c r="DK152" s="34"/>
      <c r="DL152" s="27"/>
      <c r="DM152" s="34"/>
      <c r="DN152" s="27">
        <f t="shared" si="1195"/>
        <v>0</v>
      </c>
      <c r="DO152" s="34"/>
      <c r="DP152" s="34">
        <f t="shared" si="1270"/>
        <v>0</v>
      </c>
      <c r="DQ152" s="34"/>
      <c r="DR152" s="34">
        <f t="shared" si="1271"/>
        <v>0</v>
      </c>
      <c r="DS152" s="34"/>
      <c r="DT152" s="34">
        <f t="shared" si="1272"/>
        <v>0</v>
      </c>
      <c r="DU152" s="34"/>
      <c r="DV152" s="27"/>
      <c r="DW152" s="34">
        <f t="shared" si="1201"/>
        <v>0</v>
      </c>
      <c r="DX152" s="34">
        <f t="shared" si="1201"/>
        <v>0</v>
      </c>
      <c r="DY152" s="34"/>
      <c r="DZ152" s="34">
        <f t="shared" si="1273"/>
        <v>0</v>
      </c>
      <c r="EA152" s="34">
        <f t="shared" si="1274"/>
        <v>0</v>
      </c>
      <c r="EB152" s="34">
        <f t="shared" si="1275"/>
        <v>0</v>
      </c>
      <c r="EC152" s="27"/>
      <c r="ED152" s="34"/>
      <c r="EE152" s="34">
        <f t="shared" si="1204"/>
        <v>0</v>
      </c>
      <c r="EF152" s="34">
        <f t="shared" si="1204"/>
        <v>0</v>
      </c>
      <c r="EG152" s="34">
        <v>0</v>
      </c>
      <c r="EH152" s="34">
        <f t="shared" si="1277"/>
        <v>0</v>
      </c>
      <c r="EI152" s="34">
        <v>0</v>
      </c>
      <c r="EJ152" s="34">
        <f t="shared" si="1278"/>
        <v>0</v>
      </c>
      <c r="EK152" s="34"/>
      <c r="EL152" s="34"/>
      <c r="EM152" s="34">
        <f t="shared" si="1205"/>
        <v>0</v>
      </c>
      <c r="EN152" s="34">
        <f t="shared" si="1205"/>
        <v>0</v>
      </c>
      <c r="EO152" s="34"/>
      <c r="EP152" s="34">
        <f t="shared" si="1279"/>
        <v>0</v>
      </c>
      <c r="EQ152" s="34">
        <f t="shared" si="1280"/>
        <v>0</v>
      </c>
      <c r="ER152" s="34">
        <f t="shared" si="1281"/>
        <v>0</v>
      </c>
      <c r="ES152" s="34"/>
      <c r="ET152" s="34"/>
      <c r="EU152" s="34">
        <f t="shared" si="1206"/>
        <v>0</v>
      </c>
      <c r="EV152" s="34">
        <f t="shared" si="1206"/>
        <v>0</v>
      </c>
      <c r="EW152" s="34"/>
      <c r="EX152" s="34">
        <f t="shared" si="1282"/>
        <v>0</v>
      </c>
      <c r="EY152" s="34">
        <f t="shared" si="726"/>
        <v>0</v>
      </c>
      <c r="EZ152" s="34">
        <f t="shared" si="1283"/>
        <v>0</v>
      </c>
      <c r="FA152" s="34"/>
      <c r="FB152" s="34"/>
      <c r="FC152" s="34">
        <f t="shared" si="729"/>
        <v>0</v>
      </c>
      <c r="FD152" s="34">
        <f t="shared" si="729"/>
        <v>0</v>
      </c>
      <c r="FE152" s="34"/>
      <c r="FF152" s="34">
        <f t="shared" si="1285"/>
        <v>0</v>
      </c>
      <c r="FG152" s="34">
        <f t="shared" si="1286"/>
        <v>0</v>
      </c>
      <c r="FH152" s="34">
        <f t="shared" si="1287"/>
        <v>0</v>
      </c>
      <c r="FI152" s="34"/>
      <c r="FJ152" s="34"/>
      <c r="FK152" s="34">
        <f t="shared" si="730"/>
        <v>0</v>
      </c>
      <c r="FL152" s="34">
        <f t="shared" si="730"/>
        <v>0</v>
      </c>
      <c r="FM152" s="34"/>
      <c r="FN152" s="34">
        <f t="shared" si="1289"/>
        <v>0</v>
      </c>
      <c r="FO152" s="34">
        <f t="shared" si="1290"/>
        <v>0</v>
      </c>
      <c r="FP152" s="34">
        <f t="shared" si="1291"/>
        <v>0</v>
      </c>
      <c r="FQ152" s="34"/>
      <c r="FR152" s="34"/>
      <c r="FS152" s="34"/>
      <c r="FT152" s="34"/>
      <c r="FU152" s="34"/>
      <c r="FV152" s="34">
        <f t="shared" si="1293"/>
        <v>0</v>
      </c>
      <c r="FW152" s="34"/>
      <c r="FX152" s="34"/>
      <c r="FY152" s="34"/>
      <c r="FZ152" s="34"/>
      <c r="GA152" s="34">
        <f t="shared" si="1207"/>
        <v>0</v>
      </c>
      <c r="GB152" s="34">
        <f t="shared" si="1207"/>
        <v>0</v>
      </c>
      <c r="GC152" s="34"/>
      <c r="GD152" s="34">
        <f t="shared" si="1294"/>
        <v>0</v>
      </c>
      <c r="GE152" s="34">
        <f t="shared" si="1295"/>
        <v>0</v>
      </c>
      <c r="GF152" s="34">
        <f t="shared" si="1296"/>
        <v>0</v>
      </c>
      <c r="GG152" s="34"/>
      <c r="GH152" s="34"/>
      <c r="GI152" s="27">
        <f t="shared" si="1208"/>
        <v>0</v>
      </c>
      <c r="GJ152" s="27">
        <f t="shared" si="1208"/>
        <v>0</v>
      </c>
      <c r="GK152" s="37"/>
      <c r="GL152" s="38"/>
    </row>
    <row r="153" spans="1:194" ht="30" x14ac:dyDescent="0.25">
      <c r="A153" s="41"/>
      <c r="B153" s="72">
        <v>122</v>
      </c>
      <c r="C153" s="28" t="s">
        <v>291</v>
      </c>
      <c r="D153" s="29">
        <f t="shared" si="1209"/>
        <v>18150.400000000001</v>
      </c>
      <c r="E153" s="29">
        <f t="shared" si="1209"/>
        <v>18790</v>
      </c>
      <c r="F153" s="30">
        <v>18508</v>
      </c>
      <c r="G153" s="39">
        <v>1.29</v>
      </c>
      <c r="H153" s="31">
        <v>1</v>
      </c>
      <c r="I153" s="32"/>
      <c r="J153" s="32"/>
      <c r="K153" s="32"/>
      <c r="L153" s="29">
        <v>1.4</v>
      </c>
      <c r="M153" s="29">
        <v>1.68</v>
      </c>
      <c r="N153" s="29">
        <v>2.23</v>
      </c>
      <c r="O153" s="29">
        <v>2.39</v>
      </c>
      <c r="P153" s="33">
        <v>2.57</v>
      </c>
      <c r="Q153" s="34"/>
      <c r="R153" s="34">
        <f t="shared" si="1224"/>
        <v>0</v>
      </c>
      <c r="S153" s="34">
        <v>2</v>
      </c>
      <c r="T153" s="34">
        <f t="shared" si="1225"/>
        <v>68331.039419999986</v>
      </c>
      <c r="U153" s="34"/>
      <c r="V153" s="34">
        <f t="shared" si="1226"/>
        <v>0</v>
      </c>
      <c r="W153" s="34"/>
      <c r="X153" s="34">
        <f t="shared" si="1227"/>
        <v>0</v>
      </c>
      <c r="Y153" s="34">
        <v>40</v>
      </c>
      <c r="Z153" s="34">
        <f t="shared" si="1228"/>
        <v>1378961.6680000001</v>
      </c>
      <c r="AA153" s="34"/>
      <c r="AB153" s="34">
        <f t="shared" si="1229"/>
        <v>0</v>
      </c>
      <c r="AC153" s="34"/>
      <c r="AD153" s="34">
        <f t="shared" si="1230"/>
        <v>0</v>
      </c>
      <c r="AE153" s="34"/>
      <c r="AF153" s="34">
        <f t="shared" si="1231"/>
        <v>0</v>
      </c>
      <c r="AG153" s="34"/>
      <c r="AH153" s="34">
        <f t="shared" si="1232"/>
        <v>0</v>
      </c>
      <c r="AI153" s="34">
        <v>2</v>
      </c>
      <c r="AJ153" s="34">
        <f t="shared" si="1233"/>
        <v>73943.232579999996</v>
      </c>
      <c r="AK153" s="34"/>
      <c r="AL153" s="34">
        <f t="shared" si="1234"/>
        <v>0</v>
      </c>
      <c r="AM153" s="34"/>
      <c r="AN153" s="34">
        <f t="shared" si="1235"/>
        <v>0</v>
      </c>
      <c r="AO153" s="34">
        <v>12</v>
      </c>
      <c r="AP153" s="34">
        <f t="shared" si="1236"/>
        <v>404317.19529599999</v>
      </c>
      <c r="AQ153" s="34"/>
      <c r="AR153" s="34">
        <f t="shared" si="1237"/>
        <v>0</v>
      </c>
      <c r="AS153" s="34"/>
      <c r="AT153" s="34">
        <f t="shared" si="1238"/>
        <v>0</v>
      </c>
      <c r="AU153" s="34">
        <v>1</v>
      </c>
      <c r="AV153" s="34">
        <f t="shared" si="1239"/>
        <v>40431.719529599999</v>
      </c>
      <c r="AW153" s="34">
        <v>22</v>
      </c>
      <c r="AX153" s="34">
        <f t="shared" si="1240"/>
        <v>889497.82965119998</v>
      </c>
      <c r="AY153" s="34"/>
      <c r="AZ153" s="34">
        <f t="shared" si="1241"/>
        <v>0</v>
      </c>
      <c r="BA153" s="34"/>
      <c r="BB153" s="34">
        <f t="shared" si="1242"/>
        <v>0</v>
      </c>
      <c r="BC153" s="34"/>
      <c r="BD153" s="34">
        <f t="shared" si="1243"/>
        <v>0</v>
      </c>
      <c r="BE153" s="34"/>
      <c r="BF153" s="34">
        <f t="shared" si="1244"/>
        <v>0</v>
      </c>
      <c r="BG153" s="34"/>
      <c r="BH153" s="34">
        <f t="shared" si="1245"/>
        <v>0</v>
      </c>
      <c r="BI153" s="34"/>
      <c r="BJ153" s="34">
        <f t="shared" si="1246"/>
        <v>0</v>
      </c>
      <c r="BK153" s="34"/>
      <c r="BL153" s="34">
        <f t="shared" si="1247"/>
        <v>0</v>
      </c>
      <c r="BM153" s="34"/>
      <c r="BN153" s="34">
        <f t="shared" si="1248"/>
        <v>0</v>
      </c>
      <c r="BO153" s="34"/>
      <c r="BP153" s="34">
        <f t="shared" si="1249"/>
        <v>0</v>
      </c>
      <c r="BQ153" s="40"/>
      <c r="BR153" s="34">
        <f t="shared" si="1250"/>
        <v>0</v>
      </c>
      <c r="BS153" s="34"/>
      <c r="BT153" s="34">
        <f t="shared" si="1251"/>
        <v>0</v>
      </c>
      <c r="BU153" s="34"/>
      <c r="BV153" s="34">
        <f t="shared" si="1252"/>
        <v>0</v>
      </c>
      <c r="BW153" s="34"/>
      <c r="BX153" s="34">
        <f t="shared" si="1253"/>
        <v>0</v>
      </c>
      <c r="BY153" s="34"/>
      <c r="BZ153" s="34">
        <f t="shared" si="1254"/>
        <v>0</v>
      </c>
      <c r="CA153" s="34"/>
      <c r="CB153" s="34">
        <f t="shared" si="1255"/>
        <v>0</v>
      </c>
      <c r="CC153" s="34"/>
      <c r="CD153" s="34">
        <f t="shared" si="1256"/>
        <v>0</v>
      </c>
      <c r="CE153" s="34"/>
      <c r="CF153" s="34">
        <f t="shared" si="1257"/>
        <v>0</v>
      </c>
      <c r="CG153" s="34"/>
      <c r="CH153" s="34">
        <f t="shared" si="1258"/>
        <v>0</v>
      </c>
      <c r="CI153" s="34"/>
      <c r="CJ153" s="34">
        <f t="shared" si="1259"/>
        <v>0</v>
      </c>
      <c r="CK153" s="34"/>
      <c r="CL153" s="34">
        <f t="shared" si="1260"/>
        <v>0</v>
      </c>
      <c r="CM153" s="34"/>
      <c r="CN153" s="34">
        <f t="shared" si="1261"/>
        <v>0</v>
      </c>
      <c r="CO153" s="34"/>
      <c r="CP153" s="34">
        <f t="shared" si="961"/>
        <v>0</v>
      </c>
      <c r="CQ153" s="34"/>
      <c r="CR153" s="34"/>
      <c r="CS153" s="34">
        <f t="shared" si="1203"/>
        <v>0</v>
      </c>
      <c r="CT153" s="34">
        <f t="shared" si="1203"/>
        <v>0</v>
      </c>
      <c r="CU153" s="34"/>
      <c r="CV153" s="34">
        <f t="shared" si="1262"/>
        <v>0</v>
      </c>
      <c r="CW153" s="34"/>
      <c r="CX153" s="34">
        <f t="shared" si="1263"/>
        <v>0</v>
      </c>
      <c r="CY153" s="34"/>
      <c r="CZ153" s="34">
        <f t="shared" si="1264"/>
        <v>0</v>
      </c>
      <c r="DA153" s="34"/>
      <c r="DB153" s="34">
        <f t="shared" si="1265"/>
        <v>0</v>
      </c>
      <c r="DC153" s="34"/>
      <c r="DD153" s="34">
        <f t="shared" si="1266"/>
        <v>0</v>
      </c>
      <c r="DE153" s="34"/>
      <c r="DF153" s="34">
        <f t="shared" si="1267"/>
        <v>0</v>
      </c>
      <c r="DG153" s="34">
        <v>0</v>
      </c>
      <c r="DH153" s="34">
        <f t="shared" si="1268"/>
        <v>0</v>
      </c>
      <c r="DI153" s="34">
        <v>0</v>
      </c>
      <c r="DJ153" s="34">
        <f t="shared" si="1269"/>
        <v>0</v>
      </c>
      <c r="DK153" s="34"/>
      <c r="DL153" s="27"/>
      <c r="DM153" s="34"/>
      <c r="DN153" s="27">
        <f t="shared" si="1195"/>
        <v>0</v>
      </c>
      <c r="DO153" s="34"/>
      <c r="DP153" s="34">
        <f t="shared" si="1270"/>
        <v>0</v>
      </c>
      <c r="DQ153" s="34"/>
      <c r="DR153" s="34">
        <f t="shared" si="1271"/>
        <v>0</v>
      </c>
      <c r="DS153" s="34"/>
      <c r="DT153" s="34">
        <f t="shared" si="1272"/>
        <v>0</v>
      </c>
      <c r="DU153" s="34"/>
      <c r="DV153" s="27"/>
      <c r="DW153" s="34">
        <f t="shared" si="1201"/>
        <v>0</v>
      </c>
      <c r="DX153" s="34">
        <f t="shared" si="1201"/>
        <v>0</v>
      </c>
      <c r="DY153" s="34">
        <v>1</v>
      </c>
      <c r="DZ153" s="34">
        <f t="shared" si="1273"/>
        <v>42490.781306400007</v>
      </c>
      <c r="EA153" s="34"/>
      <c r="EB153" s="34">
        <f t="shared" si="1275"/>
        <v>0</v>
      </c>
      <c r="EC153" s="27"/>
      <c r="ED153" s="34"/>
      <c r="EE153" s="34">
        <f t="shared" si="1204"/>
        <v>0</v>
      </c>
      <c r="EF153" s="34">
        <f t="shared" si="1204"/>
        <v>0</v>
      </c>
      <c r="EG153" s="34">
        <v>0</v>
      </c>
      <c r="EH153" s="34">
        <f t="shared" si="1277"/>
        <v>0</v>
      </c>
      <c r="EI153" s="34">
        <v>0</v>
      </c>
      <c r="EJ153" s="34">
        <f t="shared" si="1278"/>
        <v>0</v>
      </c>
      <c r="EK153" s="34"/>
      <c r="EL153" s="34"/>
      <c r="EM153" s="34">
        <f t="shared" si="1205"/>
        <v>0</v>
      </c>
      <c r="EN153" s="34">
        <f t="shared" si="1205"/>
        <v>0</v>
      </c>
      <c r="EO153" s="34"/>
      <c r="EP153" s="34">
        <f t="shared" si="1279"/>
        <v>0</v>
      </c>
      <c r="EQ153" s="34">
        <f t="shared" si="1280"/>
        <v>0</v>
      </c>
      <c r="ER153" s="34">
        <f t="shared" si="1281"/>
        <v>0</v>
      </c>
      <c r="ES153" s="34"/>
      <c r="ET153" s="34"/>
      <c r="EU153" s="34">
        <f t="shared" si="1206"/>
        <v>0</v>
      </c>
      <c r="EV153" s="34">
        <f t="shared" si="1206"/>
        <v>0</v>
      </c>
      <c r="EW153" s="34"/>
      <c r="EX153" s="34">
        <f t="shared" si="1282"/>
        <v>0</v>
      </c>
      <c r="EY153" s="34">
        <f t="shared" si="726"/>
        <v>0</v>
      </c>
      <c r="EZ153" s="34">
        <f t="shared" si="1283"/>
        <v>0</v>
      </c>
      <c r="FA153" s="34"/>
      <c r="FB153" s="34"/>
      <c r="FC153" s="34">
        <f t="shared" si="729"/>
        <v>0</v>
      </c>
      <c r="FD153" s="34">
        <f t="shared" si="729"/>
        <v>0</v>
      </c>
      <c r="FE153" s="34"/>
      <c r="FF153" s="34">
        <f t="shared" si="1285"/>
        <v>0</v>
      </c>
      <c r="FG153" s="34">
        <f t="shared" si="1286"/>
        <v>0</v>
      </c>
      <c r="FH153" s="34">
        <f t="shared" si="1287"/>
        <v>0</v>
      </c>
      <c r="FI153" s="34"/>
      <c r="FJ153" s="34"/>
      <c r="FK153" s="34">
        <f t="shared" si="730"/>
        <v>0</v>
      </c>
      <c r="FL153" s="34">
        <f t="shared" si="730"/>
        <v>0</v>
      </c>
      <c r="FM153" s="34"/>
      <c r="FN153" s="34">
        <f t="shared" si="1289"/>
        <v>0</v>
      </c>
      <c r="FO153" s="34">
        <f t="shared" si="1290"/>
        <v>0</v>
      </c>
      <c r="FP153" s="34">
        <f t="shared" si="1291"/>
        <v>0</v>
      </c>
      <c r="FQ153" s="34"/>
      <c r="FR153" s="34"/>
      <c r="FS153" s="34"/>
      <c r="FT153" s="34"/>
      <c r="FU153" s="34"/>
      <c r="FV153" s="34">
        <f t="shared" si="1293"/>
        <v>0</v>
      </c>
      <c r="FW153" s="34"/>
      <c r="FX153" s="34"/>
      <c r="FY153" s="34"/>
      <c r="FZ153" s="34"/>
      <c r="GA153" s="34">
        <f t="shared" si="1207"/>
        <v>0</v>
      </c>
      <c r="GB153" s="34">
        <f t="shared" si="1207"/>
        <v>0</v>
      </c>
      <c r="GC153" s="34"/>
      <c r="GD153" s="34">
        <f t="shared" si="1294"/>
        <v>0</v>
      </c>
      <c r="GE153" s="34">
        <f t="shared" si="1295"/>
        <v>0</v>
      </c>
      <c r="GF153" s="34">
        <f t="shared" si="1296"/>
        <v>0</v>
      </c>
      <c r="GG153" s="34"/>
      <c r="GH153" s="34"/>
      <c r="GI153" s="27">
        <f t="shared" si="1208"/>
        <v>0</v>
      </c>
      <c r="GJ153" s="27">
        <f t="shared" si="1208"/>
        <v>0</v>
      </c>
      <c r="GK153" s="37"/>
      <c r="GL153" s="38"/>
    </row>
    <row r="154" spans="1:194" ht="30" x14ac:dyDescent="0.25">
      <c r="A154" s="41"/>
      <c r="B154" s="72">
        <v>123</v>
      </c>
      <c r="C154" s="28" t="s">
        <v>292</v>
      </c>
      <c r="D154" s="29">
        <f t="shared" si="1209"/>
        <v>18150.400000000001</v>
      </c>
      <c r="E154" s="29">
        <f t="shared" si="1209"/>
        <v>18790</v>
      </c>
      <c r="F154" s="30">
        <v>18508</v>
      </c>
      <c r="G154" s="39">
        <v>1.36</v>
      </c>
      <c r="H154" s="31">
        <v>1</v>
      </c>
      <c r="I154" s="32"/>
      <c r="J154" s="32"/>
      <c r="K154" s="32"/>
      <c r="L154" s="29">
        <v>1.4</v>
      </c>
      <c r="M154" s="29">
        <v>1.68</v>
      </c>
      <c r="N154" s="29">
        <v>2.23</v>
      </c>
      <c r="O154" s="29">
        <v>2.39</v>
      </c>
      <c r="P154" s="33">
        <v>2.57</v>
      </c>
      <c r="Q154" s="34"/>
      <c r="R154" s="34">
        <f t="shared" si="1224"/>
        <v>0</v>
      </c>
      <c r="S154" s="34"/>
      <c r="T154" s="34">
        <f t="shared" si="1225"/>
        <v>0</v>
      </c>
      <c r="U154" s="34"/>
      <c r="V154" s="34">
        <f t="shared" si="1226"/>
        <v>0</v>
      </c>
      <c r="W154" s="34"/>
      <c r="X154" s="34">
        <f t="shared" si="1227"/>
        <v>0</v>
      </c>
      <c r="Y154" s="34">
        <v>70</v>
      </c>
      <c r="Z154" s="34">
        <f t="shared" si="1228"/>
        <v>2544130.8293333333</v>
      </c>
      <c r="AA154" s="34"/>
      <c r="AB154" s="34">
        <f t="shared" si="1229"/>
        <v>0</v>
      </c>
      <c r="AC154" s="34"/>
      <c r="AD154" s="34">
        <f t="shared" si="1230"/>
        <v>0</v>
      </c>
      <c r="AE154" s="34"/>
      <c r="AF154" s="34">
        <f t="shared" si="1231"/>
        <v>0</v>
      </c>
      <c r="AG154" s="34"/>
      <c r="AH154" s="34">
        <f t="shared" si="1232"/>
        <v>0</v>
      </c>
      <c r="AI154" s="34"/>
      <c r="AJ154" s="34">
        <f t="shared" si="1233"/>
        <v>0</v>
      </c>
      <c r="AK154" s="34"/>
      <c r="AL154" s="34">
        <f t="shared" si="1234"/>
        <v>0</v>
      </c>
      <c r="AM154" s="34"/>
      <c r="AN154" s="34">
        <f t="shared" si="1235"/>
        <v>0</v>
      </c>
      <c r="AO154" s="34"/>
      <c r="AP154" s="34">
        <f t="shared" si="1236"/>
        <v>0</v>
      </c>
      <c r="AQ154" s="34"/>
      <c r="AR154" s="34">
        <f t="shared" si="1237"/>
        <v>0</v>
      </c>
      <c r="AS154" s="34"/>
      <c r="AT154" s="34">
        <f t="shared" si="1238"/>
        <v>0</v>
      </c>
      <c r="AU154" s="34"/>
      <c r="AV154" s="34">
        <f t="shared" si="1239"/>
        <v>0</v>
      </c>
      <c r="AW154" s="34">
        <v>17</v>
      </c>
      <c r="AX154" s="34">
        <f t="shared" si="1240"/>
        <v>724636.70970880007</v>
      </c>
      <c r="AY154" s="34"/>
      <c r="AZ154" s="34">
        <f t="shared" si="1241"/>
        <v>0</v>
      </c>
      <c r="BA154" s="34"/>
      <c r="BB154" s="34">
        <f t="shared" si="1242"/>
        <v>0</v>
      </c>
      <c r="BC154" s="34"/>
      <c r="BD154" s="34">
        <f t="shared" si="1243"/>
        <v>0</v>
      </c>
      <c r="BE154" s="34"/>
      <c r="BF154" s="34">
        <f t="shared" si="1244"/>
        <v>0</v>
      </c>
      <c r="BG154" s="34"/>
      <c r="BH154" s="34">
        <f t="shared" si="1245"/>
        <v>0</v>
      </c>
      <c r="BI154" s="34"/>
      <c r="BJ154" s="34">
        <f t="shared" si="1246"/>
        <v>0</v>
      </c>
      <c r="BK154" s="34"/>
      <c r="BL154" s="34">
        <f t="shared" si="1247"/>
        <v>0</v>
      </c>
      <c r="BM154" s="34"/>
      <c r="BN154" s="34">
        <f t="shared" si="1248"/>
        <v>0</v>
      </c>
      <c r="BO154" s="34"/>
      <c r="BP154" s="34">
        <f t="shared" si="1249"/>
        <v>0</v>
      </c>
      <c r="BQ154" s="40"/>
      <c r="BR154" s="34">
        <f t="shared" si="1250"/>
        <v>0</v>
      </c>
      <c r="BS154" s="34"/>
      <c r="BT154" s="34">
        <f t="shared" si="1251"/>
        <v>0</v>
      </c>
      <c r="BU154" s="34"/>
      <c r="BV154" s="34">
        <f t="shared" si="1252"/>
        <v>0</v>
      </c>
      <c r="BW154" s="34"/>
      <c r="BX154" s="34">
        <f t="shared" si="1253"/>
        <v>0</v>
      </c>
      <c r="BY154" s="34"/>
      <c r="BZ154" s="34">
        <f t="shared" si="1254"/>
        <v>0</v>
      </c>
      <c r="CA154" s="34"/>
      <c r="CB154" s="34">
        <f t="shared" si="1255"/>
        <v>0</v>
      </c>
      <c r="CC154" s="34"/>
      <c r="CD154" s="34">
        <f t="shared" si="1256"/>
        <v>0</v>
      </c>
      <c r="CE154" s="34"/>
      <c r="CF154" s="34">
        <f t="shared" si="1257"/>
        <v>0</v>
      </c>
      <c r="CG154" s="34"/>
      <c r="CH154" s="34">
        <f t="shared" si="1258"/>
        <v>0</v>
      </c>
      <c r="CI154" s="34"/>
      <c r="CJ154" s="34">
        <f t="shared" si="1259"/>
        <v>0</v>
      </c>
      <c r="CK154" s="34"/>
      <c r="CL154" s="34">
        <f t="shared" si="1260"/>
        <v>0</v>
      </c>
      <c r="CM154" s="34"/>
      <c r="CN154" s="34">
        <f t="shared" si="1261"/>
        <v>0</v>
      </c>
      <c r="CO154" s="34"/>
      <c r="CP154" s="34">
        <f t="shared" si="961"/>
        <v>0</v>
      </c>
      <c r="CQ154" s="34"/>
      <c r="CR154" s="34"/>
      <c r="CS154" s="34">
        <f t="shared" si="1203"/>
        <v>0</v>
      </c>
      <c r="CT154" s="34">
        <f t="shared" si="1203"/>
        <v>0</v>
      </c>
      <c r="CU154" s="34"/>
      <c r="CV154" s="34">
        <f t="shared" si="1262"/>
        <v>0</v>
      </c>
      <c r="CW154" s="34"/>
      <c r="CX154" s="34">
        <f t="shared" si="1263"/>
        <v>0</v>
      </c>
      <c r="CY154" s="34"/>
      <c r="CZ154" s="34">
        <f t="shared" si="1264"/>
        <v>0</v>
      </c>
      <c r="DA154" s="34"/>
      <c r="DB154" s="34">
        <f t="shared" si="1265"/>
        <v>0</v>
      </c>
      <c r="DC154" s="34"/>
      <c r="DD154" s="34">
        <f t="shared" si="1266"/>
        <v>0</v>
      </c>
      <c r="DE154" s="34"/>
      <c r="DF154" s="34">
        <f t="shared" si="1267"/>
        <v>0</v>
      </c>
      <c r="DG154" s="34">
        <v>0</v>
      </c>
      <c r="DH154" s="34">
        <f t="shared" si="1268"/>
        <v>0</v>
      </c>
      <c r="DI154" s="34">
        <v>0</v>
      </c>
      <c r="DJ154" s="34">
        <f t="shared" si="1269"/>
        <v>0</v>
      </c>
      <c r="DK154" s="34"/>
      <c r="DL154" s="27"/>
      <c r="DM154" s="34"/>
      <c r="DN154" s="27">
        <f t="shared" si="1195"/>
        <v>0</v>
      </c>
      <c r="DO154" s="34"/>
      <c r="DP154" s="34">
        <f t="shared" si="1270"/>
        <v>0</v>
      </c>
      <c r="DQ154" s="34"/>
      <c r="DR154" s="34">
        <f t="shared" si="1271"/>
        <v>0</v>
      </c>
      <c r="DS154" s="34"/>
      <c r="DT154" s="34">
        <f t="shared" si="1272"/>
        <v>0</v>
      </c>
      <c r="DU154" s="34"/>
      <c r="DV154" s="27"/>
      <c r="DW154" s="34">
        <f t="shared" si="1201"/>
        <v>0</v>
      </c>
      <c r="DX154" s="34">
        <f t="shared" si="1201"/>
        <v>0</v>
      </c>
      <c r="DY154" s="34"/>
      <c r="DZ154" s="34">
        <f t="shared" si="1273"/>
        <v>0</v>
      </c>
      <c r="EA154" s="34">
        <f t="shared" si="1274"/>
        <v>0</v>
      </c>
      <c r="EB154" s="34">
        <f t="shared" si="1275"/>
        <v>0</v>
      </c>
      <c r="EC154" s="27"/>
      <c r="ED154" s="34"/>
      <c r="EE154" s="34">
        <f t="shared" si="1204"/>
        <v>0</v>
      </c>
      <c r="EF154" s="34">
        <f t="shared" si="1204"/>
        <v>0</v>
      </c>
      <c r="EG154" s="34">
        <v>0</v>
      </c>
      <c r="EH154" s="34">
        <f t="shared" si="1277"/>
        <v>0</v>
      </c>
      <c r="EI154" s="34">
        <v>0</v>
      </c>
      <c r="EJ154" s="34">
        <f t="shared" si="1278"/>
        <v>0</v>
      </c>
      <c r="EK154" s="34"/>
      <c r="EL154" s="34"/>
      <c r="EM154" s="34">
        <f t="shared" si="1205"/>
        <v>0</v>
      </c>
      <c r="EN154" s="34">
        <f t="shared" si="1205"/>
        <v>0</v>
      </c>
      <c r="EO154" s="34"/>
      <c r="EP154" s="34">
        <f t="shared" si="1279"/>
        <v>0</v>
      </c>
      <c r="EQ154" s="34">
        <f t="shared" si="1280"/>
        <v>0</v>
      </c>
      <c r="ER154" s="34">
        <f t="shared" si="1281"/>
        <v>0</v>
      </c>
      <c r="ES154" s="34"/>
      <c r="ET154" s="34"/>
      <c r="EU154" s="34">
        <f t="shared" si="1206"/>
        <v>0</v>
      </c>
      <c r="EV154" s="34">
        <f t="shared" si="1206"/>
        <v>0</v>
      </c>
      <c r="EW154" s="34"/>
      <c r="EX154" s="34">
        <f t="shared" si="1282"/>
        <v>0</v>
      </c>
      <c r="EY154" s="34">
        <f t="shared" si="726"/>
        <v>0</v>
      </c>
      <c r="EZ154" s="34">
        <f t="shared" si="1283"/>
        <v>0</v>
      </c>
      <c r="FA154" s="34"/>
      <c r="FB154" s="34"/>
      <c r="FC154" s="34">
        <f t="shared" si="729"/>
        <v>0</v>
      </c>
      <c r="FD154" s="34">
        <f t="shared" si="729"/>
        <v>0</v>
      </c>
      <c r="FE154" s="34"/>
      <c r="FF154" s="34">
        <f t="shared" si="1285"/>
        <v>0</v>
      </c>
      <c r="FG154" s="34">
        <f t="shared" si="1286"/>
        <v>0</v>
      </c>
      <c r="FH154" s="34">
        <f t="shared" si="1287"/>
        <v>0</v>
      </c>
      <c r="FI154" s="34"/>
      <c r="FJ154" s="34"/>
      <c r="FK154" s="34">
        <f t="shared" si="730"/>
        <v>0</v>
      </c>
      <c r="FL154" s="34">
        <f t="shared" si="730"/>
        <v>0</v>
      </c>
      <c r="FM154" s="34"/>
      <c r="FN154" s="34">
        <f t="shared" si="1289"/>
        <v>0</v>
      </c>
      <c r="FO154" s="34">
        <f t="shared" si="1290"/>
        <v>0</v>
      </c>
      <c r="FP154" s="34">
        <f t="shared" si="1291"/>
        <v>0</v>
      </c>
      <c r="FQ154" s="34"/>
      <c r="FR154" s="34"/>
      <c r="FS154" s="34"/>
      <c r="FT154" s="34"/>
      <c r="FU154" s="34"/>
      <c r="FV154" s="34">
        <f t="shared" si="1293"/>
        <v>0</v>
      </c>
      <c r="FW154" s="34"/>
      <c r="FX154" s="34"/>
      <c r="FY154" s="34"/>
      <c r="FZ154" s="34"/>
      <c r="GA154" s="34">
        <f t="shared" si="1207"/>
        <v>0</v>
      </c>
      <c r="GB154" s="34">
        <f t="shared" si="1207"/>
        <v>0</v>
      </c>
      <c r="GC154" s="34"/>
      <c r="GD154" s="34">
        <f t="shared" si="1294"/>
        <v>0</v>
      </c>
      <c r="GE154" s="34">
        <f t="shared" si="1295"/>
        <v>0</v>
      </c>
      <c r="GF154" s="34">
        <f t="shared" si="1296"/>
        <v>0</v>
      </c>
      <c r="GG154" s="34"/>
      <c r="GH154" s="34"/>
      <c r="GI154" s="27">
        <f t="shared" si="1208"/>
        <v>0</v>
      </c>
      <c r="GJ154" s="27">
        <f t="shared" si="1208"/>
        <v>0</v>
      </c>
      <c r="GK154" s="37"/>
      <c r="GL154" s="38"/>
    </row>
    <row r="155" spans="1:194" ht="30" x14ac:dyDescent="0.25">
      <c r="A155" s="41"/>
      <c r="B155" s="72">
        <v>124</v>
      </c>
      <c r="C155" s="28" t="s">
        <v>293</v>
      </c>
      <c r="D155" s="29">
        <f t="shared" si="1209"/>
        <v>18150.400000000001</v>
      </c>
      <c r="E155" s="29">
        <f t="shared" si="1209"/>
        <v>18790</v>
      </c>
      <c r="F155" s="30">
        <v>18508</v>
      </c>
      <c r="G155" s="39">
        <v>1.9</v>
      </c>
      <c r="H155" s="31">
        <v>1</v>
      </c>
      <c r="I155" s="32"/>
      <c r="J155" s="32"/>
      <c r="K155" s="32"/>
      <c r="L155" s="29">
        <v>1.4</v>
      </c>
      <c r="M155" s="29">
        <v>1.68</v>
      </c>
      <c r="N155" s="29">
        <v>2.23</v>
      </c>
      <c r="O155" s="29">
        <v>2.39</v>
      </c>
      <c r="P155" s="33">
        <v>2.57</v>
      </c>
      <c r="Q155" s="34">
        <v>1</v>
      </c>
      <c r="R155" s="34">
        <f t="shared" si="1224"/>
        <v>50321.308099999995</v>
      </c>
      <c r="S155" s="34"/>
      <c r="T155" s="34">
        <f t="shared" si="1225"/>
        <v>0</v>
      </c>
      <c r="U155" s="34"/>
      <c r="V155" s="34">
        <f t="shared" si="1226"/>
        <v>0</v>
      </c>
      <c r="W155" s="34"/>
      <c r="X155" s="34">
        <f t="shared" si="1227"/>
        <v>0</v>
      </c>
      <c r="Y155" s="34">
        <v>20</v>
      </c>
      <c r="Z155" s="34">
        <f t="shared" si="1228"/>
        <v>1015514.4066666666</v>
      </c>
      <c r="AA155" s="34"/>
      <c r="AB155" s="34">
        <f t="shared" si="1229"/>
        <v>0</v>
      </c>
      <c r="AC155" s="34"/>
      <c r="AD155" s="34">
        <f t="shared" si="1230"/>
        <v>0</v>
      </c>
      <c r="AE155" s="34"/>
      <c r="AF155" s="34">
        <f t="shared" si="1231"/>
        <v>0</v>
      </c>
      <c r="AG155" s="34"/>
      <c r="AH155" s="34">
        <f t="shared" si="1232"/>
        <v>0</v>
      </c>
      <c r="AI155" s="34">
        <v>2</v>
      </c>
      <c r="AJ155" s="34">
        <f t="shared" si="1233"/>
        <v>108908.63713333331</v>
      </c>
      <c r="AK155" s="34"/>
      <c r="AL155" s="34">
        <f t="shared" si="1234"/>
        <v>0</v>
      </c>
      <c r="AM155" s="34"/>
      <c r="AN155" s="34">
        <f t="shared" si="1235"/>
        <v>0</v>
      </c>
      <c r="AO155" s="34"/>
      <c r="AP155" s="34">
        <f t="shared" si="1236"/>
        <v>0</v>
      </c>
      <c r="AQ155" s="34"/>
      <c r="AR155" s="34">
        <f t="shared" si="1237"/>
        <v>0</v>
      </c>
      <c r="AS155" s="34"/>
      <c r="AT155" s="34">
        <f t="shared" si="1238"/>
        <v>0</v>
      </c>
      <c r="AU155" s="34"/>
      <c r="AV155" s="34">
        <f t="shared" si="1239"/>
        <v>0</v>
      </c>
      <c r="AW155" s="51">
        <v>17</v>
      </c>
      <c r="AX155" s="34">
        <f t="shared" si="1240"/>
        <v>1012360.1091519999</v>
      </c>
      <c r="AY155" s="34"/>
      <c r="AZ155" s="34">
        <f t="shared" si="1241"/>
        <v>0</v>
      </c>
      <c r="BA155" s="34"/>
      <c r="BB155" s="34">
        <f t="shared" si="1242"/>
        <v>0</v>
      </c>
      <c r="BC155" s="34"/>
      <c r="BD155" s="34">
        <f t="shared" si="1243"/>
        <v>0</v>
      </c>
      <c r="BE155" s="34"/>
      <c r="BF155" s="34">
        <f t="shared" si="1244"/>
        <v>0</v>
      </c>
      <c r="BG155" s="34"/>
      <c r="BH155" s="34">
        <f t="shared" si="1245"/>
        <v>0</v>
      </c>
      <c r="BI155" s="34"/>
      <c r="BJ155" s="34">
        <f t="shared" si="1246"/>
        <v>0</v>
      </c>
      <c r="BK155" s="34"/>
      <c r="BL155" s="34">
        <f t="shared" si="1247"/>
        <v>0</v>
      </c>
      <c r="BM155" s="34"/>
      <c r="BN155" s="34">
        <f t="shared" si="1248"/>
        <v>0</v>
      </c>
      <c r="BO155" s="34"/>
      <c r="BP155" s="34">
        <f t="shared" si="1249"/>
        <v>0</v>
      </c>
      <c r="BQ155" s="40"/>
      <c r="BR155" s="34">
        <f t="shared" si="1250"/>
        <v>0</v>
      </c>
      <c r="BS155" s="34"/>
      <c r="BT155" s="34">
        <f t="shared" si="1251"/>
        <v>0</v>
      </c>
      <c r="BU155" s="34"/>
      <c r="BV155" s="34">
        <f t="shared" si="1252"/>
        <v>0</v>
      </c>
      <c r="BW155" s="34"/>
      <c r="BX155" s="34">
        <f t="shared" si="1253"/>
        <v>0</v>
      </c>
      <c r="BY155" s="34"/>
      <c r="BZ155" s="34">
        <f t="shared" si="1254"/>
        <v>0</v>
      </c>
      <c r="CA155" s="34"/>
      <c r="CB155" s="34">
        <f t="shared" si="1255"/>
        <v>0</v>
      </c>
      <c r="CC155" s="34"/>
      <c r="CD155" s="34">
        <f t="shared" si="1256"/>
        <v>0</v>
      </c>
      <c r="CE155" s="34"/>
      <c r="CF155" s="34">
        <f t="shared" si="1257"/>
        <v>0</v>
      </c>
      <c r="CG155" s="34"/>
      <c r="CH155" s="34">
        <f t="shared" si="1258"/>
        <v>0</v>
      </c>
      <c r="CI155" s="34"/>
      <c r="CJ155" s="34">
        <f t="shared" si="1259"/>
        <v>0</v>
      </c>
      <c r="CK155" s="34"/>
      <c r="CL155" s="34">
        <f t="shared" si="1260"/>
        <v>0</v>
      </c>
      <c r="CM155" s="34"/>
      <c r="CN155" s="34">
        <f t="shared" si="1261"/>
        <v>0</v>
      </c>
      <c r="CO155" s="34"/>
      <c r="CP155" s="34">
        <f t="shared" si="961"/>
        <v>0</v>
      </c>
      <c r="CQ155" s="34"/>
      <c r="CR155" s="34"/>
      <c r="CS155" s="34">
        <f t="shared" si="1203"/>
        <v>0</v>
      </c>
      <c r="CT155" s="34">
        <f t="shared" si="1203"/>
        <v>0</v>
      </c>
      <c r="CU155" s="34"/>
      <c r="CV155" s="34">
        <f t="shared" si="1262"/>
        <v>0</v>
      </c>
      <c r="CW155" s="34"/>
      <c r="CX155" s="34">
        <f t="shared" si="1263"/>
        <v>0</v>
      </c>
      <c r="CY155" s="34"/>
      <c r="CZ155" s="34">
        <f t="shared" si="1264"/>
        <v>0</v>
      </c>
      <c r="DA155" s="34"/>
      <c r="DB155" s="34">
        <f t="shared" si="1265"/>
        <v>0</v>
      </c>
      <c r="DC155" s="34"/>
      <c r="DD155" s="34">
        <f t="shared" si="1266"/>
        <v>0</v>
      </c>
      <c r="DE155" s="34"/>
      <c r="DF155" s="34">
        <f t="shared" si="1267"/>
        <v>0</v>
      </c>
      <c r="DG155" s="34">
        <v>0</v>
      </c>
      <c r="DH155" s="34">
        <f t="shared" si="1268"/>
        <v>0</v>
      </c>
      <c r="DI155" s="34">
        <v>0</v>
      </c>
      <c r="DJ155" s="34">
        <f t="shared" si="1269"/>
        <v>0</v>
      </c>
      <c r="DK155" s="34"/>
      <c r="DL155" s="27"/>
      <c r="DM155" s="34"/>
      <c r="DN155" s="27">
        <f t="shared" si="1195"/>
        <v>0</v>
      </c>
      <c r="DO155" s="34"/>
      <c r="DP155" s="34">
        <f t="shared" si="1270"/>
        <v>0</v>
      </c>
      <c r="DQ155" s="34"/>
      <c r="DR155" s="34">
        <f t="shared" si="1271"/>
        <v>0</v>
      </c>
      <c r="DS155" s="34"/>
      <c r="DT155" s="34">
        <f t="shared" si="1272"/>
        <v>0</v>
      </c>
      <c r="DU155" s="34"/>
      <c r="DV155" s="27"/>
      <c r="DW155" s="34">
        <f t="shared" si="1201"/>
        <v>0</v>
      </c>
      <c r="DX155" s="34">
        <f t="shared" si="1201"/>
        <v>0</v>
      </c>
      <c r="DY155" s="34"/>
      <c r="DZ155" s="34">
        <f t="shared" si="1273"/>
        <v>0</v>
      </c>
      <c r="EA155" s="34">
        <f t="shared" si="1274"/>
        <v>0</v>
      </c>
      <c r="EB155" s="34">
        <f t="shared" si="1275"/>
        <v>0</v>
      </c>
      <c r="EC155" s="27"/>
      <c r="ED155" s="34"/>
      <c r="EE155" s="34">
        <f t="shared" si="1204"/>
        <v>0</v>
      </c>
      <c r="EF155" s="34">
        <f t="shared" si="1204"/>
        <v>0</v>
      </c>
      <c r="EG155" s="34">
        <v>0</v>
      </c>
      <c r="EH155" s="34">
        <f t="shared" si="1277"/>
        <v>0</v>
      </c>
      <c r="EI155" s="34">
        <v>0</v>
      </c>
      <c r="EJ155" s="34">
        <f t="shared" si="1278"/>
        <v>0</v>
      </c>
      <c r="EK155" s="34"/>
      <c r="EL155" s="34"/>
      <c r="EM155" s="34">
        <f t="shared" si="1205"/>
        <v>0</v>
      </c>
      <c r="EN155" s="34">
        <f t="shared" si="1205"/>
        <v>0</v>
      </c>
      <c r="EO155" s="34"/>
      <c r="EP155" s="34">
        <f t="shared" si="1279"/>
        <v>0</v>
      </c>
      <c r="EQ155" s="34">
        <f t="shared" si="1280"/>
        <v>0</v>
      </c>
      <c r="ER155" s="34">
        <f t="shared" si="1281"/>
        <v>0</v>
      </c>
      <c r="ES155" s="34"/>
      <c r="ET155" s="34"/>
      <c r="EU155" s="34">
        <f t="shared" si="1206"/>
        <v>0</v>
      </c>
      <c r="EV155" s="34">
        <f t="shared" si="1206"/>
        <v>0</v>
      </c>
      <c r="EW155" s="34"/>
      <c r="EX155" s="34">
        <f t="shared" si="1282"/>
        <v>0</v>
      </c>
      <c r="EY155" s="34">
        <f t="shared" si="726"/>
        <v>0</v>
      </c>
      <c r="EZ155" s="34">
        <f t="shared" si="1283"/>
        <v>0</v>
      </c>
      <c r="FA155" s="34"/>
      <c r="FB155" s="34"/>
      <c r="FC155" s="34">
        <f t="shared" si="729"/>
        <v>0</v>
      </c>
      <c r="FD155" s="34">
        <f t="shared" si="729"/>
        <v>0</v>
      </c>
      <c r="FE155" s="34"/>
      <c r="FF155" s="34">
        <f t="shared" si="1285"/>
        <v>0</v>
      </c>
      <c r="FG155" s="34">
        <f t="shared" si="1286"/>
        <v>0</v>
      </c>
      <c r="FH155" s="34">
        <f t="shared" si="1287"/>
        <v>0</v>
      </c>
      <c r="FI155" s="34"/>
      <c r="FJ155" s="34"/>
      <c r="FK155" s="34">
        <f t="shared" si="730"/>
        <v>0</v>
      </c>
      <c r="FL155" s="34">
        <f t="shared" si="730"/>
        <v>0</v>
      </c>
      <c r="FM155" s="34"/>
      <c r="FN155" s="34">
        <f t="shared" si="1289"/>
        <v>0</v>
      </c>
      <c r="FO155" s="34">
        <f t="shared" si="1290"/>
        <v>0</v>
      </c>
      <c r="FP155" s="34">
        <f t="shared" si="1291"/>
        <v>0</v>
      </c>
      <c r="FQ155" s="34"/>
      <c r="FR155" s="34"/>
      <c r="FS155" s="34"/>
      <c r="FT155" s="34"/>
      <c r="FU155" s="34"/>
      <c r="FV155" s="34">
        <f t="shared" si="1293"/>
        <v>0</v>
      </c>
      <c r="FW155" s="34"/>
      <c r="FX155" s="34"/>
      <c r="FY155" s="34"/>
      <c r="FZ155" s="34"/>
      <c r="GA155" s="34">
        <f t="shared" si="1207"/>
        <v>0</v>
      </c>
      <c r="GB155" s="34">
        <f t="shared" si="1207"/>
        <v>0</v>
      </c>
      <c r="GC155" s="34"/>
      <c r="GD155" s="34">
        <f t="shared" si="1294"/>
        <v>0</v>
      </c>
      <c r="GE155" s="34">
        <f t="shared" si="1295"/>
        <v>0</v>
      </c>
      <c r="GF155" s="34">
        <f t="shared" si="1296"/>
        <v>0</v>
      </c>
      <c r="GG155" s="34"/>
      <c r="GH155" s="34"/>
      <c r="GI155" s="27">
        <f t="shared" si="1208"/>
        <v>0</v>
      </c>
      <c r="GJ155" s="27">
        <f t="shared" si="1208"/>
        <v>0</v>
      </c>
      <c r="GK155" s="37"/>
      <c r="GL155" s="38"/>
    </row>
    <row r="156" spans="1:194" ht="45" x14ac:dyDescent="0.25">
      <c r="A156" s="41"/>
      <c r="B156" s="72">
        <v>125</v>
      </c>
      <c r="C156" s="28" t="s">
        <v>294</v>
      </c>
      <c r="D156" s="29">
        <f t="shared" si="1209"/>
        <v>18150.400000000001</v>
      </c>
      <c r="E156" s="29">
        <f t="shared" si="1209"/>
        <v>18790</v>
      </c>
      <c r="F156" s="30">
        <v>18508</v>
      </c>
      <c r="G156" s="39">
        <v>2.29</v>
      </c>
      <c r="H156" s="31">
        <v>1</v>
      </c>
      <c r="I156" s="32"/>
      <c r="J156" s="32"/>
      <c r="K156" s="32"/>
      <c r="L156" s="29">
        <v>1.4</v>
      </c>
      <c r="M156" s="29">
        <v>1.68</v>
      </c>
      <c r="N156" s="29">
        <v>2.23</v>
      </c>
      <c r="O156" s="29">
        <v>2.39</v>
      </c>
      <c r="P156" s="33">
        <v>2.57</v>
      </c>
      <c r="Q156" s="34"/>
      <c r="R156" s="34">
        <f t="shared" si="1224"/>
        <v>0</v>
      </c>
      <c r="S156" s="34"/>
      <c r="T156" s="34">
        <f t="shared" si="1225"/>
        <v>0</v>
      </c>
      <c r="U156" s="34"/>
      <c r="V156" s="34">
        <f t="shared" si="1226"/>
        <v>0</v>
      </c>
      <c r="W156" s="34"/>
      <c r="X156" s="34">
        <f t="shared" si="1227"/>
        <v>0</v>
      </c>
      <c r="Y156" s="34">
        <v>370</v>
      </c>
      <c r="Z156" s="34">
        <f t="shared" si="1228"/>
        <v>22643298.862333331</v>
      </c>
      <c r="AA156" s="34">
        <v>2</v>
      </c>
      <c r="AB156" s="34">
        <f t="shared" si="1229"/>
        <v>122396.21006666665</v>
      </c>
      <c r="AC156" s="34"/>
      <c r="AD156" s="34">
        <f t="shared" si="1230"/>
        <v>0</v>
      </c>
      <c r="AE156" s="34"/>
      <c r="AF156" s="34">
        <f t="shared" si="1231"/>
        <v>0</v>
      </c>
      <c r="AG156" s="34"/>
      <c r="AH156" s="34">
        <f t="shared" si="1232"/>
        <v>0</v>
      </c>
      <c r="AI156" s="34"/>
      <c r="AJ156" s="34">
        <f t="shared" si="1233"/>
        <v>0</v>
      </c>
      <c r="AK156" s="34"/>
      <c r="AL156" s="34">
        <f t="shared" si="1234"/>
        <v>0</v>
      </c>
      <c r="AM156" s="34"/>
      <c r="AN156" s="34">
        <f t="shared" si="1235"/>
        <v>0</v>
      </c>
      <c r="AO156" s="34"/>
      <c r="AP156" s="34">
        <f t="shared" si="1236"/>
        <v>0</v>
      </c>
      <c r="AQ156" s="34"/>
      <c r="AR156" s="34">
        <f t="shared" si="1237"/>
        <v>0</v>
      </c>
      <c r="AS156" s="34"/>
      <c r="AT156" s="34">
        <f t="shared" si="1238"/>
        <v>0</v>
      </c>
      <c r="AU156" s="34"/>
      <c r="AV156" s="34">
        <f t="shared" si="1239"/>
        <v>0</v>
      </c>
      <c r="AW156" s="34">
        <v>180</v>
      </c>
      <c r="AX156" s="34">
        <f t="shared" si="1240"/>
        <v>12919344.798528001</v>
      </c>
      <c r="AY156" s="34"/>
      <c r="AZ156" s="34">
        <f t="shared" si="1241"/>
        <v>0</v>
      </c>
      <c r="BA156" s="34"/>
      <c r="BB156" s="34">
        <f t="shared" si="1242"/>
        <v>0</v>
      </c>
      <c r="BC156" s="34"/>
      <c r="BD156" s="34">
        <f t="shared" si="1243"/>
        <v>0</v>
      </c>
      <c r="BE156" s="34"/>
      <c r="BF156" s="34">
        <f t="shared" si="1244"/>
        <v>0</v>
      </c>
      <c r="BG156" s="34"/>
      <c r="BH156" s="34">
        <f t="shared" si="1245"/>
        <v>0</v>
      </c>
      <c r="BI156" s="34"/>
      <c r="BJ156" s="34">
        <f t="shared" si="1246"/>
        <v>0</v>
      </c>
      <c r="BK156" s="34"/>
      <c r="BL156" s="34">
        <f t="shared" si="1247"/>
        <v>0</v>
      </c>
      <c r="BM156" s="34">
        <v>4</v>
      </c>
      <c r="BN156" s="34">
        <f t="shared" si="1248"/>
        <v>251364.6560133333</v>
      </c>
      <c r="BO156" s="34"/>
      <c r="BP156" s="34">
        <f t="shared" si="1249"/>
        <v>0</v>
      </c>
      <c r="BQ156" s="40"/>
      <c r="BR156" s="34">
        <f t="shared" si="1250"/>
        <v>0</v>
      </c>
      <c r="BS156" s="34"/>
      <c r="BT156" s="34">
        <f t="shared" si="1251"/>
        <v>0</v>
      </c>
      <c r="BU156" s="34"/>
      <c r="BV156" s="34">
        <f t="shared" si="1252"/>
        <v>0</v>
      </c>
      <c r="BW156" s="34"/>
      <c r="BX156" s="34">
        <f t="shared" si="1253"/>
        <v>0</v>
      </c>
      <c r="BY156" s="34"/>
      <c r="BZ156" s="34">
        <f t="shared" si="1254"/>
        <v>0</v>
      </c>
      <c r="CA156" s="34"/>
      <c r="CB156" s="34">
        <f t="shared" si="1255"/>
        <v>0</v>
      </c>
      <c r="CC156" s="34"/>
      <c r="CD156" s="34">
        <f t="shared" si="1256"/>
        <v>0</v>
      </c>
      <c r="CE156" s="34"/>
      <c r="CF156" s="34">
        <f t="shared" si="1257"/>
        <v>0</v>
      </c>
      <c r="CG156" s="34"/>
      <c r="CH156" s="34">
        <f t="shared" si="1258"/>
        <v>0</v>
      </c>
      <c r="CI156" s="34"/>
      <c r="CJ156" s="34">
        <f t="shared" si="1259"/>
        <v>0</v>
      </c>
      <c r="CK156" s="34"/>
      <c r="CL156" s="34">
        <f t="shared" si="1260"/>
        <v>0</v>
      </c>
      <c r="CM156" s="34"/>
      <c r="CN156" s="34">
        <f t="shared" si="1261"/>
        <v>0</v>
      </c>
      <c r="CO156" s="34"/>
      <c r="CP156" s="34">
        <f t="shared" si="961"/>
        <v>0</v>
      </c>
      <c r="CQ156" s="34"/>
      <c r="CR156" s="34"/>
      <c r="CS156" s="34">
        <f t="shared" si="1203"/>
        <v>0</v>
      </c>
      <c r="CT156" s="34">
        <f t="shared" si="1203"/>
        <v>0</v>
      </c>
      <c r="CU156" s="34"/>
      <c r="CV156" s="34">
        <f t="shared" si="1262"/>
        <v>0</v>
      </c>
      <c r="CW156" s="34"/>
      <c r="CX156" s="34">
        <f t="shared" si="1263"/>
        <v>0</v>
      </c>
      <c r="CY156" s="34"/>
      <c r="CZ156" s="34">
        <f t="shared" si="1264"/>
        <v>0</v>
      </c>
      <c r="DA156" s="34"/>
      <c r="DB156" s="34">
        <f t="shared" si="1265"/>
        <v>0</v>
      </c>
      <c r="DC156" s="34"/>
      <c r="DD156" s="34">
        <f t="shared" si="1266"/>
        <v>0</v>
      </c>
      <c r="DE156" s="34"/>
      <c r="DF156" s="34">
        <f t="shared" si="1267"/>
        <v>0</v>
      </c>
      <c r="DG156" s="34">
        <v>0</v>
      </c>
      <c r="DH156" s="34">
        <f t="shared" si="1268"/>
        <v>0</v>
      </c>
      <c r="DI156" s="34">
        <v>0</v>
      </c>
      <c r="DJ156" s="34">
        <f t="shared" si="1269"/>
        <v>0</v>
      </c>
      <c r="DK156" s="34"/>
      <c r="DL156" s="27"/>
      <c r="DM156" s="34"/>
      <c r="DN156" s="27">
        <f t="shared" si="1195"/>
        <v>0</v>
      </c>
      <c r="DO156" s="34"/>
      <c r="DP156" s="34">
        <f t="shared" si="1270"/>
        <v>0</v>
      </c>
      <c r="DQ156" s="34"/>
      <c r="DR156" s="34">
        <f t="shared" si="1271"/>
        <v>0</v>
      </c>
      <c r="DS156" s="34"/>
      <c r="DT156" s="34">
        <f t="shared" si="1272"/>
        <v>0</v>
      </c>
      <c r="DU156" s="34"/>
      <c r="DV156" s="27"/>
      <c r="DW156" s="34">
        <f t="shared" si="1201"/>
        <v>0</v>
      </c>
      <c r="DX156" s="34">
        <f t="shared" si="1201"/>
        <v>0</v>
      </c>
      <c r="DY156" s="34"/>
      <c r="DZ156" s="34">
        <f t="shared" si="1273"/>
        <v>0</v>
      </c>
      <c r="EA156" s="34">
        <f t="shared" si="1274"/>
        <v>0</v>
      </c>
      <c r="EB156" s="34">
        <f t="shared" si="1275"/>
        <v>0</v>
      </c>
      <c r="EC156" s="27"/>
      <c r="ED156" s="34"/>
      <c r="EE156" s="34">
        <f t="shared" si="1204"/>
        <v>0</v>
      </c>
      <c r="EF156" s="34">
        <f t="shared" si="1204"/>
        <v>0</v>
      </c>
      <c r="EG156" s="34">
        <v>0</v>
      </c>
      <c r="EH156" s="34">
        <f t="shared" si="1277"/>
        <v>0</v>
      </c>
      <c r="EI156" s="34">
        <v>0</v>
      </c>
      <c r="EJ156" s="34">
        <f t="shared" si="1278"/>
        <v>0</v>
      </c>
      <c r="EK156" s="34"/>
      <c r="EL156" s="34"/>
      <c r="EM156" s="34">
        <f t="shared" si="1205"/>
        <v>0</v>
      </c>
      <c r="EN156" s="34">
        <f t="shared" si="1205"/>
        <v>0</v>
      </c>
      <c r="EO156" s="34"/>
      <c r="EP156" s="34">
        <f t="shared" si="1279"/>
        <v>0</v>
      </c>
      <c r="EQ156" s="34">
        <f t="shared" si="1280"/>
        <v>0</v>
      </c>
      <c r="ER156" s="34">
        <f t="shared" si="1281"/>
        <v>0</v>
      </c>
      <c r="ES156" s="34"/>
      <c r="ET156" s="34"/>
      <c r="EU156" s="34">
        <f t="shared" si="1206"/>
        <v>0</v>
      </c>
      <c r="EV156" s="34">
        <f t="shared" si="1206"/>
        <v>0</v>
      </c>
      <c r="EW156" s="34"/>
      <c r="EX156" s="34">
        <f t="shared" si="1282"/>
        <v>0</v>
      </c>
      <c r="EY156" s="34">
        <f t="shared" ref="EY156:EY206" si="1297">EW156/12*3</f>
        <v>0</v>
      </c>
      <c r="EZ156" s="34">
        <f t="shared" si="1283"/>
        <v>0</v>
      </c>
      <c r="FA156" s="34"/>
      <c r="FB156" s="34"/>
      <c r="FC156" s="34">
        <f t="shared" si="729"/>
        <v>0</v>
      </c>
      <c r="FD156" s="34">
        <f t="shared" si="729"/>
        <v>0</v>
      </c>
      <c r="FE156" s="34"/>
      <c r="FF156" s="34">
        <f t="shared" si="1285"/>
        <v>0</v>
      </c>
      <c r="FG156" s="34">
        <f t="shared" si="1286"/>
        <v>0</v>
      </c>
      <c r="FH156" s="34">
        <f t="shared" si="1287"/>
        <v>0</v>
      </c>
      <c r="FI156" s="34"/>
      <c r="FJ156" s="34"/>
      <c r="FK156" s="34">
        <f t="shared" si="730"/>
        <v>0</v>
      </c>
      <c r="FL156" s="34">
        <f t="shared" si="730"/>
        <v>0</v>
      </c>
      <c r="FM156" s="34"/>
      <c r="FN156" s="34">
        <f t="shared" si="1289"/>
        <v>0</v>
      </c>
      <c r="FO156" s="34">
        <f t="shared" si="1290"/>
        <v>0</v>
      </c>
      <c r="FP156" s="34">
        <f t="shared" si="1291"/>
        <v>0</v>
      </c>
      <c r="FQ156" s="34"/>
      <c r="FR156" s="34"/>
      <c r="FS156" s="34"/>
      <c r="FT156" s="34"/>
      <c r="FU156" s="34"/>
      <c r="FV156" s="34">
        <f t="shared" si="1293"/>
        <v>0</v>
      </c>
      <c r="FW156" s="34"/>
      <c r="FX156" s="34"/>
      <c r="FY156" s="34"/>
      <c r="FZ156" s="34"/>
      <c r="GA156" s="34">
        <f t="shared" si="1207"/>
        <v>0</v>
      </c>
      <c r="GB156" s="34">
        <f t="shared" si="1207"/>
        <v>0</v>
      </c>
      <c r="GC156" s="34"/>
      <c r="GD156" s="34">
        <f t="shared" si="1294"/>
        <v>0</v>
      </c>
      <c r="GE156" s="34">
        <f t="shared" si="1295"/>
        <v>0</v>
      </c>
      <c r="GF156" s="34">
        <f t="shared" si="1296"/>
        <v>0</v>
      </c>
      <c r="GG156" s="34"/>
      <c r="GH156" s="34"/>
      <c r="GI156" s="27">
        <f t="shared" si="1208"/>
        <v>0</v>
      </c>
      <c r="GJ156" s="27">
        <f t="shared" si="1208"/>
        <v>0</v>
      </c>
      <c r="GK156" s="37"/>
      <c r="GL156" s="38"/>
    </row>
    <row r="157" spans="1:194" ht="34.5" customHeight="1" x14ac:dyDescent="0.25">
      <c r="A157" s="41"/>
      <c r="B157" s="72">
        <v>126</v>
      </c>
      <c r="C157" s="28" t="s">
        <v>295</v>
      </c>
      <c r="D157" s="29">
        <f t="shared" si="1209"/>
        <v>18150.400000000001</v>
      </c>
      <c r="E157" s="29">
        <f t="shared" si="1209"/>
        <v>18790</v>
      </c>
      <c r="F157" s="30">
        <v>18508</v>
      </c>
      <c r="G157" s="39">
        <v>3.12</v>
      </c>
      <c r="H157" s="31">
        <v>1</v>
      </c>
      <c r="I157" s="32"/>
      <c r="J157" s="32"/>
      <c r="K157" s="32"/>
      <c r="L157" s="29">
        <v>1.4</v>
      </c>
      <c r="M157" s="29">
        <v>1.68</v>
      </c>
      <c r="N157" s="29">
        <v>2.23</v>
      </c>
      <c r="O157" s="29">
        <v>2.39</v>
      </c>
      <c r="P157" s="33">
        <v>2.57</v>
      </c>
      <c r="Q157" s="34">
        <v>0</v>
      </c>
      <c r="R157" s="34">
        <f t="shared" si="1224"/>
        <v>0</v>
      </c>
      <c r="S157" s="34"/>
      <c r="T157" s="34">
        <f t="shared" si="1225"/>
        <v>0</v>
      </c>
      <c r="U157" s="34">
        <v>0</v>
      </c>
      <c r="V157" s="34">
        <f t="shared" si="1226"/>
        <v>0</v>
      </c>
      <c r="W157" s="34"/>
      <c r="X157" s="34">
        <f t="shared" si="1227"/>
        <v>0</v>
      </c>
      <c r="Y157" s="34">
        <v>10</v>
      </c>
      <c r="Z157" s="34">
        <f t="shared" si="1228"/>
        <v>833790.77600000007</v>
      </c>
      <c r="AA157" s="34"/>
      <c r="AB157" s="34">
        <f t="shared" si="1229"/>
        <v>0</v>
      </c>
      <c r="AC157" s="34">
        <v>0</v>
      </c>
      <c r="AD157" s="34">
        <f t="shared" si="1230"/>
        <v>0</v>
      </c>
      <c r="AE157" s="34">
        <v>0</v>
      </c>
      <c r="AF157" s="34">
        <f t="shared" si="1231"/>
        <v>0</v>
      </c>
      <c r="AG157" s="34">
        <v>0</v>
      </c>
      <c r="AH157" s="34">
        <f t="shared" si="1232"/>
        <v>0</v>
      </c>
      <c r="AI157" s="34"/>
      <c r="AJ157" s="34">
        <f t="shared" si="1233"/>
        <v>0</v>
      </c>
      <c r="AK157" s="34"/>
      <c r="AL157" s="34">
        <f t="shared" si="1234"/>
        <v>0</v>
      </c>
      <c r="AM157" s="34"/>
      <c r="AN157" s="34">
        <f t="shared" si="1235"/>
        <v>0</v>
      </c>
      <c r="AO157" s="34">
        <v>0</v>
      </c>
      <c r="AP157" s="34">
        <f t="shared" si="1236"/>
        <v>0</v>
      </c>
      <c r="AQ157" s="34">
        <v>0</v>
      </c>
      <c r="AR157" s="34">
        <f t="shared" si="1237"/>
        <v>0</v>
      </c>
      <c r="AS157" s="34">
        <v>0</v>
      </c>
      <c r="AT157" s="34">
        <f t="shared" si="1238"/>
        <v>0</v>
      </c>
      <c r="AU157" s="34"/>
      <c r="AV157" s="34">
        <f t="shared" si="1239"/>
        <v>0</v>
      </c>
      <c r="AW157" s="34">
        <v>1</v>
      </c>
      <c r="AX157" s="34">
        <f t="shared" si="1240"/>
        <v>97788.344908800005</v>
      </c>
      <c r="AY157" s="34"/>
      <c r="AZ157" s="34">
        <f t="shared" si="1241"/>
        <v>0</v>
      </c>
      <c r="BA157" s="34"/>
      <c r="BB157" s="34">
        <f t="shared" si="1242"/>
        <v>0</v>
      </c>
      <c r="BC157" s="34"/>
      <c r="BD157" s="34">
        <f t="shared" si="1243"/>
        <v>0</v>
      </c>
      <c r="BE157" s="34">
        <v>0</v>
      </c>
      <c r="BF157" s="34">
        <f t="shared" si="1244"/>
        <v>0</v>
      </c>
      <c r="BG157" s="34">
        <v>0</v>
      </c>
      <c r="BH157" s="34">
        <f t="shared" si="1245"/>
        <v>0</v>
      </c>
      <c r="BI157" s="34">
        <v>0</v>
      </c>
      <c r="BJ157" s="34">
        <f t="shared" si="1246"/>
        <v>0</v>
      </c>
      <c r="BK157" s="34">
        <v>0</v>
      </c>
      <c r="BL157" s="34">
        <f t="shared" si="1247"/>
        <v>0</v>
      </c>
      <c r="BM157" s="34"/>
      <c r="BN157" s="34">
        <f t="shared" si="1248"/>
        <v>0</v>
      </c>
      <c r="BO157" s="34"/>
      <c r="BP157" s="34">
        <f t="shared" si="1249"/>
        <v>0</v>
      </c>
      <c r="BQ157" s="40">
        <v>0</v>
      </c>
      <c r="BR157" s="34">
        <f t="shared" si="1250"/>
        <v>0</v>
      </c>
      <c r="BS157" s="34">
        <v>0</v>
      </c>
      <c r="BT157" s="34">
        <f t="shared" si="1251"/>
        <v>0</v>
      </c>
      <c r="BU157" s="34">
        <v>0</v>
      </c>
      <c r="BV157" s="34">
        <f t="shared" si="1252"/>
        <v>0</v>
      </c>
      <c r="BW157" s="34">
        <v>0</v>
      </c>
      <c r="BX157" s="34">
        <f t="shared" si="1253"/>
        <v>0</v>
      </c>
      <c r="BY157" s="34">
        <v>0</v>
      </c>
      <c r="BZ157" s="34">
        <f t="shared" si="1254"/>
        <v>0</v>
      </c>
      <c r="CA157" s="34">
        <v>0</v>
      </c>
      <c r="CB157" s="34">
        <f t="shared" si="1255"/>
        <v>0</v>
      </c>
      <c r="CC157" s="34">
        <v>0</v>
      </c>
      <c r="CD157" s="34">
        <f t="shared" si="1256"/>
        <v>0</v>
      </c>
      <c r="CE157" s="34">
        <v>0</v>
      </c>
      <c r="CF157" s="34">
        <f t="shared" si="1257"/>
        <v>0</v>
      </c>
      <c r="CG157" s="34"/>
      <c r="CH157" s="34">
        <f t="shared" si="1258"/>
        <v>0</v>
      </c>
      <c r="CI157" s="34"/>
      <c r="CJ157" s="34">
        <f t="shared" si="1259"/>
        <v>0</v>
      </c>
      <c r="CK157" s="34">
        <v>0</v>
      </c>
      <c r="CL157" s="34">
        <f t="shared" si="1260"/>
        <v>0</v>
      </c>
      <c r="CM157" s="34"/>
      <c r="CN157" s="34">
        <f t="shared" si="1261"/>
        <v>0</v>
      </c>
      <c r="CO157" s="34"/>
      <c r="CP157" s="34">
        <f t="shared" si="961"/>
        <v>0</v>
      </c>
      <c r="CQ157" s="34"/>
      <c r="CR157" s="34"/>
      <c r="CS157" s="34">
        <f t="shared" si="1203"/>
        <v>0</v>
      </c>
      <c r="CT157" s="34">
        <f t="shared" si="1203"/>
        <v>0</v>
      </c>
      <c r="CU157" s="34">
        <v>0</v>
      </c>
      <c r="CV157" s="34">
        <f t="shared" si="1262"/>
        <v>0</v>
      </c>
      <c r="CW157" s="34">
        <v>0</v>
      </c>
      <c r="CX157" s="34">
        <f t="shared" si="1263"/>
        <v>0</v>
      </c>
      <c r="CY157" s="34">
        <v>0</v>
      </c>
      <c r="CZ157" s="34">
        <f t="shared" si="1264"/>
        <v>0</v>
      </c>
      <c r="DA157" s="34"/>
      <c r="DB157" s="34">
        <f t="shared" si="1265"/>
        <v>0</v>
      </c>
      <c r="DC157" s="34">
        <v>0</v>
      </c>
      <c r="DD157" s="34">
        <f t="shared" si="1266"/>
        <v>0</v>
      </c>
      <c r="DE157" s="34">
        <v>0</v>
      </c>
      <c r="DF157" s="34">
        <f t="shared" si="1267"/>
        <v>0</v>
      </c>
      <c r="DG157" s="34">
        <v>0</v>
      </c>
      <c r="DH157" s="34">
        <f t="shared" si="1268"/>
        <v>0</v>
      </c>
      <c r="DI157" s="34"/>
      <c r="DJ157" s="34">
        <f t="shared" si="1269"/>
        <v>0</v>
      </c>
      <c r="DK157" s="34"/>
      <c r="DL157" s="27"/>
      <c r="DM157" s="34"/>
      <c r="DN157" s="27">
        <f t="shared" si="1195"/>
        <v>0</v>
      </c>
      <c r="DO157" s="34"/>
      <c r="DP157" s="34">
        <f t="shared" si="1270"/>
        <v>0</v>
      </c>
      <c r="DQ157" s="34">
        <v>0</v>
      </c>
      <c r="DR157" s="34">
        <f t="shared" si="1271"/>
        <v>0</v>
      </c>
      <c r="DS157" s="34"/>
      <c r="DT157" s="34">
        <f t="shared" si="1272"/>
        <v>0</v>
      </c>
      <c r="DU157" s="34"/>
      <c r="DV157" s="27"/>
      <c r="DW157" s="34">
        <f t="shared" si="1201"/>
        <v>0</v>
      </c>
      <c r="DX157" s="34">
        <f t="shared" si="1201"/>
        <v>0</v>
      </c>
      <c r="DY157" s="34"/>
      <c r="DZ157" s="34">
        <f t="shared" si="1273"/>
        <v>0</v>
      </c>
      <c r="EA157" s="34">
        <f t="shared" si="1274"/>
        <v>0</v>
      </c>
      <c r="EB157" s="34">
        <f t="shared" si="1275"/>
        <v>0</v>
      </c>
      <c r="EC157" s="27"/>
      <c r="ED157" s="34"/>
      <c r="EE157" s="34">
        <f t="shared" si="1204"/>
        <v>0</v>
      </c>
      <c r="EF157" s="34">
        <f t="shared" si="1204"/>
        <v>0</v>
      </c>
      <c r="EG157" s="34">
        <v>0</v>
      </c>
      <c r="EH157" s="34">
        <f t="shared" si="1277"/>
        <v>0</v>
      </c>
      <c r="EI157" s="34"/>
      <c r="EJ157" s="34">
        <f t="shared" si="1278"/>
        <v>0</v>
      </c>
      <c r="EK157" s="34"/>
      <c r="EL157" s="34"/>
      <c r="EM157" s="34">
        <f t="shared" si="1205"/>
        <v>0</v>
      </c>
      <c r="EN157" s="34">
        <f t="shared" si="1205"/>
        <v>0</v>
      </c>
      <c r="EO157" s="34"/>
      <c r="EP157" s="34">
        <f t="shared" si="1279"/>
        <v>0</v>
      </c>
      <c r="EQ157" s="34">
        <f t="shared" si="1280"/>
        <v>0</v>
      </c>
      <c r="ER157" s="34">
        <f t="shared" si="1281"/>
        <v>0</v>
      </c>
      <c r="ES157" s="34"/>
      <c r="ET157" s="34"/>
      <c r="EU157" s="34">
        <f t="shared" si="1206"/>
        <v>0</v>
      </c>
      <c r="EV157" s="34">
        <f t="shared" si="1206"/>
        <v>0</v>
      </c>
      <c r="EW157" s="34">
        <v>0</v>
      </c>
      <c r="EX157" s="34">
        <f t="shared" si="1282"/>
        <v>0</v>
      </c>
      <c r="EY157" s="34">
        <f t="shared" si="1297"/>
        <v>0</v>
      </c>
      <c r="EZ157" s="34">
        <f t="shared" si="1283"/>
        <v>0</v>
      </c>
      <c r="FA157" s="34"/>
      <c r="FB157" s="34"/>
      <c r="FC157" s="34">
        <f t="shared" si="729"/>
        <v>0</v>
      </c>
      <c r="FD157" s="34">
        <f t="shared" si="729"/>
        <v>0</v>
      </c>
      <c r="FE157" s="34">
        <v>0</v>
      </c>
      <c r="FF157" s="34">
        <f t="shared" si="1285"/>
        <v>0</v>
      </c>
      <c r="FG157" s="34">
        <f t="shared" si="1286"/>
        <v>0</v>
      </c>
      <c r="FH157" s="34">
        <f t="shared" si="1287"/>
        <v>0</v>
      </c>
      <c r="FI157" s="34"/>
      <c r="FJ157" s="34"/>
      <c r="FK157" s="34">
        <f t="shared" si="730"/>
        <v>0</v>
      </c>
      <c r="FL157" s="34">
        <f t="shared" si="730"/>
        <v>0</v>
      </c>
      <c r="FM157" s="34">
        <v>0</v>
      </c>
      <c r="FN157" s="34">
        <f t="shared" si="1289"/>
        <v>0</v>
      </c>
      <c r="FO157" s="34">
        <f t="shared" si="1290"/>
        <v>0</v>
      </c>
      <c r="FP157" s="34">
        <f t="shared" si="1291"/>
        <v>0</v>
      </c>
      <c r="FQ157" s="34"/>
      <c r="FR157" s="34"/>
      <c r="FS157" s="34"/>
      <c r="FT157" s="34"/>
      <c r="FU157" s="34">
        <v>0</v>
      </c>
      <c r="FV157" s="34">
        <f t="shared" si="1293"/>
        <v>0</v>
      </c>
      <c r="FW157" s="34"/>
      <c r="FX157" s="34"/>
      <c r="FY157" s="34"/>
      <c r="FZ157" s="34"/>
      <c r="GA157" s="34">
        <f t="shared" si="1207"/>
        <v>0</v>
      </c>
      <c r="GB157" s="34">
        <f t="shared" si="1207"/>
        <v>0</v>
      </c>
      <c r="GC157" s="34"/>
      <c r="GD157" s="34">
        <f t="shared" si="1294"/>
        <v>0</v>
      </c>
      <c r="GE157" s="34">
        <f t="shared" si="1295"/>
        <v>0</v>
      </c>
      <c r="GF157" s="34">
        <f t="shared" si="1296"/>
        <v>0</v>
      </c>
      <c r="GG157" s="34"/>
      <c r="GH157" s="34"/>
      <c r="GI157" s="27">
        <f t="shared" si="1208"/>
        <v>0</v>
      </c>
      <c r="GJ157" s="27">
        <f t="shared" si="1208"/>
        <v>0</v>
      </c>
      <c r="GK157" s="37"/>
      <c r="GL157" s="38"/>
    </row>
    <row r="158" spans="1:194" ht="45" x14ac:dyDescent="0.25">
      <c r="A158" s="41"/>
      <c r="B158" s="72">
        <v>127</v>
      </c>
      <c r="C158" s="28" t="s">
        <v>296</v>
      </c>
      <c r="D158" s="29">
        <f t="shared" si="1209"/>
        <v>18150.400000000001</v>
      </c>
      <c r="E158" s="29">
        <f t="shared" si="1209"/>
        <v>18790</v>
      </c>
      <c r="F158" s="30">
        <v>18508</v>
      </c>
      <c r="G158" s="39">
        <v>2.0299999999999998</v>
      </c>
      <c r="H158" s="31">
        <v>1</v>
      </c>
      <c r="I158" s="32"/>
      <c r="J158" s="32"/>
      <c r="K158" s="32"/>
      <c r="L158" s="29">
        <v>1.4</v>
      </c>
      <c r="M158" s="29">
        <v>1.68</v>
      </c>
      <c r="N158" s="29">
        <v>2.23</v>
      </c>
      <c r="O158" s="29">
        <v>2.39</v>
      </c>
      <c r="P158" s="33">
        <v>2.57</v>
      </c>
      <c r="Q158" s="34">
        <v>8</v>
      </c>
      <c r="R158" s="34">
        <f t="shared" si="1224"/>
        <v>430114.75975999993</v>
      </c>
      <c r="S158" s="34">
        <v>10</v>
      </c>
      <c r="T158" s="34">
        <f t="shared" si="1225"/>
        <v>537643.4497</v>
      </c>
      <c r="U158" s="27"/>
      <c r="V158" s="34">
        <f t="shared" si="1226"/>
        <v>0</v>
      </c>
      <c r="W158" s="34"/>
      <c r="X158" s="34">
        <f t="shared" si="1227"/>
        <v>0</v>
      </c>
      <c r="Y158" s="34">
        <v>8</v>
      </c>
      <c r="Z158" s="34">
        <f t="shared" si="1228"/>
        <v>433998.78853333328</v>
      </c>
      <c r="AA158" s="27">
        <v>4</v>
      </c>
      <c r="AB158" s="34">
        <f t="shared" si="1229"/>
        <v>216999.39426666664</v>
      </c>
      <c r="AC158" s="27"/>
      <c r="AD158" s="34">
        <f t="shared" si="1230"/>
        <v>0</v>
      </c>
      <c r="AE158" s="27"/>
      <c r="AF158" s="34">
        <f t="shared" si="1231"/>
        <v>0</v>
      </c>
      <c r="AG158" s="27"/>
      <c r="AH158" s="34">
        <f t="shared" si="1232"/>
        <v>0</v>
      </c>
      <c r="AI158" s="27"/>
      <c r="AJ158" s="34">
        <f t="shared" si="1233"/>
        <v>0</v>
      </c>
      <c r="AK158" s="27"/>
      <c r="AL158" s="34">
        <f t="shared" si="1234"/>
        <v>0</v>
      </c>
      <c r="AM158" s="27"/>
      <c r="AN158" s="34">
        <f t="shared" si="1235"/>
        <v>0</v>
      </c>
      <c r="AO158" s="27"/>
      <c r="AP158" s="34">
        <f t="shared" si="1236"/>
        <v>0</v>
      </c>
      <c r="AQ158" s="27">
        <v>10</v>
      </c>
      <c r="AR158" s="34">
        <f t="shared" si="1237"/>
        <v>636251.09027199994</v>
      </c>
      <c r="AS158" s="27"/>
      <c r="AT158" s="34">
        <f t="shared" si="1238"/>
        <v>0</v>
      </c>
      <c r="AU158" s="34">
        <v>10</v>
      </c>
      <c r="AV158" s="34">
        <f t="shared" si="1239"/>
        <v>636251.09027199994</v>
      </c>
      <c r="AW158" s="34">
        <v>2</v>
      </c>
      <c r="AX158" s="34">
        <f t="shared" si="1240"/>
        <v>127250.21805439997</v>
      </c>
      <c r="AY158" s="34"/>
      <c r="AZ158" s="34">
        <f t="shared" si="1241"/>
        <v>0</v>
      </c>
      <c r="BA158" s="34"/>
      <c r="BB158" s="34">
        <f t="shared" si="1242"/>
        <v>0</v>
      </c>
      <c r="BC158" s="27"/>
      <c r="BD158" s="34">
        <f t="shared" si="1243"/>
        <v>0</v>
      </c>
      <c r="BE158" s="27"/>
      <c r="BF158" s="34">
        <f t="shared" si="1244"/>
        <v>0</v>
      </c>
      <c r="BG158" s="27"/>
      <c r="BH158" s="34">
        <f t="shared" si="1245"/>
        <v>0</v>
      </c>
      <c r="BI158" s="27"/>
      <c r="BJ158" s="34">
        <f t="shared" si="1246"/>
        <v>0</v>
      </c>
      <c r="BK158" s="27"/>
      <c r="BL158" s="34">
        <f t="shared" si="1247"/>
        <v>0</v>
      </c>
      <c r="BM158" s="34">
        <v>12</v>
      </c>
      <c r="BN158" s="34">
        <f t="shared" si="1248"/>
        <v>668476.31227999995</v>
      </c>
      <c r="BO158" s="27">
        <v>8</v>
      </c>
      <c r="BP158" s="34">
        <f t="shared" si="1249"/>
        <v>443587.5373813333</v>
      </c>
      <c r="BQ158" s="50"/>
      <c r="BR158" s="34">
        <f t="shared" si="1250"/>
        <v>0</v>
      </c>
      <c r="BS158" s="27"/>
      <c r="BT158" s="34">
        <f t="shared" si="1251"/>
        <v>0</v>
      </c>
      <c r="BU158" s="27"/>
      <c r="BV158" s="34">
        <f t="shared" si="1252"/>
        <v>0</v>
      </c>
      <c r="BW158" s="27"/>
      <c r="BX158" s="34">
        <f t="shared" si="1253"/>
        <v>0</v>
      </c>
      <c r="BY158" s="27"/>
      <c r="BZ158" s="34">
        <f t="shared" si="1254"/>
        <v>0</v>
      </c>
      <c r="CA158" s="27"/>
      <c r="CB158" s="34">
        <f t="shared" si="1255"/>
        <v>0</v>
      </c>
      <c r="CC158" s="27"/>
      <c r="CD158" s="34">
        <f t="shared" si="1256"/>
        <v>0</v>
      </c>
      <c r="CE158" s="27"/>
      <c r="CF158" s="34">
        <f t="shared" si="1257"/>
        <v>0</v>
      </c>
      <c r="CG158" s="34"/>
      <c r="CH158" s="34">
        <f t="shared" si="1258"/>
        <v>0</v>
      </c>
      <c r="CI158" s="34"/>
      <c r="CJ158" s="34">
        <f t="shared" si="1259"/>
        <v>0</v>
      </c>
      <c r="CK158" s="27"/>
      <c r="CL158" s="34">
        <f t="shared" si="1260"/>
        <v>0</v>
      </c>
      <c r="CM158" s="27"/>
      <c r="CN158" s="34">
        <f t="shared" si="1261"/>
        <v>0</v>
      </c>
      <c r="CO158" s="34"/>
      <c r="CP158" s="34">
        <f t="shared" si="961"/>
        <v>0</v>
      </c>
      <c r="CQ158" s="34"/>
      <c r="CR158" s="34"/>
      <c r="CS158" s="34">
        <f t="shared" si="1203"/>
        <v>0</v>
      </c>
      <c r="CT158" s="34">
        <f t="shared" si="1203"/>
        <v>0</v>
      </c>
      <c r="CU158" s="27">
        <v>2</v>
      </c>
      <c r="CV158" s="34">
        <f t="shared" si="1262"/>
        <v>121064.92335839997</v>
      </c>
      <c r="CW158" s="27"/>
      <c r="CX158" s="34">
        <f t="shared" si="1263"/>
        <v>0</v>
      </c>
      <c r="CY158" s="27"/>
      <c r="CZ158" s="34">
        <f t="shared" si="1264"/>
        <v>0</v>
      </c>
      <c r="DA158" s="27">
        <v>1</v>
      </c>
      <c r="DB158" s="34">
        <f t="shared" si="1265"/>
        <v>60816.170581599989</v>
      </c>
      <c r="DC158" s="27"/>
      <c r="DD158" s="34">
        <f t="shared" si="1266"/>
        <v>0</v>
      </c>
      <c r="DE158" s="27"/>
      <c r="DF158" s="34">
        <f t="shared" si="1267"/>
        <v>0</v>
      </c>
      <c r="DG158" s="27">
        <v>0</v>
      </c>
      <c r="DH158" s="34">
        <f t="shared" si="1268"/>
        <v>0</v>
      </c>
      <c r="DI158" s="34">
        <v>0</v>
      </c>
      <c r="DJ158" s="34">
        <f t="shared" si="1269"/>
        <v>0</v>
      </c>
      <c r="DK158" s="34"/>
      <c r="DL158" s="27"/>
      <c r="DM158" s="34"/>
      <c r="DN158" s="27">
        <f t="shared" si="1195"/>
        <v>0</v>
      </c>
      <c r="DO158" s="27"/>
      <c r="DP158" s="34">
        <f t="shared" si="1270"/>
        <v>0</v>
      </c>
      <c r="DQ158" s="27"/>
      <c r="DR158" s="34">
        <f t="shared" si="1271"/>
        <v>0</v>
      </c>
      <c r="DS158" s="34"/>
      <c r="DT158" s="34">
        <f t="shared" si="1272"/>
        <v>0</v>
      </c>
      <c r="DU158" s="34"/>
      <c r="DV158" s="27"/>
      <c r="DW158" s="34">
        <f t="shared" si="1201"/>
        <v>0</v>
      </c>
      <c r="DX158" s="34">
        <f t="shared" si="1201"/>
        <v>0</v>
      </c>
      <c r="DY158" s="27">
        <v>2</v>
      </c>
      <c r="DZ158" s="34">
        <f t="shared" si="1273"/>
        <v>133730.67604959998</v>
      </c>
      <c r="EA158" s="34">
        <v>1</v>
      </c>
      <c r="EB158" s="34">
        <v>67743.5</v>
      </c>
      <c r="EC158" s="27"/>
      <c r="ED158" s="34"/>
      <c r="EE158" s="34">
        <f t="shared" si="1204"/>
        <v>1</v>
      </c>
      <c r="EF158" s="34">
        <f t="shared" si="1204"/>
        <v>67743.5</v>
      </c>
      <c r="EG158" s="27">
        <v>1</v>
      </c>
      <c r="EH158" s="34">
        <f t="shared" si="1277"/>
        <v>55979.032204666655</v>
      </c>
      <c r="EI158" s="34">
        <v>0</v>
      </c>
      <c r="EJ158" s="34">
        <f t="shared" si="1278"/>
        <v>0</v>
      </c>
      <c r="EK158" s="34"/>
      <c r="EL158" s="34"/>
      <c r="EM158" s="34">
        <f t="shared" si="1205"/>
        <v>0</v>
      </c>
      <c r="EN158" s="34">
        <f t="shared" si="1205"/>
        <v>0</v>
      </c>
      <c r="EO158" s="27"/>
      <c r="EP158" s="34">
        <f t="shared" si="1279"/>
        <v>0</v>
      </c>
      <c r="EQ158" s="34">
        <f t="shared" si="1280"/>
        <v>0</v>
      </c>
      <c r="ER158" s="34">
        <f t="shared" si="1281"/>
        <v>0</v>
      </c>
      <c r="ES158" s="34"/>
      <c r="ET158" s="34"/>
      <c r="EU158" s="34">
        <f t="shared" si="1206"/>
        <v>0</v>
      </c>
      <c r="EV158" s="34">
        <f t="shared" si="1206"/>
        <v>0</v>
      </c>
      <c r="EW158" s="27"/>
      <c r="EX158" s="34">
        <f t="shared" si="1282"/>
        <v>0</v>
      </c>
      <c r="EY158" s="34">
        <f t="shared" si="1297"/>
        <v>0</v>
      </c>
      <c r="EZ158" s="34">
        <f t="shared" si="1283"/>
        <v>0</v>
      </c>
      <c r="FA158" s="34"/>
      <c r="FB158" s="34"/>
      <c r="FC158" s="34">
        <f t="shared" si="729"/>
        <v>0</v>
      </c>
      <c r="FD158" s="34">
        <f t="shared" si="729"/>
        <v>0</v>
      </c>
      <c r="FE158" s="27"/>
      <c r="FF158" s="34">
        <f t="shared" si="1285"/>
        <v>0</v>
      </c>
      <c r="FG158" s="34">
        <f t="shared" si="1286"/>
        <v>0</v>
      </c>
      <c r="FH158" s="34">
        <f t="shared" si="1287"/>
        <v>0</v>
      </c>
      <c r="FI158" s="34"/>
      <c r="FJ158" s="34"/>
      <c r="FK158" s="34">
        <f t="shared" si="730"/>
        <v>0</v>
      </c>
      <c r="FL158" s="34">
        <f t="shared" si="730"/>
        <v>0</v>
      </c>
      <c r="FM158" s="27"/>
      <c r="FN158" s="34">
        <f t="shared" si="1289"/>
        <v>0</v>
      </c>
      <c r="FO158" s="34">
        <f t="shared" si="1290"/>
        <v>0</v>
      </c>
      <c r="FP158" s="34">
        <f t="shared" si="1291"/>
        <v>0</v>
      </c>
      <c r="FQ158" s="34"/>
      <c r="FR158" s="34"/>
      <c r="FS158" s="34"/>
      <c r="FT158" s="34"/>
      <c r="FU158" s="27"/>
      <c r="FV158" s="34">
        <f t="shared" si="1293"/>
        <v>0</v>
      </c>
      <c r="FW158" s="27"/>
      <c r="FX158" s="34"/>
      <c r="FY158" s="34"/>
      <c r="FZ158" s="34"/>
      <c r="GA158" s="27">
        <f t="shared" si="1207"/>
        <v>0</v>
      </c>
      <c r="GB158" s="34">
        <f t="shared" si="1207"/>
        <v>0</v>
      </c>
      <c r="GC158" s="27"/>
      <c r="GD158" s="34">
        <f t="shared" si="1294"/>
        <v>0</v>
      </c>
      <c r="GE158" s="34">
        <f t="shared" si="1295"/>
        <v>0</v>
      </c>
      <c r="GF158" s="34">
        <f t="shared" si="1296"/>
        <v>0</v>
      </c>
      <c r="GG158" s="34"/>
      <c r="GH158" s="34"/>
      <c r="GI158" s="27">
        <f t="shared" si="1208"/>
        <v>0</v>
      </c>
      <c r="GJ158" s="27">
        <f t="shared" si="1208"/>
        <v>0</v>
      </c>
      <c r="GK158" s="37"/>
      <c r="GL158" s="38"/>
    </row>
    <row r="159" spans="1:194" ht="30" x14ac:dyDescent="0.25">
      <c r="A159" s="41"/>
      <c r="B159" s="72">
        <v>128</v>
      </c>
      <c r="C159" s="28" t="s">
        <v>297</v>
      </c>
      <c r="D159" s="29">
        <f t="shared" si="1209"/>
        <v>18150.400000000001</v>
      </c>
      <c r="E159" s="29">
        <f t="shared" si="1209"/>
        <v>18790</v>
      </c>
      <c r="F159" s="30">
        <v>18508</v>
      </c>
      <c r="G159" s="39">
        <v>2.57</v>
      </c>
      <c r="H159" s="31">
        <v>1</v>
      </c>
      <c r="I159" s="32"/>
      <c r="J159" s="32"/>
      <c r="K159" s="32"/>
      <c r="L159" s="29">
        <v>1.4</v>
      </c>
      <c r="M159" s="29">
        <v>1.68</v>
      </c>
      <c r="N159" s="29">
        <v>2.23</v>
      </c>
      <c r="O159" s="29">
        <v>2.39</v>
      </c>
      <c r="P159" s="33">
        <v>2.57</v>
      </c>
      <c r="Q159" s="34">
        <v>4</v>
      </c>
      <c r="R159" s="34">
        <f t="shared" si="1224"/>
        <v>272264.76171999995</v>
      </c>
      <c r="S159" s="34">
        <v>3</v>
      </c>
      <c r="T159" s="34">
        <f t="shared" si="1225"/>
        <v>204198.57128999996</v>
      </c>
      <c r="U159" s="34"/>
      <c r="V159" s="34">
        <f t="shared" si="1226"/>
        <v>0</v>
      </c>
      <c r="W159" s="34"/>
      <c r="X159" s="34">
        <f t="shared" si="1227"/>
        <v>0</v>
      </c>
      <c r="Y159" s="34">
        <v>150</v>
      </c>
      <c r="Z159" s="34">
        <f t="shared" si="1228"/>
        <v>10302126.414999999</v>
      </c>
      <c r="AA159" s="34"/>
      <c r="AB159" s="34">
        <f t="shared" si="1229"/>
        <v>0</v>
      </c>
      <c r="AC159" s="34"/>
      <c r="AD159" s="34">
        <f t="shared" si="1230"/>
        <v>0</v>
      </c>
      <c r="AE159" s="34"/>
      <c r="AF159" s="34">
        <f t="shared" si="1231"/>
        <v>0</v>
      </c>
      <c r="AG159" s="34"/>
      <c r="AH159" s="34">
        <f t="shared" si="1232"/>
        <v>0</v>
      </c>
      <c r="AI159" s="34"/>
      <c r="AJ159" s="34">
        <f t="shared" si="1233"/>
        <v>0</v>
      </c>
      <c r="AK159" s="34"/>
      <c r="AL159" s="34">
        <f t="shared" si="1234"/>
        <v>0</v>
      </c>
      <c r="AM159" s="34"/>
      <c r="AN159" s="34">
        <f t="shared" si="1235"/>
        <v>0</v>
      </c>
      <c r="AO159" s="34"/>
      <c r="AP159" s="34">
        <f t="shared" si="1236"/>
        <v>0</v>
      </c>
      <c r="AQ159" s="34"/>
      <c r="AR159" s="34">
        <f t="shared" si="1237"/>
        <v>0</v>
      </c>
      <c r="AS159" s="34"/>
      <c r="AT159" s="34">
        <f t="shared" si="1238"/>
        <v>0</v>
      </c>
      <c r="AU159" s="34">
        <v>1</v>
      </c>
      <c r="AV159" s="34">
        <f t="shared" si="1239"/>
        <v>80550.014876799993</v>
      </c>
      <c r="AW159" s="34">
        <v>31</v>
      </c>
      <c r="AX159" s="34">
        <f t="shared" si="1240"/>
        <v>2497050.4611807996</v>
      </c>
      <c r="AY159" s="34"/>
      <c r="AZ159" s="34">
        <f t="shared" si="1241"/>
        <v>0</v>
      </c>
      <c r="BA159" s="34"/>
      <c r="BB159" s="34">
        <f t="shared" si="1242"/>
        <v>0</v>
      </c>
      <c r="BC159" s="34"/>
      <c r="BD159" s="34">
        <f t="shared" si="1243"/>
        <v>0</v>
      </c>
      <c r="BE159" s="34"/>
      <c r="BF159" s="34">
        <f t="shared" si="1244"/>
        <v>0</v>
      </c>
      <c r="BG159" s="34"/>
      <c r="BH159" s="34">
        <f t="shared" si="1245"/>
        <v>0</v>
      </c>
      <c r="BI159" s="34"/>
      <c r="BJ159" s="34">
        <f t="shared" si="1246"/>
        <v>0</v>
      </c>
      <c r="BK159" s="34"/>
      <c r="BL159" s="34">
        <f t="shared" si="1247"/>
        <v>0</v>
      </c>
      <c r="BM159" s="34">
        <v>8</v>
      </c>
      <c r="BN159" s="34">
        <f t="shared" si="1248"/>
        <v>564198.39821333333</v>
      </c>
      <c r="BO159" s="34">
        <v>6</v>
      </c>
      <c r="BP159" s="34">
        <f t="shared" si="1249"/>
        <v>421189.64448399999</v>
      </c>
      <c r="BQ159" s="40"/>
      <c r="BR159" s="34">
        <f t="shared" si="1250"/>
        <v>0</v>
      </c>
      <c r="BS159" s="34"/>
      <c r="BT159" s="34">
        <f t="shared" si="1251"/>
        <v>0</v>
      </c>
      <c r="BU159" s="34"/>
      <c r="BV159" s="34">
        <f t="shared" si="1252"/>
        <v>0</v>
      </c>
      <c r="BW159" s="34"/>
      <c r="BX159" s="34">
        <f t="shared" si="1253"/>
        <v>0</v>
      </c>
      <c r="BY159" s="34"/>
      <c r="BZ159" s="34">
        <f t="shared" si="1254"/>
        <v>0</v>
      </c>
      <c r="CA159" s="34"/>
      <c r="CB159" s="34">
        <f t="shared" si="1255"/>
        <v>0</v>
      </c>
      <c r="CC159" s="34"/>
      <c r="CD159" s="34">
        <f t="shared" si="1256"/>
        <v>0</v>
      </c>
      <c r="CE159" s="34"/>
      <c r="CF159" s="34">
        <f t="shared" si="1257"/>
        <v>0</v>
      </c>
      <c r="CG159" s="34"/>
      <c r="CH159" s="34">
        <f t="shared" si="1258"/>
        <v>0</v>
      </c>
      <c r="CI159" s="34"/>
      <c r="CJ159" s="34">
        <f t="shared" si="1259"/>
        <v>0</v>
      </c>
      <c r="CK159" s="34"/>
      <c r="CL159" s="34">
        <f t="shared" si="1260"/>
        <v>0</v>
      </c>
      <c r="CM159" s="34"/>
      <c r="CN159" s="34">
        <f t="shared" si="1261"/>
        <v>0</v>
      </c>
      <c r="CO159" s="34"/>
      <c r="CP159" s="34">
        <f t="shared" si="961"/>
        <v>0</v>
      </c>
      <c r="CQ159" s="34"/>
      <c r="CR159" s="34"/>
      <c r="CS159" s="34">
        <f t="shared" si="1203"/>
        <v>0</v>
      </c>
      <c r="CT159" s="34">
        <f t="shared" si="1203"/>
        <v>0</v>
      </c>
      <c r="CU159" s="34"/>
      <c r="CV159" s="34">
        <f t="shared" si="1262"/>
        <v>0</v>
      </c>
      <c r="CW159" s="34"/>
      <c r="CX159" s="34">
        <f t="shared" si="1263"/>
        <v>0</v>
      </c>
      <c r="CY159" s="34"/>
      <c r="CZ159" s="34">
        <f t="shared" si="1264"/>
        <v>0</v>
      </c>
      <c r="DA159" s="34"/>
      <c r="DB159" s="34">
        <f t="shared" si="1265"/>
        <v>0</v>
      </c>
      <c r="DC159" s="34"/>
      <c r="DD159" s="34">
        <f t="shared" si="1266"/>
        <v>0</v>
      </c>
      <c r="DE159" s="34"/>
      <c r="DF159" s="34">
        <f t="shared" si="1267"/>
        <v>0</v>
      </c>
      <c r="DG159" s="34">
        <v>0</v>
      </c>
      <c r="DH159" s="34">
        <f t="shared" si="1268"/>
        <v>0</v>
      </c>
      <c r="DI159" s="34">
        <v>0</v>
      </c>
      <c r="DJ159" s="34">
        <f t="shared" si="1269"/>
        <v>0</v>
      </c>
      <c r="DK159" s="34"/>
      <c r="DL159" s="27"/>
      <c r="DM159" s="34"/>
      <c r="DN159" s="27">
        <f t="shared" si="1195"/>
        <v>0</v>
      </c>
      <c r="DO159" s="34"/>
      <c r="DP159" s="34">
        <f t="shared" si="1270"/>
        <v>0</v>
      </c>
      <c r="DQ159" s="34"/>
      <c r="DR159" s="34">
        <f t="shared" si="1271"/>
        <v>0</v>
      </c>
      <c r="DS159" s="34"/>
      <c r="DT159" s="34">
        <f t="shared" si="1272"/>
        <v>0</v>
      </c>
      <c r="DU159" s="34"/>
      <c r="DV159" s="27"/>
      <c r="DW159" s="34">
        <f t="shared" si="1201"/>
        <v>0</v>
      </c>
      <c r="DX159" s="34">
        <f t="shared" si="1201"/>
        <v>0</v>
      </c>
      <c r="DY159" s="34"/>
      <c r="DZ159" s="34">
        <f t="shared" si="1273"/>
        <v>0</v>
      </c>
      <c r="EA159" s="34">
        <f t="shared" si="1274"/>
        <v>0</v>
      </c>
      <c r="EB159" s="34">
        <f t="shared" si="1275"/>
        <v>0</v>
      </c>
      <c r="EC159" s="27"/>
      <c r="ED159" s="34"/>
      <c r="EE159" s="34">
        <f t="shared" si="1204"/>
        <v>0</v>
      </c>
      <c r="EF159" s="34">
        <f t="shared" si="1204"/>
        <v>0</v>
      </c>
      <c r="EG159" s="34">
        <v>0</v>
      </c>
      <c r="EH159" s="34">
        <f t="shared" si="1277"/>
        <v>0</v>
      </c>
      <c r="EI159" s="34">
        <v>1</v>
      </c>
      <c r="EJ159" s="34">
        <v>71257.17</v>
      </c>
      <c r="EK159" s="34"/>
      <c r="EL159" s="34"/>
      <c r="EM159" s="34">
        <f t="shared" si="1205"/>
        <v>1</v>
      </c>
      <c r="EN159" s="34">
        <f t="shared" si="1205"/>
        <v>71257.17</v>
      </c>
      <c r="EO159" s="34">
        <v>1</v>
      </c>
      <c r="EP159" s="34">
        <f t="shared" si="1279"/>
        <v>70870.006288666656</v>
      </c>
      <c r="EQ159" s="34"/>
      <c r="ER159" s="34">
        <f t="shared" si="1281"/>
        <v>0</v>
      </c>
      <c r="ES159" s="34"/>
      <c r="ET159" s="34"/>
      <c r="EU159" s="34">
        <f t="shared" si="1206"/>
        <v>0</v>
      </c>
      <c r="EV159" s="34">
        <f t="shared" si="1206"/>
        <v>0</v>
      </c>
      <c r="EW159" s="34"/>
      <c r="EX159" s="34">
        <f t="shared" si="1282"/>
        <v>0</v>
      </c>
      <c r="EY159" s="34">
        <f t="shared" si="1297"/>
        <v>0</v>
      </c>
      <c r="EZ159" s="34">
        <f t="shared" si="1283"/>
        <v>0</v>
      </c>
      <c r="FA159" s="34"/>
      <c r="FB159" s="34"/>
      <c r="FC159" s="34">
        <f t="shared" ref="FC159:FD222" si="1298">EY159+FA159</f>
        <v>0</v>
      </c>
      <c r="FD159" s="34">
        <f t="shared" si="1298"/>
        <v>0</v>
      </c>
      <c r="FE159" s="34"/>
      <c r="FF159" s="34">
        <f t="shared" si="1285"/>
        <v>0</v>
      </c>
      <c r="FG159" s="34">
        <f t="shared" si="1286"/>
        <v>0</v>
      </c>
      <c r="FH159" s="34">
        <f t="shared" si="1287"/>
        <v>0</v>
      </c>
      <c r="FI159" s="34"/>
      <c r="FJ159" s="34"/>
      <c r="FK159" s="34">
        <f t="shared" ref="FK159:FL222" si="1299">FG159+FI159</f>
        <v>0</v>
      </c>
      <c r="FL159" s="34">
        <f t="shared" si="1299"/>
        <v>0</v>
      </c>
      <c r="FM159" s="34"/>
      <c r="FN159" s="34">
        <f t="shared" si="1289"/>
        <v>0</v>
      </c>
      <c r="FO159" s="34">
        <f t="shared" si="1290"/>
        <v>0</v>
      </c>
      <c r="FP159" s="34">
        <f t="shared" si="1291"/>
        <v>0</v>
      </c>
      <c r="FQ159" s="34"/>
      <c r="FR159" s="34"/>
      <c r="FS159" s="34"/>
      <c r="FT159" s="34"/>
      <c r="FU159" s="34"/>
      <c r="FV159" s="34">
        <f t="shared" si="1293"/>
        <v>0</v>
      </c>
      <c r="FW159" s="34"/>
      <c r="FX159" s="34"/>
      <c r="FY159" s="34"/>
      <c r="FZ159" s="34"/>
      <c r="GA159" s="34">
        <f t="shared" si="1207"/>
        <v>0</v>
      </c>
      <c r="GB159" s="34">
        <f t="shared" si="1207"/>
        <v>0</v>
      </c>
      <c r="GC159" s="34"/>
      <c r="GD159" s="34">
        <f t="shared" si="1294"/>
        <v>0</v>
      </c>
      <c r="GE159" s="34">
        <f t="shared" si="1295"/>
        <v>0</v>
      </c>
      <c r="GF159" s="34">
        <f t="shared" si="1296"/>
        <v>0</v>
      </c>
      <c r="GG159" s="34"/>
      <c r="GH159" s="34"/>
      <c r="GI159" s="27">
        <f t="shared" si="1208"/>
        <v>0</v>
      </c>
      <c r="GJ159" s="27">
        <f t="shared" si="1208"/>
        <v>0</v>
      </c>
      <c r="GK159" s="37"/>
      <c r="GL159" s="38"/>
    </row>
    <row r="160" spans="1:194" ht="30" x14ac:dyDescent="0.25">
      <c r="A160" s="41"/>
      <c r="B160" s="72">
        <v>129</v>
      </c>
      <c r="C160" s="28" t="s">
        <v>298</v>
      </c>
      <c r="D160" s="29">
        <f t="shared" si="1209"/>
        <v>18150.400000000001</v>
      </c>
      <c r="E160" s="29">
        <f t="shared" si="1209"/>
        <v>18790</v>
      </c>
      <c r="F160" s="30">
        <v>18508</v>
      </c>
      <c r="G160" s="43">
        <v>2.48</v>
      </c>
      <c r="H160" s="31">
        <v>1</v>
      </c>
      <c r="I160" s="32"/>
      <c r="J160" s="32"/>
      <c r="K160" s="32"/>
      <c r="L160" s="29">
        <v>1.4</v>
      </c>
      <c r="M160" s="29">
        <v>1.68</v>
      </c>
      <c r="N160" s="29">
        <v>2.23</v>
      </c>
      <c r="O160" s="29">
        <v>2.39</v>
      </c>
      <c r="P160" s="33">
        <v>2.57</v>
      </c>
      <c r="Q160" s="34"/>
      <c r="R160" s="34">
        <f t="shared" si="1224"/>
        <v>0</v>
      </c>
      <c r="S160" s="34"/>
      <c r="T160" s="34">
        <f t="shared" si="1225"/>
        <v>0</v>
      </c>
      <c r="U160" s="34"/>
      <c r="V160" s="34">
        <f t="shared" si="1226"/>
        <v>0</v>
      </c>
      <c r="W160" s="34"/>
      <c r="X160" s="34">
        <f t="shared" si="1227"/>
        <v>0</v>
      </c>
      <c r="Y160" s="34">
        <v>16</v>
      </c>
      <c r="Z160" s="34">
        <f t="shared" si="1228"/>
        <v>1060410.8330666665</v>
      </c>
      <c r="AA160" s="34"/>
      <c r="AB160" s="34">
        <f t="shared" si="1229"/>
        <v>0</v>
      </c>
      <c r="AC160" s="34"/>
      <c r="AD160" s="34">
        <f t="shared" si="1230"/>
        <v>0</v>
      </c>
      <c r="AE160" s="34"/>
      <c r="AF160" s="34">
        <f t="shared" si="1231"/>
        <v>0</v>
      </c>
      <c r="AG160" s="34"/>
      <c r="AH160" s="34">
        <f t="shared" si="1232"/>
        <v>0</v>
      </c>
      <c r="AI160" s="34">
        <v>1</v>
      </c>
      <c r="AJ160" s="34">
        <f t="shared" si="1233"/>
        <v>71077.215813333329</v>
      </c>
      <c r="AK160" s="34"/>
      <c r="AL160" s="34">
        <f t="shared" si="1234"/>
        <v>0</v>
      </c>
      <c r="AM160" s="27"/>
      <c r="AN160" s="34">
        <f t="shared" si="1235"/>
        <v>0</v>
      </c>
      <c r="AO160" s="34"/>
      <c r="AP160" s="34">
        <f t="shared" si="1236"/>
        <v>0</v>
      </c>
      <c r="AQ160" s="34"/>
      <c r="AR160" s="34">
        <f t="shared" si="1237"/>
        <v>0</v>
      </c>
      <c r="AS160" s="34"/>
      <c r="AT160" s="34">
        <f t="shared" si="1238"/>
        <v>0</v>
      </c>
      <c r="AU160" s="34"/>
      <c r="AV160" s="34">
        <f t="shared" si="1239"/>
        <v>0</v>
      </c>
      <c r="AW160" s="34">
        <v>67</v>
      </c>
      <c r="AX160" s="34">
        <f t="shared" si="1240"/>
        <v>5207856.2147583999</v>
      </c>
      <c r="AY160" s="34"/>
      <c r="AZ160" s="34">
        <f t="shared" si="1241"/>
        <v>0</v>
      </c>
      <c r="BA160" s="34"/>
      <c r="BB160" s="34">
        <f t="shared" si="1242"/>
        <v>0</v>
      </c>
      <c r="BC160" s="34"/>
      <c r="BD160" s="34">
        <f t="shared" si="1243"/>
        <v>0</v>
      </c>
      <c r="BE160" s="34"/>
      <c r="BF160" s="34">
        <f t="shared" si="1244"/>
        <v>0</v>
      </c>
      <c r="BG160" s="34"/>
      <c r="BH160" s="34">
        <f t="shared" si="1245"/>
        <v>0</v>
      </c>
      <c r="BI160" s="34"/>
      <c r="BJ160" s="34">
        <f t="shared" si="1246"/>
        <v>0</v>
      </c>
      <c r="BK160" s="34"/>
      <c r="BL160" s="34">
        <f t="shared" si="1247"/>
        <v>0</v>
      </c>
      <c r="BM160" s="34"/>
      <c r="BN160" s="34">
        <f t="shared" si="1248"/>
        <v>0</v>
      </c>
      <c r="BO160" s="34"/>
      <c r="BP160" s="34">
        <f t="shared" si="1249"/>
        <v>0</v>
      </c>
      <c r="BQ160" s="40"/>
      <c r="BR160" s="34">
        <f t="shared" si="1250"/>
        <v>0</v>
      </c>
      <c r="BS160" s="34"/>
      <c r="BT160" s="34">
        <f t="shared" si="1251"/>
        <v>0</v>
      </c>
      <c r="BU160" s="34"/>
      <c r="BV160" s="34">
        <f t="shared" si="1252"/>
        <v>0</v>
      </c>
      <c r="BW160" s="34"/>
      <c r="BX160" s="34">
        <f t="shared" si="1253"/>
        <v>0</v>
      </c>
      <c r="BY160" s="34"/>
      <c r="BZ160" s="34">
        <f t="shared" si="1254"/>
        <v>0</v>
      </c>
      <c r="CA160" s="34"/>
      <c r="CB160" s="34">
        <f t="shared" si="1255"/>
        <v>0</v>
      </c>
      <c r="CC160" s="34"/>
      <c r="CD160" s="34">
        <f t="shared" si="1256"/>
        <v>0</v>
      </c>
      <c r="CE160" s="34"/>
      <c r="CF160" s="34">
        <f t="shared" si="1257"/>
        <v>0</v>
      </c>
      <c r="CG160" s="34"/>
      <c r="CH160" s="34">
        <f t="shared" si="1258"/>
        <v>0</v>
      </c>
      <c r="CI160" s="34"/>
      <c r="CJ160" s="34">
        <f t="shared" si="1259"/>
        <v>0</v>
      </c>
      <c r="CK160" s="34"/>
      <c r="CL160" s="34">
        <f t="shared" si="1260"/>
        <v>0</v>
      </c>
      <c r="CM160" s="34"/>
      <c r="CN160" s="34">
        <f t="shared" si="1261"/>
        <v>0</v>
      </c>
      <c r="CO160" s="34"/>
      <c r="CP160" s="34">
        <f t="shared" si="961"/>
        <v>0</v>
      </c>
      <c r="CQ160" s="34"/>
      <c r="CR160" s="34"/>
      <c r="CS160" s="34">
        <f t="shared" si="1203"/>
        <v>0</v>
      </c>
      <c r="CT160" s="34">
        <f t="shared" si="1203"/>
        <v>0</v>
      </c>
      <c r="CU160" s="34"/>
      <c r="CV160" s="34">
        <f t="shared" si="1262"/>
        <v>0</v>
      </c>
      <c r="CW160" s="34"/>
      <c r="CX160" s="34">
        <f t="shared" si="1263"/>
        <v>0</v>
      </c>
      <c r="CY160" s="34"/>
      <c r="CZ160" s="34">
        <f t="shared" si="1264"/>
        <v>0</v>
      </c>
      <c r="DA160" s="34"/>
      <c r="DB160" s="34">
        <f t="shared" si="1265"/>
        <v>0</v>
      </c>
      <c r="DC160" s="34"/>
      <c r="DD160" s="34">
        <f t="shared" si="1266"/>
        <v>0</v>
      </c>
      <c r="DE160" s="34"/>
      <c r="DF160" s="34">
        <f t="shared" si="1267"/>
        <v>0</v>
      </c>
      <c r="DG160" s="34">
        <v>2</v>
      </c>
      <c r="DH160" s="34">
        <f t="shared" si="1268"/>
        <v>164068.60727039995</v>
      </c>
      <c r="DI160" s="34">
        <v>0</v>
      </c>
      <c r="DJ160" s="34">
        <f t="shared" si="1269"/>
        <v>0</v>
      </c>
      <c r="DK160" s="34"/>
      <c r="DL160" s="27"/>
      <c r="DM160" s="34"/>
      <c r="DN160" s="27">
        <f t="shared" si="1195"/>
        <v>0</v>
      </c>
      <c r="DO160" s="34"/>
      <c r="DP160" s="34">
        <f t="shared" si="1270"/>
        <v>0</v>
      </c>
      <c r="DQ160" s="34"/>
      <c r="DR160" s="34">
        <f t="shared" si="1271"/>
        <v>0</v>
      </c>
      <c r="DS160" s="34"/>
      <c r="DT160" s="34">
        <f t="shared" si="1272"/>
        <v>0</v>
      </c>
      <c r="DU160" s="34"/>
      <c r="DV160" s="27"/>
      <c r="DW160" s="34">
        <f t="shared" si="1201"/>
        <v>0</v>
      </c>
      <c r="DX160" s="34">
        <f t="shared" si="1201"/>
        <v>0</v>
      </c>
      <c r="DY160" s="34"/>
      <c r="DZ160" s="34">
        <f t="shared" si="1273"/>
        <v>0</v>
      </c>
      <c r="EA160" s="34">
        <f t="shared" si="1274"/>
        <v>0</v>
      </c>
      <c r="EB160" s="34">
        <f t="shared" si="1275"/>
        <v>0</v>
      </c>
      <c r="EC160" s="27"/>
      <c r="ED160" s="34"/>
      <c r="EE160" s="34">
        <f t="shared" si="1204"/>
        <v>0</v>
      </c>
      <c r="EF160" s="34">
        <f t="shared" si="1204"/>
        <v>0</v>
      </c>
      <c r="EG160" s="34"/>
      <c r="EH160" s="34">
        <f t="shared" si="1277"/>
        <v>0</v>
      </c>
      <c r="EI160" s="34">
        <v>0</v>
      </c>
      <c r="EJ160" s="34">
        <v>0</v>
      </c>
      <c r="EK160" s="34"/>
      <c r="EL160" s="34"/>
      <c r="EM160" s="34">
        <f t="shared" si="1205"/>
        <v>0</v>
      </c>
      <c r="EN160" s="34">
        <f t="shared" si="1205"/>
        <v>0</v>
      </c>
      <c r="EO160" s="34"/>
      <c r="EP160" s="34">
        <f t="shared" si="1279"/>
        <v>0</v>
      </c>
      <c r="EQ160" s="34">
        <f t="shared" si="1280"/>
        <v>0</v>
      </c>
      <c r="ER160" s="34">
        <f t="shared" si="1281"/>
        <v>0</v>
      </c>
      <c r="ES160" s="34"/>
      <c r="ET160" s="34"/>
      <c r="EU160" s="34">
        <f t="shared" si="1206"/>
        <v>0</v>
      </c>
      <c r="EV160" s="34">
        <f t="shared" si="1206"/>
        <v>0</v>
      </c>
      <c r="EW160" s="34"/>
      <c r="EX160" s="34">
        <f t="shared" si="1282"/>
        <v>0</v>
      </c>
      <c r="EY160" s="34">
        <f t="shared" si="1297"/>
        <v>0</v>
      </c>
      <c r="EZ160" s="34">
        <f t="shared" si="1283"/>
        <v>0</v>
      </c>
      <c r="FA160" s="34"/>
      <c r="FB160" s="34"/>
      <c r="FC160" s="34">
        <f t="shared" si="1298"/>
        <v>0</v>
      </c>
      <c r="FD160" s="34">
        <f t="shared" si="1298"/>
        <v>0</v>
      </c>
      <c r="FE160" s="34"/>
      <c r="FF160" s="34">
        <f t="shared" si="1285"/>
        <v>0</v>
      </c>
      <c r="FG160" s="34">
        <f t="shared" si="1286"/>
        <v>0</v>
      </c>
      <c r="FH160" s="34">
        <f t="shared" si="1287"/>
        <v>0</v>
      </c>
      <c r="FI160" s="34"/>
      <c r="FJ160" s="34"/>
      <c r="FK160" s="34">
        <f t="shared" si="1299"/>
        <v>0</v>
      </c>
      <c r="FL160" s="34">
        <f t="shared" si="1299"/>
        <v>0</v>
      </c>
      <c r="FM160" s="34"/>
      <c r="FN160" s="34">
        <f t="shared" si="1289"/>
        <v>0</v>
      </c>
      <c r="FO160" s="34">
        <f t="shared" si="1290"/>
        <v>0</v>
      </c>
      <c r="FP160" s="34">
        <f t="shared" si="1291"/>
        <v>0</v>
      </c>
      <c r="FQ160" s="34"/>
      <c r="FR160" s="34"/>
      <c r="FS160" s="34"/>
      <c r="FT160" s="34"/>
      <c r="FU160" s="34"/>
      <c r="FV160" s="34">
        <f t="shared" si="1293"/>
        <v>0</v>
      </c>
      <c r="FW160" s="34"/>
      <c r="FX160" s="34"/>
      <c r="FY160" s="34"/>
      <c r="FZ160" s="34"/>
      <c r="GA160" s="34">
        <f t="shared" si="1207"/>
        <v>0</v>
      </c>
      <c r="GB160" s="34">
        <f t="shared" si="1207"/>
        <v>0</v>
      </c>
      <c r="GC160" s="34"/>
      <c r="GD160" s="34">
        <f t="shared" si="1294"/>
        <v>0</v>
      </c>
      <c r="GE160" s="34">
        <f t="shared" si="1295"/>
        <v>0</v>
      </c>
      <c r="GF160" s="34">
        <f t="shared" si="1296"/>
        <v>0</v>
      </c>
      <c r="GG160" s="34"/>
      <c r="GH160" s="34"/>
      <c r="GI160" s="27">
        <f t="shared" si="1208"/>
        <v>0</v>
      </c>
      <c r="GJ160" s="27">
        <f t="shared" si="1208"/>
        <v>0</v>
      </c>
      <c r="GK160" s="37"/>
      <c r="GL160" s="38"/>
    </row>
    <row r="161" spans="1:194" ht="45" x14ac:dyDescent="0.25">
      <c r="A161" s="41"/>
      <c r="B161" s="72">
        <v>130</v>
      </c>
      <c r="C161" s="28" t="s">
        <v>299</v>
      </c>
      <c r="D161" s="29">
        <f t="shared" ref="D161:E176" si="1300">D160</f>
        <v>18150.400000000001</v>
      </c>
      <c r="E161" s="29">
        <f t="shared" si="1300"/>
        <v>18790</v>
      </c>
      <c r="F161" s="30">
        <v>18508</v>
      </c>
      <c r="G161" s="32">
        <v>0.5</v>
      </c>
      <c r="H161" s="31">
        <v>1</v>
      </c>
      <c r="I161" s="32"/>
      <c r="J161" s="32"/>
      <c r="K161" s="32"/>
      <c r="L161" s="29">
        <v>1.4</v>
      </c>
      <c r="M161" s="29">
        <v>1.68</v>
      </c>
      <c r="N161" s="29">
        <v>2.23</v>
      </c>
      <c r="O161" s="29">
        <v>2.39</v>
      </c>
      <c r="P161" s="33">
        <v>2.57</v>
      </c>
      <c r="Q161" s="34">
        <v>3</v>
      </c>
      <c r="R161" s="34">
        <f t="shared" si="1224"/>
        <v>39727.348499999993</v>
      </c>
      <c r="S161" s="34">
        <v>20</v>
      </c>
      <c r="T161" s="34">
        <f t="shared" si="1225"/>
        <v>264848.99</v>
      </c>
      <c r="U161" s="34"/>
      <c r="V161" s="34">
        <f t="shared" si="1226"/>
        <v>0</v>
      </c>
      <c r="W161" s="34"/>
      <c r="X161" s="34">
        <f t="shared" si="1227"/>
        <v>0</v>
      </c>
      <c r="Y161" s="34"/>
      <c r="Z161" s="34">
        <f t="shared" si="1228"/>
        <v>0</v>
      </c>
      <c r="AA161" s="34">
        <v>20</v>
      </c>
      <c r="AB161" s="34">
        <f t="shared" si="1229"/>
        <v>267240.6333333333</v>
      </c>
      <c r="AC161" s="34"/>
      <c r="AD161" s="34">
        <f t="shared" si="1230"/>
        <v>0</v>
      </c>
      <c r="AE161" s="34"/>
      <c r="AF161" s="34">
        <f t="shared" si="1231"/>
        <v>0</v>
      </c>
      <c r="AG161" s="34"/>
      <c r="AH161" s="34">
        <f t="shared" si="1232"/>
        <v>0</v>
      </c>
      <c r="AI161" s="27">
        <v>27</v>
      </c>
      <c r="AJ161" s="34">
        <f t="shared" si="1233"/>
        <v>386912.2635</v>
      </c>
      <c r="AK161" s="34">
        <v>2</v>
      </c>
      <c r="AL161" s="34">
        <f t="shared" si="1234"/>
        <v>26118.681866666666</v>
      </c>
      <c r="AM161" s="34"/>
      <c r="AN161" s="34">
        <f t="shared" si="1235"/>
        <v>0</v>
      </c>
      <c r="AO161" s="34">
        <v>6</v>
      </c>
      <c r="AP161" s="34">
        <f t="shared" si="1236"/>
        <v>78356.045599999998</v>
      </c>
      <c r="AQ161" s="34"/>
      <c r="AR161" s="34">
        <f t="shared" si="1237"/>
        <v>0</v>
      </c>
      <c r="AS161" s="34">
        <v>8</v>
      </c>
      <c r="AT161" s="34">
        <f t="shared" si="1238"/>
        <v>125369.67296</v>
      </c>
      <c r="AU161" s="34">
        <v>174</v>
      </c>
      <c r="AV161" s="34">
        <f t="shared" si="1239"/>
        <v>2726790.3868800001</v>
      </c>
      <c r="AW161" s="34">
        <v>29</v>
      </c>
      <c r="AX161" s="34">
        <f t="shared" si="1240"/>
        <v>454465.06447999994</v>
      </c>
      <c r="AY161" s="34"/>
      <c r="AZ161" s="34">
        <f t="shared" si="1241"/>
        <v>0</v>
      </c>
      <c r="BA161" s="34"/>
      <c r="BB161" s="34">
        <f t="shared" si="1242"/>
        <v>0</v>
      </c>
      <c r="BC161" s="34"/>
      <c r="BD161" s="34">
        <f t="shared" si="1243"/>
        <v>0</v>
      </c>
      <c r="BE161" s="34"/>
      <c r="BF161" s="34">
        <f t="shared" si="1244"/>
        <v>0</v>
      </c>
      <c r="BG161" s="34"/>
      <c r="BH161" s="34">
        <f t="shared" si="1245"/>
        <v>0</v>
      </c>
      <c r="BI161" s="34"/>
      <c r="BJ161" s="34">
        <f t="shared" si="1246"/>
        <v>0</v>
      </c>
      <c r="BK161" s="34"/>
      <c r="BL161" s="34">
        <f t="shared" si="1247"/>
        <v>0</v>
      </c>
      <c r="BM161" s="34"/>
      <c r="BN161" s="34">
        <f t="shared" si="1248"/>
        <v>0</v>
      </c>
      <c r="BO161" s="34">
        <v>95</v>
      </c>
      <c r="BP161" s="34">
        <f t="shared" si="1249"/>
        <v>1297438.9178333334</v>
      </c>
      <c r="BQ161" s="40">
        <v>42</v>
      </c>
      <c r="BR161" s="34">
        <f t="shared" si="1250"/>
        <v>688325.48904000013</v>
      </c>
      <c r="BS161" s="34"/>
      <c r="BT161" s="34">
        <f t="shared" si="1251"/>
        <v>0</v>
      </c>
      <c r="BU161" s="34">
        <v>1</v>
      </c>
      <c r="BV161" s="34">
        <v>9330.76</v>
      </c>
      <c r="BW161" s="34"/>
      <c r="BX161" s="34">
        <f t="shared" si="1253"/>
        <v>0</v>
      </c>
      <c r="BY161" s="34"/>
      <c r="BZ161" s="34">
        <f t="shared" si="1254"/>
        <v>0</v>
      </c>
      <c r="CA161" s="34"/>
      <c r="CB161" s="34">
        <f t="shared" si="1255"/>
        <v>0</v>
      </c>
      <c r="CC161" s="34">
        <v>8</v>
      </c>
      <c r="CD161" s="34">
        <f t="shared" si="1256"/>
        <v>89406.406133333337</v>
      </c>
      <c r="CE161" s="34"/>
      <c r="CF161" s="34">
        <f t="shared" si="1257"/>
        <v>0</v>
      </c>
      <c r="CG161" s="34"/>
      <c r="CH161" s="34">
        <f t="shared" si="1258"/>
        <v>0</v>
      </c>
      <c r="CI161" s="34"/>
      <c r="CJ161" s="34">
        <f t="shared" si="1259"/>
        <v>0</v>
      </c>
      <c r="CK161" s="34"/>
      <c r="CL161" s="34">
        <f t="shared" si="1260"/>
        <v>0</v>
      </c>
      <c r="CM161" s="34"/>
      <c r="CN161" s="34">
        <f t="shared" si="1261"/>
        <v>0</v>
      </c>
      <c r="CO161" s="34">
        <v>5</v>
      </c>
      <c r="CP161" s="34">
        <v>57905.829999999994</v>
      </c>
      <c r="CQ161" s="34"/>
      <c r="CR161" s="34"/>
      <c r="CS161" s="34">
        <f t="shared" si="1203"/>
        <v>5</v>
      </c>
      <c r="CT161" s="34">
        <f t="shared" si="1203"/>
        <v>57905.829999999994</v>
      </c>
      <c r="CU161" s="34">
        <v>22</v>
      </c>
      <c r="CV161" s="34">
        <f t="shared" si="1262"/>
        <v>328008.41304000001</v>
      </c>
      <c r="CW161" s="34">
        <v>52</v>
      </c>
      <c r="CX161" s="34">
        <f t="shared" si="1263"/>
        <v>775292.61263999995</v>
      </c>
      <c r="CY161" s="34"/>
      <c r="CZ161" s="34">
        <f t="shared" si="1264"/>
        <v>0</v>
      </c>
      <c r="DA161" s="34">
        <v>12</v>
      </c>
      <c r="DB161" s="34">
        <f t="shared" si="1265"/>
        <v>179752.22831999999</v>
      </c>
      <c r="DC161" s="34"/>
      <c r="DD161" s="34">
        <f t="shared" si="1266"/>
        <v>0</v>
      </c>
      <c r="DE161" s="34"/>
      <c r="DF161" s="34">
        <f t="shared" si="1267"/>
        <v>0</v>
      </c>
      <c r="DG161" s="34">
        <v>6</v>
      </c>
      <c r="DH161" s="34">
        <f t="shared" si="1268"/>
        <v>99235.044720000005</v>
      </c>
      <c r="DI161" s="34">
        <v>14</v>
      </c>
      <c r="DJ161" s="34">
        <v>222572.53000000003</v>
      </c>
      <c r="DK161" s="34"/>
      <c r="DL161" s="27"/>
      <c r="DM161" s="34"/>
      <c r="DN161" s="27">
        <f t="shared" si="1195"/>
        <v>222572.53000000003</v>
      </c>
      <c r="DO161" s="34"/>
      <c r="DP161" s="34">
        <f t="shared" si="1270"/>
        <v>0</v>
      </c>
      <c r="DQ161" s="34">
        <v>10</v>
      </c>
      <c r="DR161" s="34">
        <f t="shared" si="1271"/>
        <v>165391.74120000002</v>
      </c>
      <c r="DS161" s="34">
        <v>3</v>
      </c>
      <c r="DT161" s="34">
        <v>40428.9</v>
      </c>
      <c r="DU161" s="34"/>
      <c r="DV161" s="27"/>
      <c r="DW161" s="34">
        <f t="shared" si="1201"/>
        <v>3</v>
      </c>
      <c r="DX161" s="34">
        <f t="shared" si="1201"/>
        <v>40428.9</v>
      </c>
      <c r="DY161" s="34">
        <v>52</v>
      </c>
      <c r="DZ161" s="34">
        <f t="shared" si="1273"/>
        <v>856403.34415999998</v>
      </c>
      <c r="EA161" s="34">
        <v>14</v>
      </c>
      <c r="EB161" s="34">
        <v>227936.01</v>
      </c>
      <c r="EC161" s="27"/>
      <c r="ED161" s="34"/>
      <c r="EE161" s="34">
        <f t="shared" si="1204"/>
        <v>14</v>
      </c>
      <c r="EF161" s="34">
        <f t="shared" si="1204"/>
        <v>227936.01</v>
      </c>
      <c r="EG161" s="34">
        <v>9</v>
      </c>
      <c r="EH161" s="34">
        <f t="shared" si="1277"/>
        <v>124091.4507</v>
      </c>
      <c r="EI161" s="34">
        <v>3</v>
      </c>
      <c r="EJ161" s="34">
        <v>40945.090000000004</v>
      </c>
      <c r="EK161" s="34"/>
      <c r="EL161" s="34"/>
      <c r="EM161" s="34">
        <f t="shared" si="1205"/>
        <v>3</v>
      </c>
      <c r="EN161" s="34">
        <f t="shared" si="1205"/>
        <v>40945.090000000004</v>
      </c>
      <c r="EO161" s="34"/>
      <c r="EP161" s="34">
        <f t="shared" si="1279"/>
        <v>0</v>
      </c>
      <c r="EQ161" s="34">
        <v>4</v>
      </c>
      <c r="ER161" s="34">
        <v>48069.479999999996</v>
      </c>
      <c r="ES161" s="34"/>
      <c r="ET161" s="34"/>
      <c r="EU161" s="34">
        <f t="shared" si="1206"/>
        <v>4</v>
      </c>
      <c r="EV161" s="34">
        <f t="shared" si="1206"/>
        <v>48069.479999999996</v>
      </c>
      <c r="EW161" s="34"/>
      <c r="EX161" s="34">
        <f t="shared" si="1282"/>
        <v>0</v>
      </c>
      <c r="EY161" s="34">
        <f t="shared" si="1297"/>
        <v>0</v>
      </c>
      <c r="EZ161" s="34">
        <f t="shared" si="1283"/>
        <v>0</v>
      </c>
      <c r="FA161" s="34"/>
      <c r="FB161" s="34"/>
      <c r="FC161" s="34">
        <f t="shared" si="1298"/>
        <v>0</v>
      </c>
      <c r="FD161" s="34">
        <f t="shared" si="1298"/>
        <v>0</v>
      </c>
      <c r="FE161" s="34">
        <v>8</v>
      </c>
      <c r="FF161" s="34">
        <f t="shared" si="1285"/>
        <v>170950.53919999997</v>
      </c>
      <c r="FG161" s="34">
        <v>4</v>
      </c>
      <c r="FH161" s="34">
        <v>85405.6</v>
      </c>
      <c r="FI161" s="34"/>
      <c r="FJ161" s="34"/>
      <c r="FK161" s="34">
        <f t="shared" si="1299"/>
        <v>4</v>
      </c>
      <c r="FL161" s="34">
        <f t="shared" si="1299"/>
        <v>85405.6</v>
      </c>
      <c r="FM161" s="34">
        <v>7</v>
      </c>
      <c r="FN161" s="34">
        <f t="shared" si="1289"/>
        <v>149581.7218</v>
      </c>
      <c r="FO161" s="34"/>
      <c r="FP161" s="34">
        <f t="shared" si="1291"/>
        <v>0</v>
      </c>
      <c r="FQ161" s="34"/>
      <c r="FR161" s="34"/>
      <c r="FS161" s="34"/>
      <c r="FT161" s="34"/>
      <c r="FU161" s="34"/>
      <c r="FV161" s="34">
        <f t="shared" si="1293"/>
        <v>0</v>
      </c>
      <c r="FW161" s="34"/>
      <c r="FX161" s="34"/>
      <c r="FY161" s="34"/>
      <c r="FZ161" s="34"/>
      <c r="GA161" s="34">
        <f t="shared" si="1207"/>
        <v>0</v>
      </c>
      <c r="GB161" s="34">
        <f t="shared" si="1207"/>
        <v>0</v>
      </c>
      <c r="GC161" s="34">
        <v>10</v>
      </c>
      <c r="GD161" s="34">
        <f t="shared" si="1294"/>
        <v>324986.23608333338</v>
      </c>
      <c r="GE161" s="34">
        <v>3</v>
      </c>
      <c r="GF161" s="34">
        <v>95750.68</v>
      </c>
      <c r="GG161" s="34"/>
      <c r="GH161" s="34"/>
      <c r="GI161" s="27">
        <f t="shared" si="1208"/>
        <v>3</v>
      </c>
      <c r="GJ161" s="27">
        <f t="shared" si="1208"/>
        <v>95750.68</v>
      </c>
      <c r="GK161" s="37"/>
      <c r="GL161" s="38"/>
    </row>
    <row r="162" spans="1:194" ht="45" x14ac:dyDescent="0.25">
      <c r="A162" s="41"/>
      <c r="B162" s="72">
        <v>131</v>
      </c>
      <c r="C162" s="28" t="s">
        <v>300</v>
      </c>
      <c r="D162" s="29">
        <f t="shared" si="1300"/>
        <v>18150.400000000001</v>
      </c>
      <c r="E162" s="29">
        <f t="shared" si="1300"/>
        <v>18790</v>
      </c>
      <c r="F162" s="30">
        <v>18508</v>
      </c>
      <c r="G162" s="39">
        <v>1.91</v>
      </c>
      <c r="H162" s="31">
        <v>1</v>
      </c>
      <c r="I162" s="32"/>
      <c r="J162" s="32"/>
      <c r="K162" s="32"/>
      <c r="L162" s="29">
        <v>1.4</v>
      </c>
      <c r="M162" s="29">
        <v>1.68</v>
      </c>
      <c r="N162" s="29">
        <v>2.23</v>
      </c>
      <c r="O162" s="29">
        <v>2.39</v>
      </c>
      <c r="P162" s="33">
        <v>2.57</v>
      </c>
      <c r="Q162" s="34">
        <v>1</v>
      </c>
      <c r="R162" s="34">
        <f t="shared" si="1224"/>
        <v>50586.157089999993</v>
      </c>
      <c r="S162" s="34"/>
      <c r="T162" s="34">
        <f t="shared" si="1225"/>
        <v>0</v>
      </c>
      <c r="U162" s="34"/>
      <c r="V162" s="34">
        <f t="shared" si="1226"/>
        <v>0</v>
      </c>
      <c r="W162" s="34"/>
      <c r="X162" s="34">
        <f t="shared" si="1227"/>
        <v>0</v>
      </c>
      <c r="Y162" s="34"/>
      <c r="Z162" s="34">
        <f t="shared" si="1228"/>
        <v>0</v>
      </c>
      <c r="AA162" s="34"/>
      <c r="AB162" s="34">
        <f t="shared" si="1229"/>
        <v>0</v>
      </c>
      <c r="AC162" s="34"/>
      <c r="AD162" s="34">
        <f t="shared" si="1230"/>
        <v>0</v>
      </c>
      <c r="AE162" s="34"/>
      <c r="AF162" s="34">
        <f t="shared" si="1231"/>
        <v>0</v>
      </c>
      <c r="AG162" s="34"/>
      <c r="AH162" s="34">
        <f t="shared" si="1232"/>
        <v>0</v>
      </c>
      <c r="AI162" s="34"/>
      <c r="AJ162" s="34">
        <f t="shared" si="1233"/>
        <v>0</v>
      </c>
      <c r="AK162" s="34"/>
      <c r="AL162" s="34">
        <f t="shared" si="1234"/>
        <v>0</v>
      </c>
      <c r="AM162" s="34"/>
      <c r="AN162" s="34">
        <f t="shared" si="1235"/>
        <v>0</v>
      </c>
      <c r="AO162" s="34">
        <v>8</v>
      </c>
      <c r="AP162" s="34">
        <f t="shared" si="1236"/>
        <v>399093.45892266661</v>
      </c>
      <c r="AQ162" s="34"/>
      <c r="AR162" s="34">
        <f t="shared" si="1237"/>
        <v>0</v>
      </c>
      <c r="AS162" s="34"/>
      <c r="AT162" s="34">
        <f t="shared" si="1238"/>
        <v>0</v>
      </c>
      <c r="AU162" s="34"/>
      <c r="AV162" s="34">
        <f t="shared" si="1239"/>
        <v>0</v>
      </c>
      <c r="AW162" s="34"/>
      <c r="AX162" s="34">
        <f t="shared" si="1240"/>
        <v>0</v>
      </c>
      <c r="AY162" s="34"/>
      <c r="AZ162" s="34">
        <f t="shared" si="1241"/>
        <v>0</v>
      </c>
      <c r="BA162" s="34"/>
      <c r="BB162" s="34">
        <f t="shared" si="1242"/>
        <v>0</v>
      </c>
      <c r="BC162" s="34"/>
      <c r="BD162" s="34">
        <f t="shared" si="1243"/>
        <v>0</v>
      </c>
      <c r="BE162" s="34"/>
      <c r="BF162" s="34">
        <f t="shared" si="1244"/>
        <v>0</v>
      </c>
      <c r="BG162" s="34"/>
      <c r="BH162" s="34">
        <f t="shared" si="1245"/>
        <v>0</v>
      </c>
      <c r="BI162" s="34"/>
      <c r="BJ162" s="34">
        <f t="shared" si="1246"/>
        <v>0</v>
      </c>
      <c r="BK162" s="34"/>
      <c r="BL162" s="34">
        <f t="shared" si="1247"/>
        <v>0</v>
      </c>
      <c r="BM162" s="34"/>
      <c r="BN162" s="34">
        <f t="shared" si="1248"/>
        <v>0</v>
      </c>
      <c r="BO162" s="34"/>
      <c r="BP162" s="34">
        <f t="shared" si="1249"/>
        <v>0</v>
      </c>
      <c r="BQ162" s="40">
        <v>2</v>
      </c>
      <c r="BR162" s="34">
        <f t="shared" si="1250"/>
        <v>125209.68419679999</v>
      </c>
      <c r="BS162" s="34"/>
      <c r="BT162" s="34">
        <f t="shared" si="1251"/>
        <v>0</v>
      </c>
      <c r="BU162" s="34"/>
      <c r="BV162" s="34">
        <f t="shared" si="1252"/>
        <v>0</v>
      </c>
      <c r="BW162" s="34"/>
      <c r="BX162" s="34">
        <f t="shared" si="1253"/>
        <v>0</v>
      </c>
      <c r="BY162" s="34"/>
      <c r="BZ162" s="34">
        <f t="shared" si="1254"/>
        <v>0</v>
      </c>
      <c r="CA162" s="34"/>
      <c r="CB162" s="34">
        <f t="shared" si="1255"/>
        <v>0</v>
      </c>
      <c r="CC162" s="34"/>
      <c r="CD162" s="34">
        <f t="shared" si="1256"/>
        <v>0</v>
      </c>
      <c r="CE162" s="34"/>
      <c r="CF162" s="34">
        <f t="shared" si="1257"/>
        <v>0</v>
      </c>
      <c r="CG162" s="34"/>
      <c r="CH162" s="34">
        <f t="shared" si="1258"/>
        <v>0</v>
      </c>
      <c r="CI162" s="34"/>
      <c r="CJ162" s="34">
        <f t="shared" si="1259"/>
        <v>0</v>
      </c>
      <c r="CK162" s="34"/>
      <c r="CL162" s="34">
        <f t="shared" si="1260"/>
        <v>0</v>
      </c>
      <c r="CM162" s="34"/>
      <c r="CN162" s="34">
        <f t="shared" si="1261"/>
        <v>0</v>
      </c>
      <c r="CO162" s="34">
        <f t="shared" ref="CO162" si="1301">CM162/12*3</f>
        <v>0</v>
      </c>
      <c r="CP162" s="34">
        <f t="shared" si="961"/>
        <v>0</v>
      </c>
      <c r="CQ162" s="34"/>
      <c r="CR162" s="34"/>
      <c r="CS162" s="34">
        <f t="shared" si="1203"/>
        <v>0</v>
      </c>
      <c r="CT162" s="34">
        <f t="shared" si="1203"/>
        <v>0</v>
      </c>
      <c r="CU162" s="34"/>
      <c r="CV162" s="34">
        <f t="shared" si="1262"/>
        <v>0</v>
      </c>
      <c r="CW162" s="34"/>
      <c r="CX162" s="34">
        <f t="shared" si="1263"/>
        <v>0</v>
      </c>
      <c r="CY162" s="34"/>
      <c r="CZ162" s="34">
        <f t="shared" si="1264"/>
        <v>0</v>
      </c>
      <c r="DA162" s="34"/>
      <c r="DB162" s="34">
        <f t="shared" si="1265"/>
        <v>0</v>
      </c>
      <c r="DC162" s="34"/>
      <c r="DD162" s="34">
        <f t="shared" si="1266"/>
        <v>0</v>
      </c>
      <c r="DE162" s="34"/>
      <c r="DF162" s="34">
        <f t="shared" si="1267"/>
        <v>0</v>
      </c>
      <c r="DG162" s="34">
        <v>0</v>
      </c>
      <c r="DH162" s="34">
        <f t="shared" si="1268"/>
        <v>0</v>
      </c>
      <c r="DI162" s="34">
        <v>0</v>
      </c>
      <c r="DJ162" s="34">
        <v>0</v>
      </c>
      <c r="DK162" s="34"/>
      <c r="DL162" s="27"/>
      <c r="DM162" s="34"/>
      <c r="DN162" s="27">
        <f t="shared" si="1195"/>
        <v>0</v>
      </c>
      <c r="DO162" s="34"/>
      <c r="DP162" s="34">
        <f t="shared" si="1270"/>
        <v>0</v>
      </c>
      <c r="DQ162" s="34"/>
      <c r="DR162" s="34">
        <f t="shared" si="1271"/>
        <v>0</v>
      </c>
      <c r="DS162" s="34"/>
      <c r="DT162" s="34">
        <f t="shared" si="1272"/>
        <v>0</v>
      </c>
      <c r="DU162" s="34"/>
      <c r="DV162" s="27"/>
      <c r="DW162" s="34">
        <f t="shared" si="1201"/>
        <v>0</v>
      </c>
      <c r="DX162" s="34">
        <f t="shared" si="1201"/>
        <v>0</v>
      </c>
      <c r="DY162" s="34"/>
      <c r="DZ162" s="34">
        <f t="shared" si="1273"/>
        <v>0</v>
      </c>
      <c r="EA162" s="34">
        <f t="shared" si="1274"/>
        <v>0</v>
      </c>
      <c r="EB162" s="34">
        <f t="shared" si="1275"/>
        <v>0</v>
      </c>
      <c r="EC162" s="27"/>
      <c r="ED162" s="34"/>
      <c r="EE162" s="34">
        <f t="shared" si="1204"/>
        <v>0</v>
      </c>
      <c r="EF162" s="34">
        <f t="shared" si="1204"/>
        <v>0</v>
      </c>
      <c r="EG162" s="34"/>
      <c r="EH162" s="34">
        <f t="shared" si="1277"/>
        <v>0</v>
      </c>
      <c r="EI162" s="34">
        <v>0</v>
      </c>
      <c r="EJ162" s="34">
        <f t="shared" si="1278"/>
        <v>0</v>
      </c>
      <c r="EK162" s="34"/>
      <c r="EL162" s="34"/>
      <c r="EM162" s="34">
        <f t="shared" si="1205"/>
        <v>0</v>
      </c>
      <c r="EN162" s="34">
        <f t="shared" si="1205"/>
        <v>0</v>
      </c>
      <c r="EO162" s="34"/>
      <c r="EP162" s="34">
        <f t="shared" si="1279"/>
        <v>0</v>
      </c>
      <c r="EQ162" s="34">
        <f t="shared" si="1280"/>
        <v>0</v>
      </c>
      <c r="ER162" s="34">
        <f t="shared" si="1281"/>
        <v>0</v>
      </c>
      <c r="ES162" s="34"/>
      <c r="ET162" s="34"/>
      <c r="EU162" s="34">
        <f t="shared" si="1206"/>
        <v>0</v>
      </c>
      <c r="EV162" s="34">
        <f t="shared" si="1206"/>
        <v>0</v>
      </c>
      <c r="EW162" s="34"/>
      <c r="EX162" s="34">
        <f t="shared" si="1282"/>
        <v>0</v>
      </c>
      <c r="EY162" s="34">
        <f t="shared" si="1297"/>
        <v>0</v>
      </c>
      <c r="EZ162" s="34">
        <f t="shared" si="1283"/>
        <v>0</v>
      </c>
      <c r="FA162" s="34"/>
      <c r="FB162" s="34"/>
      <c r="FC162" s="34">
        <f t="shared" si="1298"/>
        <v>0</v>
      </c>
      <c r="FD162" s="34">
        <f t="shared" si="1298"/>
        <v>0</v>
      </c>
      <c r="FE162" s="34"/>
      <c r="FF162" s="34">
        <f t="shared" si="1285"/>
        <v>0</v>
      </c>
      <c r="FG162" s="34">
        <f t="shared" si="1286"/>
        <v>0</v>
      </c>
      <c r="FH162" s="34">
        <f t="shared" si="1287"/>
        <v>0</v>
      </c>
      <c r="FI162" s="34"/>
      <c r="FJ162" s="34"/>
      <c r="FK162" s="34">
        <f t="shared" si="1299"/>
        <v>0</v>
      </c>
      <c r="FL162" s="34">
        <f t="shared" si="1299"/>
        <v>0</v>
      </c>
      <c r="FM162" s="34"/>
      <c r="FN162" s="34">
        <f t="shared" si="1289"/>
        <v>0</v>
      </c>
      <c r="FO162" s="34">
        <f t="shared" si="1290"/>
        <v>0</v>
      </c>
      <c r="FP162" s="34">
        <f t="shared" si="1291"/>
        <v>0</v>
      </c>
      <c r="FQ162" s="34"/>
      <c r="FR162" s="34"/>
      <c r="FS162" s="34"/>
      <c r="FT162" s="34"/>
      <c r="FU162" s="34"/>
      <c r="FV162" s="34">
        <f t="shared" si="1293"/>
        <v>0</v>
      </c>
      <c r="FW162" s="34"/>
      <c r="FX162" s="34"/>
      <c r="FY162" s="34"/>
      <c r="FZ162" s="34"/>
      <c r="GA162" s="34">
        <f t="shared" si="1207"/>
        <v>0</v>
      </c>
      <c r="GB162" s="34">
        <f t="shared" si="1207"/>
        <v>0</v>
      </c>
      <c r="GC162" s="34"/>
      <c r="GD162" s="34">
        <f t="shared" si="1294"/>
        <v>0</v>
      </c>
      <c r="GE162" s="34">
        <f t="shared" si="1295"/>
        <v>0</v>
      </c>
      <c r="GF162" s="34">
        <f t="shared" si="1296"/>
        <v>0</v>
      </c>
      <c r="GG162" s="34"/>
      <c r="GH162" s="34"/>
      <c r="GI162" s="27">
        <f t="shared" si="1208"/>
        <v>0</v>
      </c>
      <c r="GJ162" s="27">
        <f t="shared" si="1208"/>
        <v>0</v>
      </c>
      <c r="GK162" s="37"/>
      <c r="GL162" s="38"/>
    </row>
    <row r="163" spans="1:194" ht="28.5" customHeight="1" x14ac:dyDescent="0.25">
      <c r="A163" s="41"/>
      <c r="B163" s="72">
        <v>132</v>
      </c>
      <c r="C163" s="28" t="s">
        <v>301</v>
      </c>
      <c r="D163" s="29">
        <f t="shared" si="1300"/>
        <v>18150.400000000001</v>
      </c>
      <c r="E163" s="29">
        <f t="shared" si="1300"/>
        <v>18790</v>
      </c>
      <c r="F163" s="30">
        <v>18508</v>
      </c>
      <c r="G163" s="39">
        <v>2.88</v>
      </c>
      <c r="H163" s="31">
        <v>1</v>
      </c>
      <c r="I163" s="32"/>
      <c r="J163" s="32"/>
      <c r="K163" s="32"/>
      <c r="L163" s="29">
        <v>1.4</v>
      </c>
      <c r="M163" s="29">
        <v>1.68</v>
      </c>
      <c r="N163" s="29">
        <v>2.23</v>
      </c>
      <c r="O163" s="29">
        <v>2.39</v>
      </c>
      <c r="P163" s="33">
        <v>2.57</v>
      </c>
      <c r="Q163" s="34">
        <v>2</v>
      </c>
      <c r="R163" s="34">
        <f t="shared" si="1224"/>
        <v>152553.01823999998</v>
      </c>
      <c r="S163" s="34"/>
      <c r="T163" s="34">
        <f t="shared" si="1225"/>
        <v>0</v>
      </c>
      <c r="U163" s="34"/>
      <c r="V163" s="34">
        <f t="shared" si="1226"/>
        <v>0</v>
      </c>
      <c r="W163" s="34"/>
      <c r="X163" s="34">
        <f t="shared" si="1227"/>
        <v>0</v>
      </c>
      <c r="Y163" s="34">
        <v>28</v>
      </c>
      <c r="Z163" s="34">
        <f t="shared" si="1228"/>
        <v>2155028.4671999998</v>
      </c>
      <c r="AA163" s="34"/>
      <c r="AB163" s="34">
        <f t="shared" si="1229"/>
        <v>0</v>
      </c>
      <c r="AC163" s="34"/>
      <c r="AD163" s="34">
        <f t="shared" si="1230"/>
        <v>0</v>
      </c>
      <c r="AE163" s="34"/>
      <c r="AF163" s="34">
        <f t="shared" si="1231"/>
        <v>0</v>
      </c>
      <c r="AG163" s="34"/>
      <c r="AH163" s="34">
        <f t="shared" si="1232"/>
        <v>0</v>
      </c>
      <c r="AI163" s="34">
        <v>0</v>
      </c>
      <c r="AJ163" s="34">
        <f t="shared" si="1233"/>
        <v>0</v>
      </c>
      <c r="AK163" s="34"/>
      <c r="AL163" s="34">
        <f t="shared" si="1234"/>
        <v>0</v>
      </c>
      <c r="AM163" s="34"/>
      <c r="AN163" s="34">
        <f t="shared" si="1235"/>
        <v>0</v>
      </c>
      <c r="AO163" s="34"/>
      <c r="AP163" s="34">
        <f t="shared" si="1236"/>
        <v>0</v>
      </c>
      <c r="AQ163" s="34"/>
      <c r="AR163" s="34">
        <f t="shared" si="1237"/>
        <v>0</v>
      </c>
      <c r="AS163" s="34"/>
      <c r="AT163" s="34">
        <f t="shared" si="1238"/>
        <v>0</v>
      </c>
      <c r="AU163" s="34">
        <v>1</v>
      </c>
      <c r="AV163" s="34">
        <f t="shared" si="1239"/>
        <v>90266.164531199989</v>
      </c>
      <c r="AW163" s="34"/>
      <c r="AX163" s="34">
        <f t="shared" si="1240"/>
        <v>0</v>
      </c>
      <c r="AY163" s="34"/>
      <c r="AZ163" s="34">
        <f t="shared" si="1241"/>
        <v>0</v>
      </c>
      <c r="BA163" s="34"/>
      <c r="BB163" s="34">
        <f t="shared" si="1242"/>
        <v>0</v>
      </c>
      <c r="BC163" s="34"/>
      <c r="BD163" s="34">
        <f t="shared" si="1243"/>
        <v>0</v>
      </c>
      <c r="BE163" s="34"/>
      <c r="BF163" s="34">
        <f t="shared" si="1244"/>
        <v>0</v>
      </c>
      <c r="BG163" s="34"/>
      <c r="BH163" s="34">
        <f t="shared" si="1245"/>
        <v>0</v>
      </c>
      <c r="BI163" s="34"/>
      <c r="BJ163" s="34">
        <f t="shared" si="1246"/>
        <v>0</v>
      </c>
      <c r="BK163" s="34"/>
      <c r="BL163" s="34">
        <f t="shared" si="1247"/>
        <v>0</v>
      </c>
      <c r="BM163" s="34"/>
      <c r="BN163" s="34">
        <f t="shared" si="1248"/>
        <v>0</v>
      </c>
      <c r="BO163" s="34"/>
      <c r="BP163" s="34">
        <f t="shared" si="1249"/>
        <v>0</v>
      </c>
      <c r="BQ163" s="40"/>
      <c r="BR163" s="34">
        <f t="shared" si="1250"/>
        <v>0</v>
      </c>
      <c r="BS163" s="34"/>
      <c r="BT163" s="34">
        <f t="shared" si="1251"/>
        <v>0</v>
      </c>
      <c r="BU163" s="34"/>
      <c r="BV163" s="34">
        <f t="shared" si="1252"/>
        <v>0</v>
      </c>
      <c r="BW163" s="34"/>
      <c r="BX163" s="34">
        <f t="shared" si="1253"/>
        <v>0</v>
      </c>
      <c r="BY163" s="34"/>
      <c r="BZ163" s="34">
        <f t="shared" si="1254"/>
        <v>0</v>
      </c>
      <c r="CA163" s="34"/>
      <c r="CB163" s="34">
        <f t="shared" si="1255"/>
        <v>0</v>
      </c>
      <c r="CC163" s="34"/>
      <c r="CD163" s="34">
        <f t="shared" si="1256"/>
        <v>0</v>
      </c>
      <c r="CE163" s="34"/>
      <c r="CF163" s="34">
        <f t="shared" si="1257"/>
        <v>0</v>
      </c>
      <c r="CG163" s="34"/>
      <c r="CH163" s="34">
        <f t="shared" si="1258"/>
        <v>0</v>
      </c>
      <c r="CI163" s="34"/>
      <c r="CJ163" s="34">
        <f t="shared" si="1259"/>
        <v>0</v>
      </c>
      <c r="CK163" s="34"/>
      <c r="CL163" s="34">
        <f t="shared" si="1260"/>
        <v>0</v>
      </c>
      <c r="CM163" s="34"/>
      <c r="CN163" s="34">
        <f t="shared" si="1261"/>
        <v>0</v>
      </c>
      <c r="CO163" s="34"/>
      <c r="CP163" s="34">
        <f t="shared" si="961"/>
        <v>0</v>
      </c>
      <c r="CQ163" s="34"/>
      <c r="CR163" s="34"/>
      <c r="CS163" s="34">
        <f t="shared" si="1203"/>
        <v>0</v>
      </c>
      <c r="CT163" s="34">
        <f t="shared" si="1203"/>
        <v>0</v>
      </c>
      <c r="CU163" s="34"/>
      <c r="CV163" s="34">
        <f t="shared" si="1262"/>
        <v>0</v>
      </c>
      <c r="CW163" s="34"/>
      <c r="CX163" s="34">
        <f t="shared" si="1263"/>
        <v>0</v>
      </c>
      <c r="CY163" s="34"/>
      <c r="CZ163" s="34">
        <f t="shared" si="1264"/>
        <v>0</v>
      </c>
      <c r="DA163" s="34"/>
      <c r="DB163" s="34">
        <f t="shared" si="1265"/>
        <v>0</v>
      </c>
      <c r="DC163" s="34"/>
      <c r="DD163" s="34">
        <f t="shared" si="1266"/>
        <v>0</v>
      </c>
      <c r="DE163" s="34"/>
      <c r="DF163" s="34">
        <f t="shared" si="1267"/>
        <v>0</v>
      </c>
      <c r="DG163" s="34">
        <v>8</v>
      </c>
      <c r="DH163" s="34">
        <f t="shared" si="1268"/>
        <v>762125.14344959985</v>
      </c>
      <c r="DI163" s="34">
        <v>2</v>
      </c>
      <c r="DJ163" s="34">
        <v>188100.11</v>
      </c>
      <c r="DK163" s="34"/>
      <c r="DL163" s="27"/>
      <c r="DM163" s="34"/>
      <c r="DN163" s="27">
        <f t="shared" si="1195"/>
        <v>188100.11</v>
      </c>
      <c r="DO163" s="34"/>
      <c r="DP163" s="34">
        <f t="shared" si="1270"/>
        <v>0</v>
      </c>
      <c r="DQ163" s="34"/>
      <c r="DR163" s="34">
        <f t="shared" si="1271"/>
        <v>0</v>
      </c>
      <c r="DS163" s="34"/>
      <c r="DT163" s="34">
        <f t="shared" si="1272"/>
        <v>0</v>
      </c>
      <c r="DU163" s="34"/>
      <c r="DV163" s="27"/>
      <c r="DW163" s="34">
        <f t="shared" si="1201"/>
        <v>0</v>
      </c>
      <c r="DX163" s="34">
        <f t="shared" si="1201"/>
        <v>0</v>
      </c>
      <c r="DY163" s="34"/>
      <c r="DZ163" s="34">
        <f t="shared" si="1273"/>
        <v>0</v>
      </c>
      <c r="EA163" s="34">
        <f t="shared" si="1274"/>
        <v>0</v>
      </c>
      <c r="EB163" s="34">
        <f t="shared" si="1275"/>
        <v>0</v>
      </c>
      <c r="EC163" s="27"/>
      <c r="ED163" s="34"/>
      <c r="EE163" s="34">
        <f t="shared" si="1204"/>
        <v>0</v>
      </c>
      <c r="EF163" s="34">
        <f t="shared" si="1204"/>
        <v>0</v>
      </c>
      <c r="EG163" s="34"/>
      <c r="EH163" s="34">
        <f t="shared" si="1277"/>
        <v>0</v>
      </c>
      <c r="EI163" s="34">
        <v>0</v>
      </c>
      <c r="EJ163" s="34">
        <f t="shared" si="1278"/>
        <v>0</v>
      </c>
      <c r="EK163" s="34"/>
      <c r="EL163" s="34"/>
      <c r="EM163" s="34">
        <f t="shared" si="1205"/>
        <v>0</v>
      </c>
      <c r="EN163" s="34">
        <f t="shared" si="1205"/>
        <v>0</v>
      </c>
      <c r="EO163" s="34"/>
      <c r="EP163" s="34">
        <f t="shared" si="1279"/>
        <v>0</v>
      </c>
      <c r="EQ163" s="34">
        <f t="shared" si="1280"/>
        <v>0</v>
      </c>
      <c r="ER163" s="34">
        <f t="shared" si="1281"/>
        <v>0</v>
      </c>
      <c r="ES163" s="34"/>
      <c r="ET163" s="34"/>
      <c r="EU163" s="34">
        <f t="shared" si="1206"/>
        <v>0</v>
      </c>
      <c r="EV163" s="34">
        <f t="shared" si="1206"/>
        <v>0</v>
      </c>
      <c r="EW163" s="34"/>
      <c r="EX163" s="34">
        <f t="shared" si="1282"/>
        <v>0</v>
      </c>
      <c r="EY163" s="34">
        <f t="shared" si="1297"/>
        <v>0</v>
      </c>
      <c r="EZ163" s="34">
        <f t="shared" si="1283"/>
        <v>0</v>
      </c>
      <c r="FA163" s="34"/>
      <c r="FB163" s="34"/>
      <c r="FC163" s="34">
        <f t="shared" si="1298"/>
        <v>0</v>
      </c>
      <c r="FD163" s="34">
        <f t="shared" si="1298"/>
        <v>0</v>
      </c>
      <c r="FE163" s="34"/>
      <c r="FF163" s="34">
        <f t="shared" si="1285"/>
        <v>0</v>
      </c>
      <c r="FG163" s="34">
        <f t="shared" si="1286"/>
        <v>0</v>
      </c>
      <c r="FH163" s="34">
        <f t="shared" si="1287"/>
        <v>0</v>
      </c>
      <c r="FI163" s="34"/>
      <c r="FJ163" s="34"/>
      <c r="FK163" s="34">
        <f t="shared" si="1299"/>
        <v>0</v>
      </c>
      <c r="FL163" s="34">
        <f t="shared" si="1299"/>
        <v>0</v>
      </c>
      <c r="FM163" s="34"/>
      <c r="FN163" s="34">
        <f t="shared" si="1289"/>
        <v>0</v>
      </c>
      <c r="FO163" s="34">
        <f t="shared" si="1290"/>
        <v>0</v>
      </c>
      <c r="FP163" s="34">
        <f t="shared" si="1291"/>
        <v>0</v>
      </c>
      <c r="FQ163" s="34"/>
      <c r="FR163" s="34"/>
      <c r="FS163" s="34"/>
      <c r="FT163" s="34"/>
      <c r="FU163" s="34"/>
      <c r="FV163" s="34">
        <f t="shared" si="1293"/>
        <v>0</v>
      </c>
      <c r="FW163" s="34"/>
      <c r="FX163" s="34"/>
      <c r="FY163" s="34"/>
      <c r="FZ163" s="34"/>
      <c r="GA163" s="34">
        <f t="shared" si="1207"/>
        <v>0</v>
      </c>
      <c r="GB163" s="34">
        <f t="shared" si="1207"/>
        <v>0</v>
      </c>
      <c r="GC163" s="34"/>
      <c r="GD163" s="34">
        <f t="shared" si="1294"/>
        <v>0</v>
      </c>
      <c r="GE163" s="34">
        <f t="shared" si="1295"/>
        <v>0</v>
      </c>
      <c r="GF163" s="34">
        <f t="shared" si="1296"/>
        <v>0</v>
      </c>
      <c r="GG163" s="34"/>
      <c r="GH163" s="34"/>
      <c r="GI163" s="27">
        <f t="shared" si="1208"/>
        <v>0</v>
      </c>
      <c r="GJ163" s="27">
        <f t="shared" si="1208"/>
        <v>0</v>
      </c>
      <c r="GK163" s="37"/>
      <c r="GL163" s="38"/>
    </row>
    <row r="164" spans="1:194" ht="28.5" customHeight="1" x14ac:dyDescent="0.25">
      <c r="A164" s="41"/>
      <c r="B164" s="72">
        <v>133</v>
      </c>
      <c r="C164" s="28" t="s">
        <v>302</v>
      </c>
      <c r="D164" s="29">
        <f t="shared" si="1300"/>
        <v>18150.400000000001</v>
      </c>
      <c r="E164" s="29">
        <f t="shared" si="1300"/>
        <v>18790</v>
      </c>
      <c r="F164" s="30">
        <v>18508</v>
      </c>
      <c r="G164" s="39">
        <v>4.25</v>
      </c>
      <c r="H164" s="31">
        <v>1</v>
      </c>
      <c r="I164" s="32"/>
      <c r="J164" s="32"/>
      <c r="K164" s="32"/>
      <c r="L164" s="29">
        <v>1.4</v>
      </c>
      <c r="M164" s="29">
        <v>1.68</v>
      </c>
      <c r="N164" s="29">
        <v>2.23</v>
      </c>
      <c r="O164" s="29">
        <v>2.39</v>
      </c>
      <c r="P164" s="33">
        <v>2.57</v>
      </c>
      <c r="Q164" s="34">
        <v>7</v>
      </c>
      <c r="R164" s="34">
        <f t="shared" si="1224"/>
        <v>787925.74525000004</v>
      </c>
      <c r="S164" s="34"/>
      <c r="T164" s="34">
        <f t="shared" si="1225"/>
        <v>0</v>
      </c>
      <c r="U164" s="34"/>
      <c r="V164" s="34">
        <f t="shared" si="1226"/>
        <v>0</v>
      </c>
      <c r="W164" s="34"/>
      <c r="X164" s="34">
        <f t="shared" si="1227"/>
        <v>0</v>
      </c>
      <c r="Y164" s="34">
        <v>100</v>
      </c>
      <c r="Z164" s="34">
        <f t="shared" si="1228"/>
        <v>11357726.916666668</v>
      </c>
      <c r="AA164" s="34"/>
      <c r="AB164" s="34">
        <f t="shared" si="1229"/>
        <v>0</v>
      </c>
      <c r="AC164" s="34"/>
      <c r="AD164" s="34">
        <f t="shared" si="1230"/>
        <v>0</v>
      </c>
      <c r="AE164" s="34"/>
      <c r="AF164" s="34">
        <f t="shared" si="1231"/>
        <v>0</v>
      </c>
      <c r="AG164" s="34"/>
      <c r="AH164" s="34">
        <f t="shared" si="1232"/>
        <v>0</v>
      </c>
      <c r="AI164" s="34">
        <v>0</v>
      </c>
      <c r="AJ164" s="34">
        <f t="shared" si="1233"/>
        <v>0</v>
      </c>
      <c r="AK164" s="34"/>
      <c r="AL164" s="34">
        <f t="shared" si="1234"/>
        <v>0</v>
      </c>
      <c r="AM164" s="34"/>
      <c r="AN164" s="34">
        <f t="shared" si="1235"/>
        <v>0</v>
      </c>
      <c r="AO164" s="34"/>
      <c r="AP164" s="34">
        <f t="shared" si="1236"/>
        <v>0</v>
      </c>
      <c r="AQ164" s="34"/>
      <c r="AR164" s="34">
        <f t="shared" si="1237"/>
        <v>0</v>
      </c>
      <c r="AS164" s="34"/>
      <c r="AT164" s="34">
        <f t="shared" si="1238"/>
        <v>0</v>
      </c>
      <c r="AU164" s="34"/>
      <c r="AV164" s="34">
        <f t="shared" si="1239"/>
        <v>0</v>
      </c>
      <c r="AW164" s="34"/>
      <c r="AX164" s="34">
        <f t="shared" si="1240"/>
        <v>0</v>
      </c>
      <c r="AY164" s="34"/>
      <c r="AZ164" s="34">
        <f t="shared" si="1241"/>
        <v>0</v>
      </c>
      <c r="BA164" s="34"/>
      <c r="BB164" s="34">
        <f t="shared" si="1242"/>
        <v>0</v>
      </c>
      <c r="BC164" s="34"/>
      <c r="BD164" s="34">
        <f t="shared" si="1243"/>
        <v>0</v>
      </c>
      <c r="BE164" s="34"/>
      <c r="BF164" s="34">
        <f t="shared" si="1244"/>
        <v>0</v>
      </c>
      <c r="BG164" s="34"/>
      <c r="BH164" s="34">
        <f t="shared" si="1245"/>
        <v>0</v>
      </c>
      <c r="BI164" s="34"/>
      <c r="BJ164" s="34">
        <f t="shared" si="1246"/>
        <v>0</v>
      </c>
      <c r="BK164" s="34"/>
      <c r="BL164" s="34">
        <f t="shared" si="1247"/>
        <v>0</v>
      </c>
      <c r="BM164" s="34"/>
      <c r="BN164" s="34">
        <f t="shared" si="1248"/>
        <v>0</v>
      </c>
      <c r="BO164" s="34"/>
      <c r="BP164" s="34">
        <f t="shared" si="1249"/>
        <v>0</v>
      </c>
      <c r="BQ164" s="40"/>
      <c r="BR164" s="34">
        <f t="shared" si="1250"/>
        <v>0</v>
      </c>
      <c r="BS164" s="34"/>
      <c r="BT164" s="34">
        <f t="shared" si="1251"/>
        <v>0</v>
      </c>
      <c r="BU164" s="34"/>
      <c r="BV164" s="34">
        <f t="shared" si="1252"/>
        <v>0</v>
      </c>
      <c r="BW164" s="34"/>
      <c r="BX164" s="34">
        <f t="shared" si="1253"/>
        <v>0</v>
      </c>
      <c r="BY164" s="34"/>
      <c r="BZ164" s="34">
        <f t="shared" si="1254"/>
        <v>0</v>
      </c>
      <c r="CA164" s="34"/>
      <c r="CB164" s="34">
        <f t="shared" si="1255"/>
        <v>0</v>
      </c>
      <c r="CC164" s="34"/>
      <c r="CD164" s="34">
        <f t="shared" si="1256"/>
        <v>0</v>
      </c>
      <c r="CE164" s="34"/>
      <c r="CF164" s="34">
        <f t="shared" si="1257"/>
        <v>0</v>
      </c>
      <c r="CG164" s="34"/>
      <c r="CH164" s="34">
        <f t="shared" si="1258"/>
        <v>0</v>
      </c>
      <c r="CI164" s="34"/>
      <c r="CJ164" s="34">
        <f t="shared" si="1259"/>
        <v>0</v>
      </c>
      <c r="CK164" s="34"/>
      <c r="CL164" s="34">
        <f t="shared" si="1260"/>
        <v>0</v>
      </c>
      <c r="CM164" s="34"/>
      <c r="CN164" s="34">
        <f t="shared" si="1261"/>
        <v>0</v>
      </c>
      <c r="CO164" s="34"/>
      <c r="CP164" s="34">
        <f t="shared" si="961"/>
        <v>0</v>
      </c>
      <c r="CQ164" s="34"/>
      <c r="CR164" s="34"/>
      <c r="CS164" s="34">
        <f t="shared" si="1203"/>
        <v>0</v>
      </c>
      <c r="CT164" s="34">
        <f t="shared" si="1203"/>
        <v>0</v>
      </c>
      <c r="CU164" s="34"/>
      <c r="CV164" s="34">
        <f t="shared" si="1262"/>
        <v>0</v>
      </c>
      <c r="CW164" s="34"/>
      <c r="CX164" s="34">
        <f t="shared" si="1263"/>
        <v>0</v>
      </c>
      <c r="CY164" s="34"/>
      <c r="CZ164" s="34">
        <f t="shared" si="1264"/>
        <v>0</v>
      </c>
      <c r="DA164" s="34"/>
      <c r="DB164" s="34">
        <f t="shared" si="1265"/>
        <v>0</v>
      </c>
      <c r="DC164" s="34"/>
      <c r="DD164" s="34">
        <f t="shared" si="1266"/>
        <v>0</v>
      </c>
      <c r="DE164" s="34"/>
      <c r="DF164" s="34">
        <f t="shared" si="1267"/>
        <v>0</v>
      </c>
      <c r="DG164" s="34">
        <v>0</v>
      </c>
      <c r="DH164" s="34">
        <f t="shared" si="1268"/>
        <v>0</v>
      </c>
      <c r="DI164" s="34">
        <v>0</v>
      </c>
      <c r="DJ164" s="34">
        <f t="shared" si="1269"/>
        <v>0</v>
      </c>
      <c r="DK164" s="34"/>
      <c r="DL164" s="27"/>
      <c r="DM164" s="34"/>
      <c r="DN164" s="27">
        <f t="shared" si="1195"/>
        <v>0</v>
      </c>
      <c r="DO164" s="34"/>
      <c r="DP164" s="34">
        <f t="shared" si="1270"/>
        <v>0</v>
      </c>
      <c r="DQ164" s="34"/>
      <c r="DR164" s="34">
        <f t="shared" si="1271"/>
        <v>0</v>
      </c>
      <c r="DS164" s="34"/>
      <c r="DT164" s="34">
        <f t="shared" si="1272"/>
        <v>0</v>
      </c>
      <c r="DU164" s="34"/>
      <c r="DV164" s="27"/>
      <c r="DW164" s="34">
        <f t="shared" si="1201"/>
        <v>0</v>
      </c>
      <c r="DX164" s="34">
        <f t="shared" si="1201"/>
        <v>0</v>
      </c>
      <c r="DY164" s="34"/>
      <c r="DZ164" s="34">
        <f t="shared" si="1273"/>
        <v>0</v>
      </c>
      <c r="EA164" s="34">
        <f t="shared" si="1274"/>
        <v>0</v>
      </c>
      <c r="EB164" s="34">
        <f t="shared" si="1275"/>
        <v>0</v>
      </c>
      <c r="EC164" s="27"/>
      <c r="ED164" s="34"/>
      <c r="EE164" s="34">
        <f t="shared" si="1204"/>
        <v>0</v>
      </c>
      <c r="EF164" s="34">
        <f t="shared" si="1204"/>
        <v>0</v>
      </c>
      <c r="EG164" s="34"/>
      <c r="EH164" s="34">
        <f t="shared" si="1277"/>
        <v>0</v>
      </c>
      <c r="EI164" s="34">
        <v>0</v>
      </c>
      <c r="EJ164" s="34">
        <f t="shared" si="1278"/>
        <v>0</v>
      </c>
      <c r="EK164" s="34"/>
      <c r="EL164" s="34"/>
      <c r="EM164" s="34">
        <f t="shared" si="1205"/>
        <v>0</v>
      </c>
      <c r="EN164" s="34">
        <f t="shared" si="1205"/>
        <v>0</v>
      </c>
      <c r="EO164" s="34"/>
      <c r="EP164" s="34">
        <f t="shared" si="1279"/>
        <v>0</v>
      </c>
      <c r="EQ164" s="34">
        <f t="shared" si="1280"/>
        <v>0</v>
      </c>
      <c r="ER164" s="34">
        <f t="shared" si="1281"/>
        <v>0</v>
      </c>
      <c r="ES164" s="34"/>
      <c r="ET164" s="34"/>
      <c r="EU164" s="34">
        <f t="shared" si="1206"/>
        <v>0</v>
      </c>
      <c r="EV164" s="34">
        <f t="shared" si="1206"/>
        <v>0</v>
      </c>
      <c r="EW164" s="34"/>
      <c r="EX164" s="34">
        <f t="shared" si="1282"/>
        <v>0</v>
      </c>
      <c r="EY164" s="34">
        <f t="shared" si="1297"/>
        <v>0</v>
      </c>
      <c r="EZ164" s="34">
        <f t="shared" si="1283"/>
        <v>0</v>
      </c>
      <c r="FA164" s="34"/>
      <c r="FB164" s="34"/>
      <c r="FC164" s="34">
        <f t="shared" si="1298"/>
        <v>0</v>
      </c>
      <c r="FD164" s="34">
        <f t="shared" si="1298"/>
        <v>0</v>
      </c>
      <c r="FE164" s="34"/>
      <c r="FF164" s="34">
        <f t="shared" si="1285"/>
        <v>0</v>
      </c>
      <c r="FG164" s="34">
        <f t="shared" si="1286"/>
        <v>0</v>
      </c>
      <c r="FH164" s="34">
        <f t="shared" si="1287"/>
        <v>0</v>
      </c>
      <c r="FI164" s="34"/>
      <c r="FJ164" s="34"/>
      <c r="FK164" s="34">
        <f t="shared" si="1299"/>
        <v>0</v>
      </c>
      <c r="FL164" s="34">
        <f t="shared" si="1299"/>
        <v>0</v>
      </c>
      <c r="FM164" s="34"/>
      <c r="FN164" s="34">
        <f t="shared" si="1289"/>
        <v>0</v>
      </c>
      <c r="FO164" s="34">
        <f t="shared" si="1290"/>
        <v>0</v>
      </c>
      <c r="FP164" s="34">
        <f t="shared" si="1291"/>
        <v>0</v>
      </c>
      <c r="FQ164" s="34"/>
      <c r="FR164" s="34"/>
      <c r="FS164" s="34"/>
      <c r="FT164" s="34"/>
      <c r="FU164" s="34"/>
      <c r="FV164" s="34">
        <f t="shared" si="1293"/>
        <v>0</v>
      </c>
      <c r="FW164" s="34"/>
      <c r="FX164" s="34"/>
      <c r="FY164" s="34"/>
      <c r="FZ164" s="34"/>
      <c r="GA164" s="34">
        <f t="shared" si="1207"/>
        <v>0</v>
      </c>
      <c r="GB164" s="34">
        <f t="shared" si="1207"/>
        <v>0</v>
      </c>
      <c r="GC164" s="34"/>
      <c r="GD164" s="34">
        <f t="shared" si="1294"/>
        <v>0</v>
      </c>
      <c r="GE164" s="34">
        <f t="shared" si="1295"/>
        <v>0</v>
      </c>
      <c r="GF164" s="34">
        <f t="shared" si="1296"/>
        <v>0</v>
      </c>
      <c r="GG164" s="34"/>
      <c r="GH164" s="34"/>
      <c r="GI164" s="27">
        <f t="shared" si="1208"/>
        <v>0</v>
      </c>
      <c r="GJ164" s="27">
        <f t="shared" si="1208"/>
        <v>0</v>
      </c>
      <c r="GK164" s="37"/>
      <c r="GL164" s="38"/>
    </row>
    <row r="165" spans="1:194" ht="45" x14ac:dyDescent="0.25">
      <c r="A165" s="41"/>
      <c r="B165" s="72">
        <v>134</v>
      </c>
      <c r="C165" s="28" t="s">
        <v>303</v>
      </c>
      <c r="D165" s="29">
        <f t="shared" si="1300"/>
        <v>18150.400000000001</v>
      </c>
      <c r="E165" s="29">
        <f t="shared" si="1300"/>
        <v>18790</v>
      </c>
      <c r="F165" s="30">
        <v>18508</v>
      </c>
      <c r="G165" s="39">
        <v>2.56</v>
      </c>
      <c r="H165" s="31">
        <v>1</v>
      </c>
      <c r="I165" s="32"/>
      <c r="J165" s="32"/>
      <c r="K165" s="32"/>
      <c r="L165" s="29">
        <v>1.4</v>
      </c>
      <c r="M165" s="29">
        <v>1.68</v>
      </c>
      <c r="N165" s="29">
        <v>2.23</v>
      </c>
      <c r="O165" s="29">
        <v>2.39</v>
      </c>
      <c r="P165" s="33">
        <v>2.57</v>
      </c>
      <c r="Q165" s="34"/>
      <c r="R165" s="34">
        <f t="shared" si="1224"/>
        <v>0</v>
      </c>
      <c r="S165" s="34"/>
      <c r="T165" s="34">
        <f t="shared" si="1225"/>
        <v>0</v>
      </c>
      <c r="U165" s="34"/>
      <c r="V165" s="34">
        <f t="shared" si="1226"/>
        <v>0</v>
      </c>
      <c r="W165" s="34"/>
      <c r="X165" s="34">
        <f t="shared" si="1227"/>
        <v>0</v>
      </c>
      <c r="Y165" s="34">
        <v>25</v>
      </c>
      <c r="Z165" s="34">
        <f t="shared" si="1228"/>
        <v>1710340.0533333332</v>
      </c>
      <c r="AA165" s="34"/>
      <c r="AB165" s="34">
        <f t="shared" si="1229"/>
        <v>0</v>
      </c>
      <c r="AC165" s="34"/>
      <c r="AD165" s="34">
        <f t="shared" si="1230"/>
        <v>0</v>
      </c>
      <c r="AE165" s="34"/>
      <c r="AF165" s="34">
        <f t="shared" si="1231"/>
        <v>0</v>
      </c>
      <c r="AG165" s="34"/>
      <c r="AH165" s="34">
        <f t="shared" si="1232"/>
        <v>0</v>
      </c>
      <c r="AI165" s="34"/>
      <c r="AJ165" s="34">
        <f t="shared" si="1233"/>
        <v>0</v>
      </c>
      <c r="AK165" s="34"/>
      <c r="AL165" s="34">
        <f t="shared" si="1234"/>
        <v>0</v>
      </c>
      <c r="AM165" s="34"/>
      <c r="AN165" s="34">
        <f t="shared" si="1235"/>
        <v>0</v>
      </c>
      <c r="AO165" s="34"/>
      <c r="AP165" s="34">
        <f t="shared" si="1236"/>
        <v>0</v>
      </c>
      <c r="AQ165" s="34"/>
      <c r="AR165" s="34">
        <f t="shared" si="1237"/>
        <v>0</v>
      </c>
      <c r="AS165" s="34"/>
      <c r="AT165" s="34">
        <f t="shared" si="1238"/>
        <v>0</v>
      </c>
      <c r="AU165" s="34"/>
      <c r="AV165" s="34">
        <f t="shared" si="1239"/>
        <v>0</v>
      </c>
      <c r="AW165" s="34">
        <v>3</v>
      </c>
      <c r="AX165" s="34">
        <f t="shared" si="1240"/>
        <v>240709.77208319999</v>
      </c>
      <c r="AY165" s="34"/>
      <c r="AZ165" s="34">
        <f t="shared" si="1241"/>
        <v>0</v>
      </c>
      <c r="BA165" s="34"/>
      <c r="BB165" s="34">
        <f t="shared" si="1242"/>
        <v>0</v>
      </c>
      <c r="BC165" s="34"/>
      <c r="BD165" s="34">
        <f t="shared" si="1243"/>
        <v>0</v>
      </c>
      <c r="BE165" s="34"/>
      <c r="BF165" s="34">
        <f t="shared" si="1244"/>
        <v>0</v>
      </c>
      <c r="BG165" s="34"/>
      <c r="BH165" s="34">
        <f t="shared" si="1245"/>
        <v>0</v>
      </c>
      <c r="BI165" s="34"/>
      <c r="BJ165" s="34">
        <f t="shared" si="1246"/>
        <v>0</v>
      </c>
      <c r="BK165" s="34"/>
      <c r="BL165" s="34">
        <f t="shared" si="1247"/>
        <v>0</v>
      </c>
      <c r="BM165" s="34"/>
      <c r="BN165" s="34">
        <f t="shared" si="1248"/>
        <v>0</v>
      </c>
      <c r="BO165" s="34"/>
      <c r="BP165" s="34">
        <f t="shared" si="1249"/>
        <v>0</v>
      </c>
      <c r="BQ165" s="40"/>
      <c r="BR165" s="34">
        <f t="shared" si="1250"/>
        <v>0</v>
      </c>
      <c r="BS165" s="34"/>
      <c r="BT165" s="34">
        <f t="shared" si="1251"/>
        <v>0</v>
      </c>
      <c r="BU165" s="34"/>
      <c r="BV165" s="34">
        <f t="shared" si="1252"/>
        <v>0</v>
      </c>
      <c r="BW165" s="34"/>
      <c r="BX165" s="34">
        <f t="shared" si="1253"/>
        <v>0</v>
      </c>
      <c r="BY165" s="34"/>
      <c r="BZ165" s="34">
        <f t="shared" si="1254"/>
        <v>0</v>
      </c>
      <c r="CA165" s="34"/>
      <c r="CB165" s="34">
        <f t="shared" si="1255"/>
        <v>0</v>
      </c>
      <c r="CC165" s="34"/>
      <c r="CD165" s="34">
        <f t="shared" si="1256"/>
        <v>0</v>
      </c>
      <c r="CE165" s="34"/>
      <c r="CF165" s="34">
        <f t="shared" si="1257"/>
        <v>0</v>
      </c>
      <c r="CG165" s="34"/>
      <c r="CH165" s="34">
        <f t="shared" si="1258"/>
        <v>0</v>
      </c>
      <c r="CI165" s="34"/>
      <c r="CJ165" s="34">
        <f t="shared" si="1259"/>
        <v>0</v>
      </c>
      <c r="CK165" s="34"/>
      <c r="CL165" s="34">
        <f t="shared" si="1260"/>
        <v>0</v>
      </c>
      <c r="CM165" s="34"/>
      <c r="CN165" s="34">
        <f t="shared" si="1261"/>
        <v>0</v>
      </c>
      <c r="CO165" s="34"/>
      <c r="CP165" s="34">
        <f t="shared" si="961"/>
        <v>0</v>
      </c>
      <c r="CQ165" s="34"/>
      <c r="CR165" s="34"/>
      <c r="CS165" s="34">
        <f t="shared" si="1203"/>
        <v>0</v>
      </c>
      <c r="CT165" s="34">
        <f t="shared" si="1203"/>
        <v>0</v>
      </c>
      <c r="CU165" s="34"/>
      <c r="CV165" s="34">
        <f t="shared" si="1262"/>
        <v>0</v>
      </c>
      <c r="CW165" s="34"/>
      <c r="CX165" s="34">
        <f t="shared" si="1263"/>
        <v>0</v>
      </c>
      <c r="CY165" s="34"/>
      <c r="CZ165" s="34">
        <f t="shared" si="1264"/>
        <v>0</v>
      </c>
      <c r="DA165" s="34"/>
      <c r="DB165" s="34">
        <f t="shared" si="1265"/>
        <v>0</v>
      </c>
      <c r="DC165" s="34"/>
      <c r="DD165" s="34">
        <f t="shared" si="1266"/>
        <v>0</v>
      </c>
      <c r="DE165" s="34"/>
      <c r="DF165" s="34">
        <f t="shared" si="1267"/>
        <v>0</v>
      </c>
      <c r="DG165" s="34">
        <v>0</v>
      </c>
      <c r="DH165" s="34">
        <f t="shared" si="1268"/>
        <v>0</v>
      </c>
      <c r="DI165" s="34">
        <v>0</v>
      </c>
      <c r="DJ165" s="34">
        <f t="shared" si="1269"/>
        <v>0</v>
      </c>
      <c r="DK165" s="34"/>
      <c r="DL165" s="27"/>
      <c r="DM165" s="34"/>
      <c r="DN165" s="27">
        <f t="shared" si="1195"/>
        <v>0</v>
      </c>
      <c r="DO165" s="34"/>
      <c r="DP165" s="34">
        <f t="shared" si="1270"/>
        <v>0</v>
      </c>
      <c r="DQ165" s="34"/>
      <c r="DR165" s="34">
        <f t="shared" si="1271"/>
        <v>0</v>
      </c>
      <c r="DS165" s="34"/>
      <c r="DT165" s="34">
        <f t="shared" si="1272"/>
        <v>0</v>
      </c>
      <c r="DU165" s="34"/>
      <c r="DV165" s="27"/>
      <c r="DW165" s="34">
        <f t="shared" si="1201"/>
        <v>0</v>
      </c>
      <c r="DX165" s="34">
        <f t="shared" si="1201"/>
        <v>0</v>
      </c>
      <c r="DY165" s="34"/>
      <c r="DZ165" s="34">
        <f t="shared" si="1273"/>
        <v>0</v>
      </c>
      <c r="EA165" s="34">
        <f t="shared" si="1274"/>
        <v>0</v>
      </c>
      <c r="EB165" s="34">
        <f t="shared" si="1275"/>
        <v>0</v>
      </c>
      <c r="EC165" s="27"/>
      <c r="ED165" s="34"/>
      <c r="EE165" s="34">
        <f t="shared" si="1204"/>
        <v>0</v>
      </c>
      <c r="EF165" s="34">
        <f t="shared" si="1204"/>
        <v>0</v>
      </c>
      <c r="EG165" s="34">
        <v>0</v>
      </c>
      <c r="EH165" s="34">
        <f t="shared" si="1277"/>
        <v>0</v>
      </c>
      <c r="EI165" s="34">
        <v>0</v>
      </c>
      <c r="EJ165" s="34">
        <f t="shared" si="1278"/>
        <v>0</v>
      </c>
      <c r="EK165" s="34"/>
      <c r="EL165" s="34"/>
      <c r="EM165" s="34">
        <f t="shared" si="1205"/>
        <v>0</v>
      </c>
      <c r="EN165" s="34">
        <f t="shared" si="1205"/>
        <v>0</v>
      </c>
      <c r="EO165" s="34"/>
      <c r="EP165" s="34">
        <f t="shared" si="1279"/>
        <v>0</v>
      </c>
      <c r="EQ165" s="34">
        <f t="shared" si="1280"/>
        <v>0</v>
      </c>
      <c r="ER165" s="34">
        <f t="shared" si="1281"/>
        <v>0</v>
      </c>
      <c r="ES165" s="34"/>
      <c r="ET165" s="34"/>
      <c r="EU165" s="34">
        <f t="shared" si="1206"/>
        <v>0</v>
      </c>
      <c r="EV165" s="34">
        <f t="shared" si="1206"/>
        <v>0</v>
      </c>
      <c r="EW165" s="34"/>
      <c r="EX165" s="34">
        <f t="shared" si="1282"/>
        <v>0</v>
      </c>
      <c r="EY165" s="34">
        <f t="shared" si="1297"/>
        <v>0</v>
      </c>
      <c r="EZ165" s="34">
        <f t="shared" si="1283"/>
        <v>0</v>
      </c>
      <c r="FA165" s="34"/>
      <c r="FB165" s="34"/>
      <c r="FC165" s="34">
        <f t="shared" si="1298"/>
        <v>0</v>
      </c>
      <c r="FD165" s="34">
        <f t="shared" si="1298"/>
        <v>0</v>
      </c>
      <c r="FE165" s="34"/>
      <c r="FF165" s="34">
        <f t="shared" si="1285"/>
        <v>0</v>
      </c>
      <c r="FG165" s="34">
        <f t="shared" si="1286"/>
        <v>0</v>
      </c>
      <c r="FH165" s="34">
        <f t="shared" si="1287"/>
        <v>0</v>
      </c>
      <c r="FI165" s="34"/>
      <c r="FJ165" s="34"/>
      <c r="FK165" s="34">
        <f t="shared" si="1299"/>
        <v>0</v>
      </c>
      <c r="FL165" s="34">
        <f t="shared" si="1299"/>
        <v>0</v>
      </c>
      <c r="FM165" s="34"/>
      <c r="FN165" s="34">
        <f t="shared" si="1289"/>
        <v>0</v>
      </c>
      <c r="FO165" s="34">
        <f t="shared" si="1290"/>
        <v>0</v>
      </c>
      <c r="FP165" s="34">
        <f t="shared" si="1291"/>
        <v>0</v>
      </c>
      <c r="FQ165" s="34"/>
      <c r="FR165" s="34"/>
      <c r="FS165" s="34"/>
      <c r="FT165" s="34"/>
      <c r="FU165" s="34"/>
      <c r="FV165" s="34">
        <f t="shared" si="1293"/>
        <v>0</v>
      </c>
      <c r="FW165" s="34"/>
      <c r="FX165" s="34"/>
      <c r="FY165" s="34"/>
      <c r="FZ165" s="34"/>
      <c r="GA165" s="34">
        <f t="shared" si="1207"/>
        <v>0</v>
      </c>
      <c r="GB165" s="34">
        <f t="shared" si="1207"/>
        <v>0</v>
      </c>
      <c r="GC165" s="34"/>
      <c r="GD165" s="34">
        <f t="shared" si="1294"/>
        <v>0</v>
      </c>
      <c r="GE165" s="34">
        <f t="shared" si="1295"/>
        <v>0</v>
      </c>
      <c r="GF165" s="34">
        <f t="shared" si="1296"/>
        <v>0</v>
      </c>
      <c r="GG165" s="34"/>
      <c r="GH165" s="34"/>
      <c r="GI165" s="27">
        <f t="shared" si="1208"/>
        <v>0</v>
      </c>
      <c r="GJ165" s="27">
        <f t="shared" si="1208"/>
        <v>0</v>
      </c>
      <c r="GK165" s="37"/>
      <c r="GL165" s="38"/>
    </row>
    <row r="166" spans="1:194" ht="45" x14ac:dyDescent="0.25">
      <c r="A166" s="41"/>
      <c r="B166" s="72">
        <v>135</v>
      </c>
      <c r="C166" s="28" t="s">
        <v>304</v>
      </c>
      <c r="D166" s="29">
        <f t="shared" si="1300"/>
        <v>18150.400000000001</v>
      </c>
      <c r="E166" s="29">
        <f t="shared" si="1300"/>
        <v>18790</v>
      </c>
      <c r="F166" s="30">
        <v>18508</v>
      </c>
      <c r="G166" s="39">
        <v>3.6</v>
      </c>
      <c r="H166" s="31">
        <v>1</v>
      </c>
      <c r="I166" s="32"/>
      <c r="J166" s="32"/>
      <c r="K166" s="32"/>
      <c r="L166" s="29">
        <v>1.4</v>
      </c>
      <c r="M166" s="29">
        <v>1.68</v>
      </c>
      <c r="N166" s="29">
        <v>2.23</v>
      </c>
      <c r="O166" s="29">
        <v>2.39</v>
      </c>
      <c r="P166" s="33">
        <v>2.57</v>
      </c>
      <c r="Q166" s="34">
        <v>2</v>
      </c>
      <c r="R166" s="34">
        <f t="shared" si="1224"/>
        <v>190691.27279999998</v>
      </c>
      <c r="S166" s="34"/>
      <c r="T166" s="34">
        <f t="shared" si="1225"/>
        <v>0</v>
      </c>
      <c r="U166" s="34"/>
      <c r="V166" s="34">
        <f t="shared" si="1226"/>
        <v>0</v>
      </c>
      <c r="W166" s="34"/>
      <c r="X166" s="34">
        <f t="shared" si="1227"/>
        <v>0</v>
      </c>
      <c r="Y166" s="34">
        <v>20</v>
      </c>
      <c r="Z166" s="34">
        <f t="shared" si="1228"/>
        <v>1924132.56</v>
      </c>
      <c r="AA166" s="34"/>
      <c r="AB166" s="34">
        <f t="shared" si="1229"/>
        <v>0</v>
      </c>
      <c r="AC166" s="34"/>
      <c r="AD166" s="34">
        <f t="shared" si="1230"/>
        <v>0</v>
      </c>
      <c r="AE166" s="34"/>
      <c r="AF166" s="34">
        <f t="shared" si="1231"/>
        <v>0</v>
      </c>
      <c r="AG166" s="34"/>
      <c r="AH166" s="34">
        <f t="shared" si="1232"/>
        <v>0</v>
      </c>
      <c r="AI166" s="34"/>
      <c r="AJ166" s="34">
        <f t="shared" si="1233"/>
        <v>0</v>
      </c>
      <c r="AK166" s="34"/>
      <c r="AL166" s="34">
        <f t="shared" si="1234"/>
        <v>0</v>
      </c>
      <c r="AM166" s="34"/>
      <c r="AN166" s="34">
        <f t="shared" si="1235"/>
        <v>0</v>
      </c>
      <c r="AO166" s="34"/>
      <c r="AP166" s="34">
        <f t="shared" si="1236"/>
        <v>0</v>
      </c>
      <c r="AQ166" s="34"/>
      <c r="AR166" s="34">
        <f t="shared" si="1237"/>
        <v>0</v>
      </c>
      <c r="AS166" s="34"/>
      <c r="AT166" s="34">
        <f t="shared" si="1238"/>
        <v>0</v>
      </c>
      <c r="AU166" s="34"/>
      <c r="AV166" s="34">
        <f t="shared" si="1239"/>
        <v>0</v>
      </c>
      <c r="AW166" s="34">
        <v>3</v>
      </c>
      <c r="AX166" s="34">
        <f t="shared" si="1240"/>
        <v>338498.11699200002</v>
      </c>
      <c r="AY166" s="34"/>
      <c r="AZ166" s="34">
        <f t="shared" si="1241"/>
        <v>0</v>
      </c>
      <c r="BA166" s="34"/>
      <c r="BB166" s="34">
        <f t="shared" si="1242"/>
        <v>0</v>
      </c>
      <c r="BC166" s="34"/>
      <c r="BD166" s="34">
        <f t="shared" si="1243"/>
        <v>0</v>
      </c>
      <c r="BE166" s="34"/>
      <c r="BF166" s="34">
        <f t="shared" si="1244"/>
        <v>0</v>
      </c>
      <c r="BG166" s="34"/>
      <c r="BH166" s="34">
        <f t="shared" si="1245"/>
        <v>0</v>
      </c>
      <c r="BI166" s="34"/>
      <c r="BJ166" s="34">
        <f t="shared" si="1246"/>
        <v>0</v>
      </c>
      <c r="BK166" s="34"/>
      <c r="BL166" s="34">
        <f t="shared" si="1247"/>
        <v>0</v>
      </c>
      <c r="BM166" s="34">
        <v>8</v>
      </c>
      <c r="BN166" s="34">
        <f t="shared" si="1248"/>
        <v>790316.82239999995</v>
      </c>
      <c r="BO166" s="34"/>
      <c r="BP166" s="34">
        <f t="shared" si="1249"/>
        <v>0</v>
      </c>
      <c r="BQ166" s="40"/>
      <c r="BR166" s="34">
        <f t="shared" si="1250"/>
        <v>0</v>
      </c>
      <c r="BS166" s="34"/>
      <c r="BT166" s="34">
        <f t="shared" si="1251"/>
        <v>0</v>
      </c>
      <c r="BU166" s="34"/>
      <c r="BV166" s="34">
        <f t="shared" si="1252"/>
        <v>0</v>
      </c>
      <c r="BW166" s="34"/>
      <c r="BX166" s="34">
        <f t="shared" si="1253"/>
        <v>0</v>
      </c>
      <c r="BY166" s="34"/>
      <c r="BZ166" s="34">
        <f t="shared" si="1254"/>
        <v>0</v>
      </c>
      <c r="CA166" s="34"/>
      <c r="CB166" s="34">
        <f t="shared" si="1255"/>
        <v>0</v>
      </c>
      <c r="CC166" s="34"/>
      <c r="CD166" s="34">
        <f t="shared" si="1256"/>
        <v>0</v>
      </c>
      <c r="CE166" s="34"/>
      <c r="CF166" s="34">
        <f t="shared" si="1257"/>
        <v>0</v>
      </c>
      <c r="CG166" s="34"/>
      <c r="CH166" s="34">
        <f t="shared" si="1258"/>
        <v>0</v>
      </c>
      <c r="CI166" s="34"/>
      <c r="CJ166" s="34">
        <f t="shared" si="1259"/>
        <v>0</v>
      </c>
      <c r="CK166" s="34"/>
      <c r="CL166" s="34">
        <f t="shared" si="1260"/>
        <v>0</v>
      </c>
      <c r="CM166" s="34"/>
      <c r="CN166" s="34">
        <f t="shared" si="1261"/>
        <v>0</v>
      </c>
      <c r="CO166" s="34"/>
      <c r="CP166" s="34">
        <f t="shared" si="961"/>
        <v>0</v>
      </c>
      <c r="CQ166" s="34"/>
      <c r="CR166" s="34"/>
      <c r="CS166" s="34">
        <f t="shared" si="1203"/>
        <v>0</v>
      </c>
      <c r="CT166" s="34">
        <f t="shared" si="1203"/>
        <v>0</v>
      </c>
      <c r="CU166" s="34"/>
      <c r="CV166" s="34">
        <f t="shared" si="1262"/>
        <v>0</v>
      </c>
      <c r="CW166" s="34"/>
      <c r="CX166" s="34">
        <f t="shared" si="1263"/>
        <v>0</v>
      </c>
      <c r="CY166" s="34"/>
      <c r="CZ166" s="34">
        <f t="shared" si="1264"/>
        <v>0</v>
      </c>
      <c r="DA166" s="34"/>
      <c r="DB166" s="34">
        <f t="shared" si="1265"/>
        <v>0</v>
      </c>
      <c r="DC166" s="34"/>
      <c r="DD166" s="34">
        <f t="shared" si="1266"/>
        <v>0</v>
      </c>
      <c r="DE166" s="34"/>
      <c r="DF166" s="34">
        <f t="shared" si="1267"/>
        <v>0</v>
      </c>
      <c r="DG166" s="34">
        <v>0</v>
      </c>
      <c r="DH166" s="34">
        <f t="shared" si="1268"/>
        <v>0</v>
      </c>
      <c r="DI166" s="34">
        <v>0</v>
      </c>
      <c r="DJ166" s="34">
        <f t="shared" si="1269"/>
        <v>0</v>
      </c>
      <c r="DK166" s="34"/>
      <c r="DL166" s="27"/>
      <c r="DM166" s="34"/>
      <c r="DN166" s="27">
        <f t="shared" si="1195"/>
        <v>0</v>
      </c>
      <c r="DO166" s="34"/>
      <c r="DP166" s="34">
        <f t="shared" si="1270"/>
        <v>0</v>
      </c>
      <c r="DQ166" s="34"/>
      <c r="DR166" s="34">
        <f t="shared" si="1271"/>
        <v>0</v>
      </c>
      <c r="DS166" s="34"/>
      <c r="DT166" s="34">
        <f t="shared" si="1272"/>
        <v>0</v>
      </c>
      <c r="DU166" s="34"/>
      <c r="DV166" s="27"/>
      <c r="DW166" s="34">
        <f t="shared" si="1201"/>
        <v>0</v>
      </c>
      <c r="DX166" s="34">
        <f t="shared" si="1201"/>
        <v>0</v>
      </c>
      <c r="DY166" s="34"/>
      <c r="DZ166" s="34">
        <f t="shared" si="1273"/>
        <v>0</v>
      </c>
      <c r="EA166" s="34">
        <f t="shared" si="1274"/>
        <v>0</v>
      </c>
      <c r="EB166" s="34">
        <f t="shared" si="1275"/>
        <v>0</v>
      </c>
      <c r="EC166" s="27"/>
      <c r="ED166" s="34"/>
      <c r="EE166" s="34">
        <f t="shared" si="1204"/>
        <v>0</v>
      </c>
      <c r="EF166" s="34">
        <f t="shared" si="1204"/>
        <v>0</v>
      </c>
      <c r="EG166" s="34">
        <v>0</v>
      </c>
      <c r="EH166" s="34">
        <f t="shared" si="1277"/>
        <v>0</v>
      </c>
      <c r="EI166" s="34">
        <v>0</v>
      </c>
      <c r="EJ166" s="34">
        <f t="shared" si="1278"/>
        <v>0</v>
      </c>
      <c r="EK166" s="34"/>
      <c r="EL166" s="34"/>
      <c r="EM166" s="34">
        <f t="shared" si="1205"/>
        <v>0</v>
      </c>
      <c r="EN166" s="34">
        <f t="shared" si="1205"/>
        <v>0</v>
      </c>
      <c r="EO166" s="34"/>
      <c r="EP166" s="34">
        <f t="shared" si="1279"/>
        <v>0</v>
      </c>
      <c r="EQ166" s="34">
        <f t="shared" si="1280"/>
        <v>0</v>
      </c>
      <c r="ER166" s="34">
        <f t="shared" si="1281"/>
        <v>0</v>
      </c>
      <c r="ES166" s="34"/>
      <c r="ET166" s="34"/>
      <c r="EU166" s="34">
        <f t="shared" si="1206"/>
        <v>0</v>
      </c>
      <c r="EV166" s="34">
        <f t="shared" si="1206"/>
        <v>0</v>
      </c>
      <c r="EW166" s="34"/>
      <c r="EX166" s="34">
        <f t="shared" si="1282"/>
        <v>0</v>
      </c>
      <c r="EY166" s="34">
        <f t="shared" si="1297"/>
        <v>0</v>
      </c>
      <c r="EZ166" s="34">
        <f t="shared" si="1283"/>
        <v>0</v>
      </c>
      <c r="FA166" s="34"/>
      <c r="FB166" s="34"/>
      <c r="FC166" s="34">
        <f t="shared" si="1298"/>
        <v>0</v>
      </c>
      <c r="FD166" s="34">
        <f t="shared" si="1298"/>
        <v>0</v>
      </c>
      <c r="FE166" s="34"/>
      <c r="FF166" s="34">
        <f t="shared" si="1285"/>
        <v>0</v>
      </c>
      <c r="FG166" s="34">
        <f t="shared" si="1286"/>
        <v>0</v>
      </c>
      <c r="FH166" s="34">
        <f t="shared" si="1287"/>
        <v>0</v>
      </c>
      <c r="FI166" s="34"/>
      <c r="FJ166" s="34"/>
      <c r="FK166" s="34">
        <f t="shared" si="1299"/>
        <v>0</v>
      </c>
      <c r="FL166" s="34">
        <f t="shared" si="1299"/>
        <v>0</v>
      </c>
      <c r="FM166" s="34"/>
      <c r="FN166" s="34">
        <f t="shared" si="1289"/>
        <v>0</v>
      </c>
      <c r="FO166" s="34">
        <f t="shared" si="1290"/>
        <v>0</v>
      </c>
      <c r="FP166" s="34">
        <f t="shared" si="1291"/>
        <v>0</v>
      </c>
      <c r="FQ166" s="34"/>
      <c r="FR166" s="34"/>
      <c r="FS166" s="34"/>
      <c r="FT166" s="34"/>
      <c r="FU166" s="34"/>
      <c r="FV166" s="34">
        <f t="shared" si="1293"/>
        <v>0</v>
      </c>
      <c r="FW166" s="34"/>
      <c r="FX166" s="34"/>
      <c r="FY166" s="34"/>
      <c r="FZ166" s="34"/>
      <c r="GA166" s="34">
        <f t="shared" si="1207"/>
        <v>0</v>
      </c>
      <c r="GB166" s="34">
        <f t="shared" si="1207"/>
        <v>0</v>
      </c>
      <c r="GC166" s="34"/>
      <c r="GD166" s="34">
        <f t="shared" si="1294"/>
        <v>0</v>
      </c>
      <c r="GE166" s="34">
        <f t="shared" si="1295"/>
        <v>0</v>
      </c>
      <c r="GF166" s="34">
        <f t="shared" si="1296"/>
        <v>0</v>
      </c>
      <c r="GG166" s="34"/>
      <c r="GH166" s="34"/>
      <c r="GI166" s="27">
        <f t="shared" si="1208"/>
        <v>0</v>
      </c>
      <c r="GJ166" s="27">
        <f t="shared" si="1208"/>
        <v>0</v>
      </c>
      <c r="GK166" s="37"/>
      <c r="GL166" s="38"/>
    </row>
    <row r="167" spans="1:194" ht="26.25" customHeight="1" x14ac:dyDescent="0.25">
      <c r="A167" s="41"/>
      <c r="B167" s="72">
        <v>136</v>
      </c>
      <c r="C167" s="28" t="s">
        <v>305</v>
      </c>
      <c r="D167" s="29">
        <f t="shared" si="1300"/>
        <v>18150.400000000001</v>
      </c>
      <c r="E167" s="29">
        <f t="shared" si="1300"/>
        <v>18790</v>
      </c>
      <c r="F167" s="30">
        <v>18508</v>
      </c>
      <c r="G167" s="39">
        <v>4.2699999999999996</v>
      </c>
      <c r="H167" s="31">
        <v>1</v>
      </c>
      <c r="I167" s="32"/>
      <c r="J167" s="32"/>
      <c r="K167" s="32"/>
      <c r="L167" s="29">
        <v>1.4</v>
      </c>
      <c r="M167" s="29">
        <v>1.68</v>
      </c>
      <c r="N167" s="29">
        <v>2.23</v>
      </c>
      <c r="O167" s="29">
        <v>2.39</v>
      </c>
      <c r="P167" s="33">
        <v>2.57</v>
      </c>
      <c r="Q167" s="34">
        <v>166</v>
      </c>
      <c r="R167" s="34">
        <f t="shared" si="1224"/>
        <v>18773026.109179996</v>
      </c>
      <c r="S167" s="34">
        <v>0</v>
      </c>
      <c r="T167" s="34">
        <f t="shared" si="1225"/>
        <v>0</v>
      </c>
      <c r="U167" s="34">
        <v>0</v>
      </c>
      <c r="V167" s="34">
        <f t="shared" si="1226"/>
        <v>0</v>
      </c>
      <c r="W167" s="34"/>
      <c r="X167" s="34">
        <f t="shared" si="1227"/>
        <v>0</v>
      </c>
      <c r="Y167" s="34"/>
      <c r="Z167" s="34">
        <f t="shared" si="1228"/>
        <v>0</v>
      </c>
      <c r="AA167" s="34">
        <v>0</v>
      </c>
      <c r="AB167" s="34">
        <f t="shared" si="1229"/>
        <v>0</v>
      </c>
      <c r="AC167" s="34">
        <v>0</v>
      </c>
      <c r="AD167" s="34">
        <f t="shared" si="1230"/>
        <v>0</v>
      </c>
      <c r="AE167" s="34">
        <v>0</v>
      </c>
      <c r="AF167" s="34">
        <f t="shared" si="1231"/>
        <v>0</v>
      </c>
      <c r="AG167" s="34">
        <v>0</v>
      </c>
      <c r="AH167" s="34">
        <f t="shared" si="1232"/>
        <v>0</v>
      </c>
      <c r="AI167" s="34"/>
      <c r="AJ167" s="34">
        <f t="shared" si="1233"/>
        <v>0</v>
      </c>
      <c r="AK167" s="34">
        <v>0</v>
      </c>
      <c r="AL167" s="34">
        <f t="shared" si="1234"/>
        <v>0</v>
      </c>
      <c r="AM167" s="34"/>
      <c r="AN167" s="34">
        <f t="shared" si="1235"/>
        <v>0</v>
      </c>
      <c r="AO167" s="34">
        <v>0</v>
      </c>
      <c r="AP167" s="34">
        <f t="shared" si="1236"/>
        <v>0</v>
      </c>
      <c r="AQ167" s="34"/>
      <c r="AR167" s="34">
        <f t="shared" si="1237"/>
        <v>0</v>
      </c>
      <c r="AS167" s="34">
        <v>0</v>
      </c>
      <c r="AT167" s="34">
        <f t="shared" si="1238"/>
        <v>0</v>
      </c>
      <c r="AU167" s="34"/>
      <c r="AV167" s="34">
        <f t="shared" si="1239"/>
        <v>0</v>
      </c>
      <c r="AW167" s="34"/>
      <c r="AX167" s="34">
        <f t="shared" si="1240"/>
        <v>0</v>
      </c>
      <c r="AY167" s="34"/>
      <c r="AZ167" s="34">
        <f t="shared" si="1241"/>
        <v>0</v>
      </c>
      <c r="BA167" s="34"/>
      <c r="BB167" s="34">
        <f t="shared" si="1242"/>
        <v>0</v>
      </c>
      <c r="BC167" s="34">
        <v>0</v>
      </c>
      <c r="BD167" s="34">
        <f t="shared" si="1243"/>
        <v>0</v>
      </c>
      <c r="BE167" s="34">
        <v>0</v>
      </c>
      <c r="BF167" s="34">
        <f t="shared" si="1244"/>
        <v>0</v>
      </c>
      <c r="BG167" s="34">
        <v>0</v>
      </c>
      <c r="BH167" s="34">
        <f t="shared" si="1245"/>
        <v>0</v>
      </c>
      <c r="BI167" s="34">
        <v>0</v>
      </c>
      <c r="BJ167" s="34">
        <f t="shared" si="1246"/>
        <v>0</v>
      </c>
      <c r="BK167" s="34">
        <v>0</v>
      </c>
      <c r="BL167" s="34">
        <f t="shared" si="1247"/>
        <v>0</v>
      </c>
      <c r="BM167" s="34">
        <v>0</v>
      </c>
      <c r="BN167" s="34">
        <f t="shared" si="1248"/>
        <v>0</v>
      </c>
      <c r="BO167" s="34">
        <v>0</v>
      </c>
      <c r="BP167" s="34">
        <f t="shared" si="1249"/>
        <v>0</v>
      </c>
      <c r="BQ167" s="40">
        <v>0</v>
      </c>
      <c r="BR167" s="34">
        <f t="shared" si="1250"/>
        <v>0</v>
      </c>
      <c r="BS167" s="34">
        <v>0</v>
      </c>
      <c r="BT167" s="34">
        <f t="shared" si="1251"/>
        <v>0</v>
      </c>
      <c r="BU167" s="34">
        <v>0</v>
      </c>
      <c r="BV167" s="34">
        <f t="shared" si="1252"/>
        <v>0</v>
      </c>
      <c r="BW167" s="34">
        <v>0</v>
      </c>
      <c r="BX167" s="34">
        <f t="shared" si="1253"/>
        <v>0</v>
      </c>
      <c r="BY167" s="34">
        <v>0</v>
      </c>
      <c r="BZ167" s="34">
        <f t="shared" si="1254"/>
        <v>0</v>
      </c>
      <c r="CA167" s="34">
        <v>0</v>
      </c>
      <c r="CB167" s="34">
        <f t="shared" si="1255"/>
        <v>0</v>
      </c>
      <c r="CC167" s="34">
        <v>0</v>
      </c>
      <c r="CD167" s="34">
        <f t="shared" si="1256"/>
        <v>0</v>
      </c>
      <c r="CE167" s="34">
        <v>0</v>
      </c>
      <c r="CF167" s="34">
        <f t="shared" si="1257"/>
        <v>0</v>
      </c>
      <c r="CG167" s="34"/>
      <c r="CH167" s="34">
        <f t="shared" si="1258"/>
        <v>0</v>
      </c>
      <c r="CI167" s="34"/>
      <c r="CJ167" s="34">
        <f t="shared" si="1259"/>
        <v>0</v>
      </c>
      <c r="CK167" s="34">
        <v>0</v>
      </c>
      <c r="CL167" s="34">
        <f t="shared" si="1260"/>
        <v>0</v>
      </c>
      <c r="CM167" s="34">
        <v>0</v>
      </c>
      <c r="CN167" s="34">
        <f t="shared" si="1261"/>
        <v>0</v>
      </c>
      <c r="CO167" s="34"/>
      <c r="CP167" s="34">
        <f t="shared" si="961"/>
        <v>0</v>
      </c>
      <c r="CQ167" s="34"/>
      <c r="CR167" s="34"/>
      <c r="CS167" s="34">
        <f t="shared" si="1203"/>
        <v>0</v>
      </c>
      <c r="CT167" s="34">
        <f t="shared" si="1203"/>
        <v>0</v>
      </c>
      <c r="CU167" s="34">
        <v>0</v>
      </c>
      <c r="CV167" s="34">
        <f t="shared" si="1262"/>
        <v>0</v>
      </c>
      <c r="CW167" s="34">
        <v>0</v>
      </c>
      <c r="CX167" s="34">
        <f t="shared" si="1263"/>
        <v>0</v>
      </c>
      <c r="CY167" s="34">
        <v>0</v>
      </c>
      <c r="CZ167" s="34">
        <f t="shared" si="1264"/>
        <v>0</v>
      </c>
      <c r="DA167" s="34">
        <v>0</v>
      </c>
      <c r="DB167" s="34">
        <f t="shared" si="1265"/>
        <v>0</v>
      </c>
      <c r="DC167" s="34">
        <v>0</v>
      </c>
      <c r="DD167" s="34">
        <f t="shared" si="1266"/>
        <v>0</v>
      </c>
      <c r="DE167" s="34">
        <v>0</v>
      </c>
      <c r="DF167" s="34">
        <f t="shared" si="1267"/>
        <v>0</v>
      </c>
      <c r="DG167" s="34">
        <v>0</v>
      </c>
      <c r="DH167" s="34">
        <f t="shared" si="1268"/>
        <v>0</v>
      </c>
      <c r="DI167" s="34">
        <v>0</v>
      </c>
      <c r="DJ167" s="34">
        <f t="shared" si="1269"/>
        <v>0</v>
      </c>
      <c r="DK167" s="34"/>
      <c r="DL167" s="27"/>
      <c r="DM167" s="34"/>
      <c r="DN167" s="27">
        <f t="shared" si="1195"/>
        <v>0</v>
      </c>
      <c r="DO167" s="34">
        <v>0</v>
      </c>
      <c r="DP167" s="34">
        <f t="shared" si="1270"/>
        <v>0</v>
      </c>
      <c r="DQ167" s="34">
        <v>0</v>
      </c>
      <c r="DR167" s="34">
        <f t="shared" si="1271"/>
        <v>0</v>
      </c>
      <c r="DS167" s="34"/>
      <c r="DT167" s="34">
        <f t="shared" si="1272"/>
        <v>0</v>
      </c>
      <c r="DU167" s="34"/>
      <c r="DV167" s="27"/>
      <c r="DW167" s="34">
        <f t="shared" si="1201"/>
        <v>0</v>
      </c>
      <c r="DX167" s="34">
        <f t="shared" si="1201"/>
        <v>0</v>
      </c>
      <c r="DY167" s="34">
        <v>0</v>
      </c>
      <c r="DZ167" s="34">
        <f t="shared" si="1273"/>
        <v>0</v>
      </c>
      <c r="EA167" s="34">
        <f t="shared" si="1274"/>
        <v>0</v>
      </c>
      <c r="EB167" s="34">
        <f t="shared" si="1275"/>
        <v>0</v>
      </c>
      <c r="EC167" s="27"/>
      <c r="ED167" s="34"/>
      <c r="EE167" s="34">
        <f t="shared" si="1204"/>
        <v>0</v>
      </c>
      <c r="EF167" s="34">
        <f t="shared" si="1204"/>
        <v>0</v>
      </c>
      <c r="EG167" s="34">
        <v>0</v>
      </c>
      <c r="EH167" s="34">
        <f t="shared" si="1277"/>
        <v>0</v>
      </c>
      <c r="EI167" s="34">
        <v>0</v>
      </c>
      <c r="EJ167" s="34">
        <f t="shared" si="1278"/>
        <v>0</v>
      </c>
      <c r="EK167" s="34"/>
      <c r="EL167" s="34"/>
      <c r="EM167" s="34">
        <f t="shared" si="1205"/>
        <v>0</v>
      </c>
      <c r="EN167" s="34">
        <f t="shared" si="1205"/>
        <v>0</v>
      </c>
      <c r="EO167" s="34">
        <v>0</v>
      </c>
      <c r="EP167" s="34">
        <f t="shared" si="1279"/>
        <v>0</v>
      </c>
      <c r="EQ167" s="34">
        <f t="shared" si="1280"/>
        <v>0</v>
      </c>
      <c r="ER167" s="34">
        <f t="shared" si="1281"/>
        <v>0</v>
      </c>
      <c r="ES167" s="34"/>
      <c r="ET167" s="34"/>
      <c r="EU167" s="34">
        <f t="shared" si="1206"/>
        <v>0</v>
      </c>
      <c r="EV167" s="34">
        <f t="shared" si="1206"/>
        <v>0</v>
      </c>
      <c r="EW167" s="34">
        <v>0</v>
      </c>
      <c r="EX167" s="34">
        <f t="shared" si="1282"/>
        <v>0</v>
      </c>
      <c r="EY167" s="34">
        <f t="shared" si="1297"/>
        <v>0</v>
      </c>
      <c r="EZ167" s="34">
        <f t="shared" si="1283"/>
        <v>0</v>
      </c>
      <c r="FA167" s="34"/>
      <c r="FB167" s="34"/>
      <c r="FC167" s="34">
        <f t="shared" si="1298"/>
        <v>0</v>
      </c>
      <c r="FD167" s="34">
        <f t="shared" si="1298"/>
        <v>0</v>
      </c>
      <c r="FE167" s="34">
        <v>0</v>
      </c>
      <c r="FF167" s="34">
        <f t="shared" si="1285"/>
        <v>0</v>
      </c>
      <c r="FG167" s="34">
        <f t="shared" si="1286"/>
        <v>0</v>
      </c>
      <c r="FH167" s="34">
        <f t="shared" si="1287"/>
        <v>0</v>
      </c>
      <c r="FI167" s="34"/>
      <c r="FJ167" s="34"/>
      <c r="FK167" s="34">
        <f t="shared" si="1299"/>
        <v>0</v>
      </c>
      <c r="FL167" s="34">
        <f t="shared" si="1299"/>
        <v>0</v>
      </c>
      <c r="FM167" s="34">
        <v>0</v>
      </c>
      <c r="FN167" s="34">
        <f t="shared" si="1289"/>
        <v>0</v>
      </c>
      <c r="FO167" s="34">
        <f t="shared" si="1290"/>
        <v>0</v>
      </c>
      <c r="FP167" s="34">
        <f t="shared" si="1291"/>
        <v>0</v>
      </c>
      <c r="FQ167" s="34"/>
      <c r="FR167" s="34"/>
      <c r="FS167" s="34"/>
      <c r="FT167" s="34"/>
      <c r="FU167" s="34">
        <v>0</v>
      </c>
      <c r="FV167" s="34">
        <f t="shared" si="1293"/>
        <v>0</v>
      </c>
      <c r="FW167" s="34"/>
      <c r="FX167" s="34"/>
      <c r="FY167" s="34"/>
      <c r="FZ167" s="34"/>
      <c r="GA167" s="34">
        <f t="shared" si="1207"/>
        <v>0</v>
      </c>
      <c r="GB167" s="34">
        <f t="shared" si="1207"/>
        <v>0</v>
      </c>
      <c r="GC167" s="34">
        <v>0</v>
      </c>
      <c r="GD167" s="34">
        <f t="shared" si="1294"/>
        <v>0</v>
      </c>
      <c r="GE167" s="34">
        <f t="shared" si="1295"/>
        <v>0</v>
      </c>
      <c r="GF167" s="34">
        <f t="shared" si="1296"/>
        <v>0</v>
      </c>
      <c r="GG167" s="34"/>
      <c r="GH167" s="34"/>
      <c r="GI167" s="27">
        <f t="shared" si="1208"/>
        <v>0</v>
      </c>
      <c r="GJ167" s="27">
        <f t="shared" si="1208"/>
        <v>0</v>
      </c>
      <c r="GK167" s="37"/>
      <c r="GL167" s="38"/>
    </row>
    <row r="168" spans="1:194" ht="45" x14ac:dyDescent="0.25">
      <c r="A168" s="41"/>
      <c r="B168" s="72">
        <v>137</v>
      </c>
      <c r="C168" s="28" t="s">
        <v>306</v>
      </c>
      <c r="D168" s="29">
        <f t="shared" si="1300"/>
        <v>18150.400000000001</v>
      </c>
      <c r="E168" s="29">
        <f t="shared" si="1300"/>
        <v>18790</v>
      </c>
      <c r="F168" s="30">
        <v>18508</v>
      </c>
      <c r="G168" s="39">
        <v>3.46</v>
      </c>
      <c r="H168" s="31">
        <v>1</v>
      </c>
      <c r="I168" s="32"/>
      <c r="J168" s="32"/>
      <c r="K168" s="32"/>
      <c r="L168" s="29">
        <v>1.4</v>
      </c>
      <c r="M168" s="29">
        <v>1.68</v>
      </c>
      <c r="N168" s="29">
        <v>2.23</v>
      </c>
      <c r="O168" s="29">
        <v>2.39</v>
      </c>
      <c r="P168" s="33">
        <v>2.57</v>
      </c>
      <c r="Q168" s="34">
        <v>614</v>
      </c>
      <c r="R168" s="34">
        <f t="shared" si="1224"/>
        <v>56265578.831560001</v>
      </c>
      <c r="S168" s="34">
        <v>0</v>
      </c>
      <c r="T168" s="34">
        <f t="shared" si="1225"/>
        <v>0</v>
      </c>
      <c r="U168" s="34">
        <v>0</v>
      </c>
      <c r="V168" s="34">
        <f t="shared" si="1226"/>
        <v>0</v>
      </c>
      <c r="W168" s="34"/>
      <c r="X168" s="34">
        <f t="shared" si="1227"/>
        <v>0</v>
      </c>
      <c r="Y168" s="34">
        <v>250</v>
      </c>
      <c r="Z168" s="34">
        <f t="shared" si="1228"/>
        <v>23116314.783333331</v>
      </c>
      <c r="AA168" s="34">
        <v>2</v>
      </c>
      <c r="AB168" s="34">
        <f t="shared" si="1229"/>
        <v>184930.51826666668</v>
      </c>
      <c r="AC168" s="34">
        <v>0</v>
      </c>
      <c r="AD168" s="34">
        <f t="shared" si="1230"/>
        <v>0</v>
      </c>
      <c r="AE168" s="34">
        <v>0</v>
      </c>
      <c r="AF168" s="34">
        <f t="shared" si="1231"/>
        <v>0</v>
      </c>
      <c r="AG168" s="34">
        <v>0</v>
      </c>
      <c r="AH168" s="34">
        <f t="shared" si="1232"/>
        <v>0</v>
      </c>
      <c r="AI168" s="34"/>
      <c r="AJ168" s="34">
        <f t="shared" si="1233"/>
        <v>0</v>
      </c>
      <c r="AK168" s="34">
        <v>0</v>
      </c>
      <c r="AL168" s="34">
        <f t="shared" si="1234"/>
        <v>0</v>
      </c>
      <c r="AM168" s="34"/>
      <c r="AN168" s="34">
        <f t="shared" si="1235"/>
        <v>0</v>
      </c>
      <c r="AO168" s="34">
        <v>0</v>
      </c>
      <c r="AP168" s="34">
        <f t="shared" si="1236"/>
        <v>0</v>
      </c>
      <c r="AQ168" s="34">
        <v>0</v>
      </c>
      <c r="AR168" s="34">
        <f t="shared" si="1237"/>
        <v>0</v>
      </c>
      <c r="AS168" s="34">
        <v>0</v>
      </c>
      <c r="AT168" s="34">
        <f t="shared" si="1238"/>
        <v>0</v>
      </c>
      <c r="AU168" s="34">
        <v>1</v>
      </c>
      <c r="AV168" s="34">
        <f t="shared" si="1239"/>
        <v>108444.76711039999</v>
      </c>
      <c r="AW168" s="34">
        <v>43</v>
      </c>
      <c r="AX168" s="34">
        <f t="shared" si="1240"/>
        <v>4663124.9857471995</v>
      </c>
      <c r="AY168" s="34"/>
      <c r="AZ168" s="34">
        <f t="shared" si="1241"/>
        <v>0</v>
      </c>
      <c r="BA168" s="34"/>
      <c r="BB168" s="34">
        <f t="shared" si="1242"/>
        <v>0</v>
      </c>
      <c r="BC168" s="34">
        <v>0</v>
      </c>
      <c r="BD168" s="34">
        <f t="shared" si="1243"/>
        <v>0</v>
      </c>
      <c r="BE168" s="34">
        <v>0</v>
      </c>
      <c r="BF168" s="34">
        <f t="shared" si="1244"/>
        <v>0</v>
      </c>
      <c r="BG168" s="34">
        <v>0</v>
      </c>
      <c r="BH168" s="34">
        <f t="shared" si="1245"/>
        <v>0</v>
      </c>
      <c r="BI168" s="34">
        <v>0</v>
      </c>
      <c r="BJ168" s="34">
        <f t="shared" si="1246"/>
        <v>0</v>
      </c>
      <c r="BK168" s="34">
        <v>0</v>
      </c>
      <c r="BL168" s="34">
        <f t="shared" si="1247"/>
        <v>0</v>
      </c>
      <c r="BM168" s="34"/>
      <c r="BN168" s="34">
        <f t="shared" si="1248"/>
        <v>0</v>
      </c>
      <c r="BO168" s="34">
        <v>0</v>
      </c>
      <c r="BP168" s="34">
        <f t="shared" si="1249"/>
        <v>0</v>
      </c>
      <c r="BQ168" s="40">
        <v>0</v>
      </c>
      <c r="BR168" s="34">
        <f t="shared" si="1250"/>
        <v>0</v>
      </c>
      <c r="BS168" s="34">
        <v>0</v>
      </c>
      <c r="BT168" s="34">
        <f t="shared" si="1251"/>
        <v>0</v>
      </c>
      <c r="BU168" s="34">
        <v>0</v>
      </c>
      <c r="BV168" s="34">
        <f t="shared" si="1252"/>
        <v>0</v>
      </c>
      <c r="BW168" s="34">
        <v>0</v>
      </c>
      <c r="BX168" s="34">
        <f t="shared" si="1253"/>
        <v>0</v>
      </c>
      <c r="BY168" s="34">
        <v>0</v>
      </c>
      <c r="BZ168" s="34">
        <f t="shared" si="1254"/>
        <v>0</v>
      </c>
      <c r="CA168" s="34">
        <v>0</v>
      </c>
      <c r="CB168" s="34">
        <f t="shared" si="1255"/>
        <v>0</v>
      </c>
      <c r="CC168" s="34">
        <v>0</v>
      </c>
      <c r="CD168" s="34">
        <f t="shared" si="1256"/>
        <v>0</v>
      </c>
      <c r="CE168" s="34">
        <v>0</v>
      </c>
      <c r="CF168" s="34">
        <f t="shared" si="1257"/>
        <v>0</v>
      </c>
      <c r="CG168" s="34"/>
      <c r="CH168" s="34">
        <f t="shared" si="1258"/>
        <v>0</v>
      </c>
      <c r="CI168" s="34"/>
      <c r="CJ168" s="34">
        <f t="shared" si="1259"/>
        <v>0</v>
      </c>
      <c r="CK168" s="34">
        <v>0</v>
      </c>
      <c r="CL168" s="34">
        <f t="shared" si="1260"/>
        <v>0</v>
      </c>
      <c r="CM168" s="34">
        <v>0</v>
      </c>
      <c r="CN168" s="34">
        <f t="shared" si="1261"/>
        <v>0</v>
      </c>
      <c r="CO168" s="34"/>
      <c r="CP168" s="34">
        <f t="shared" si="961"/>
        <v>0</v>
      </c>
      <c r="CQ168" s="34"/>
      <c r="CR168" s="34"/>
      <c r="CS168" s="34">
        <f t="shared" si="1203"/>
        <v>0</v>
      </c>
      <c r="CT168" s="34">
        <f t="shared" si="1203"/>
        <v>0</v>
      </c>
      <c r="CU168" s="34">
        <v>0</v>
      </c>
      <c r="CV168" s="34">
        <f t="shared" si="1262"/>
        <v>0</v>
      </c>
      <c r="CW168" s="34">
        <v>0</v>
      </c>
      <c r="CX168" s="34">
        <f t="shared" si="1263"/>
        <v>0</v>
      </c>
      <c r="CY168" s="34">
        <v>0</v>
      </c>
      <c r="CZ168" s="34">
        <f t="shared" si="1264"/>
        <v>0</v>
      </c>
      <c r="DA168" s="34">
        <v>0</v>
      </c>
      <c r="DB168" s="34">
        <f t="shared" si="1265"/>
        <v>0</v>
      </c>
      <c r="DC168" s="34">
        <v>0</v>
      </c>
      <c r="DD168" s="34">
        <f t="shared" si="1266"/>
        <v>0</v>
      </c>
      <c r="DE168" s="34">
        <v>0</v>
      </c>
      <c r="DF168" s="34">
        <f t="shared" si="1267"/>
        <v>0</v>
      </c>
      <c r="DG168" s="34">
        <v>0</v>
      </c>
      <c r="DH168" s="34">
        <f t="shared" si="1268"/>
        <v>0</v>
      </c>
      <c r="DI168" s="34">
        <v>0</v>
      </c>
      <c r="DJ168" s="34">
        <f t="shared" si="1269"/>
        <v>0</v>
      </c>
      <c r="DK168" s="34"/>
      <c r="DL168" s="27"/>
      <c r="DM168" s="34"/>
      <c r="DN168" s="27">
        <f t="shared" si="1195"/>
        <v>0</v>
      </c>
      <c r="DO168" s="34">
        <v>0</v>
      </c>
      <c r="DP168" s="34">
        <f t="shared" si="1270"/>
        <v>0</v>
      </c>
      <c r="DQ168" s="34">
        <v>0</v>
      </c>
      <c r="DR168" s="34">
        <f t="shared" si="1271"/>
        <v>0</v>
      </c>
      <c r="DS168" s="34"/>
      <c r="DT168" s="34">
        <f t="shared" si="1272"/>
        <v>0</v>
      </c>
      <c r="DU168" s="34"/>
      <c r="DV168" s="27"/>
      <c r="DW168" s="34">
        <f t="shared" si="1201"/>
        <v>0</v>
      </c>
      <c r="DX168" s="34">
        <f t="shared" si="1201"/>
        <v>0</v>
      </c>
      <c r="DY168" s="34">
        <v>0</v>
      </c>
      <c r="DZ168" s="34">
        <f t="shared" si="1273"/>
        <v>0</v>
      </c>
      <c r="EA168" s="34">
        <f t="shared" si="1274"/>
        <v>0</v>
      </c>
      <c r="EB168" s="34">
        <f t="shared" si="1275"/>
        <v>0</v>
      </c>
      <c r="EC168" s="27"/>
      <c r="ED168" s="34"/>
      <c r="EE168" s="34">
        <f t="shared" si="1204"/>
        <v>0</v>
      </c>
      <c r="EF168" s="34">
        <f t="shared" si="1204"/>
        <v>0</v>
      </c>
      <c r="EG168" s="34">
        <v>0</v>
      </c>
      <c r="EH168" s="34">
        <f t="shared" si="1277"/>
        <v>0</v>
      </c>
      <c r="EI168" s="34">
        <v>0</v>
      </c>
      <c r="EJ168" s="34">
        <f t="shared" si="1278"/>
        <v>0</v>
      </c>
      <c r="EK168" s="34"/>
      <c r="EL168" s="34"/>
      <c r="EM168" s="34">
        <f t="shared" si="1205"/>
        <v>0</v>
      </c>
      <c r="EN168" s="34">
        <f t="shared" si="1205"/>
        <v>0</v>
      </c>
      <c r="EO168" s="34">
        <v>0</v>
      </c>
      <c r="EP168" s="34">
        <f t="shared" si="1279"/>
        <v>0</v>
      </c>
      <c r="EQ168" s="34">
        <f t="shared" si="1280"/>
        <v>0</v>
      </c>
      <c r="ER168" s="34">
        <f t="shared" si="1281"/>
        <v>0</v>
      </c>
      <c r="ES168" s="34"/>
      <c r="ET168" s="34"/>
      <c r="EU168" s="34">
        <f t="shared" si="1206"/>
        <v>0</v>
      </c>
      <c r="EV168" s="34">
        <f t="shared" si="1206"/>
        <v>0</v>
      </c>
      <c r="EW168" s="34">
        <v>0</v>
      </c>
      <c r="EX168" s="34">
        <f t="shared" si="1282"/>
        <v>0</v>
      </c>
      <c r="EY168" s="34">
        <f t="shared" si="1297"/>
        <v>0</v>
      </c>
      <c r="EZ168" s="34">
        <f t="shared" si="1283"/>
        <v>0</v>
      </c>
      <c r="FA168" s="34"/>
      <c r="FB168" s="34"/>
      <c r="FC168" s="34">
        <f t="shared" si="1298"/>
        <v>0</v>
      </c>
      <c r="FD168" s="34">
        <f t="shared" si="1298"/>
        <v>0</v>
      </c>
      <c r="FE168" s="34">
        <v>0</v>
      </c>
      <c r="FF168" s="34">
        <f t="shared" si="1285"/>
        <v>0</v>
      </c>
      <c r="FG168" s="34">
        <f t="shared" si="1286"/>
        <v>0</v>
      </c>
      <c r="FH168" s="34">
        <f t="shared" si="1287"/>
        <v>0</v>
      </c>
      <c r="FI168" s="34"/>
      <c r="FJ168" s="34"/>
      <c r="FK168" s="34">
        <f t="shared" si="1299"/>
        <v>0</v>
      </c>
      <c r="FL168" s="34">
        <f t="shared" si="1299"/>
        <v>0</v>
      </c>
      <c r="FM168" s="34">
        <v>0</v>
      </c>
      <c r="FN168" s="34">
        <f t="shared" si="1289"/>
        <v>0</v>
      </c>
      <c r="FO168" s="34">
        <f t="shared" si="1290"/>
        <v>0</v>
      </c>
      <c r="FP168" s="34">
        <f t="shared" si="1291"/>
        <v>0</v>
      </c>
      <c r="FQ168" s="34"/>
      <c r="FR168" s="34"/>
      <c r="FS168" s="34"/>
      <c r="FT168" s="34"/>
      <c r="FU168" s="34">
        <v>0</v>
      </c>
      <c r="FV168" s="34">
        <f t="shared" si="1293"/>
        <v>0</v>
      </c>
      <c r="FW168" s="34"/>
      <c r="FX168" s="34"/>
      <c r="FY168" s="34"/>
      <c r="FZ168" s="34"/>
      <c r="GA168" s="34">
        <f t="shared" si="1207"/>
        <v>0</v>
      </c>
      <c r="GB168" s="34">
        <f t="shared" si="1207"/>
        <v>0</v>
      </c>
      <c r="GC168" s="34">
        <v>0</v>
      </c>
      <c r="GD168" s="34">
        <f t="shared" si="1294"/>
        <v>0</v>
      </c>
      <c r="GE168" s="34">
        <f t="shared" si="1295"/>
        <v>0</v>
      </c>
      <c r="GF168" s="34">
        <f t="shared" si="1296"/>
        <v>0</v>
      </c>
      <c r="GG168" s="34"/>
      <c r="GH168" s="34"/>
      <c r="GI168" s="27">
        <f t="shared" si="1208"/>
        <v>0</v>
      </c>
      <c r="GJ168" s="27">
        <f t="shared" si="1208"/>
        <v>0</v>
      </c>
      <c r="GK168" s="37"/>
      <c r="GL168" s="38"/>
    </row>
    <row r="169" spans="1:194" ht="60" x14ac:dyDescent="0.25">
      <c r="A169" s="41"/>
      <c r="B169" s="72">
        <v>138</v>
      </c>
      <c r="C169" s="28" t="s">
        <v>307</v>
      </c>
      <c r="D169" s="29">
        <f t="shared" si="1300"/>
        <v>18150.400000000001</v>
      </c>
      <c r="E169" s="29">
        <f t="shared" si="1300"/>
        <v>18790</v>
      </c>
      <c r="F169" s="30">
        <v>18508</v>
      </c>
      <c r="G169" s="39">
        <v>2.0499999999999998</v>
      </c>
      <c r="H169" s="31">
        <v>1</v>
      </c>
      <c r="I169" s="32"/>
      <c r="J169" s="32"/>
      <c r="K169" s="32"/>
      <c r="L169" s="29">
        <v>1.4</v>
      </c>
      <c r="M169" s="29">
        <v>1.68</v>
      </c>
      <c r="N169" s="29">
        <v>2.23</v>
      </c>
      <c r="O169" s="29">
        <v>2.39</v>
      </c>
      <c r="P169" s="33">
        <v>2.57</v>
      </c>
      <c r="Q169" s="34"/>
      <c r="R169" s="34">
        <f t="shared" si="1224"/>
        <v>0</v>
      </c>
      <c r="S169" s="34">
        <v>0</v>
      </c>
      <c r="T169" s="34">
        <f t="shared" si="1225"/>
        <v>0</v>
      </c>
      <c r="U169" s="34">
        <v>0</v>
      </c>
      <c r="V169" s="34">
        <f t="shared" si="1226"/>
        <v>0</v>
      </c>
      <c r="W169" s="34"/>
      <c r="X169" s="34">
        <f t="shared" si="1227"/>
        <v>0</v>
      </c>
      <c r="Y169" s="34">
        <v>1222</v>
      </c>
      <c r="Z169" s="34">
        <f t="shared" si="1228"/>
        <v>66946451.056333318</v>
      </c>
      <c r="AA169" s="34"/>
      <c r="AB169" s="34">
        <f t="shared" si="1229"/>
        <v>0</v>
      </c>
      <c r="AC169" s="34">
        <v>0</v>
      </c>
      <c r="AD169" s="34">
        <f t="shared" si="1230"/>
        <v>0</v>
      </c>
      <c r="AE169" s="34">
        <v>0</v>
      </c>
      <c r="AF169" s="34">
        <f t="shared" si="1231"/>
        <v>0</v>
      </c>
      <c r="AG169" s="34">
        <v>0</v>
      </c>
      <c r="AH169" s="34">
        <f t="shared" si="1232"/>
        <v>0</v>
      </c>
      <c r="AI169" s="34"/>
      <c r="AJ169" s="34">
        <f t="shared" si="1233"/>
        <v>0</v>
      </c>
      <c r="AK169" s="34"/>
      <c r="AL169" s="34">
        <f t="shared" si="1234"/>
        <v>0</v>
      </c>
      <c r="AM169" s="34"/>
      <c r="AN169" s="34">
        <f t="shared" si="1235"/>
        <v>0</v>
      </c>
      <c r="AO169" s="34">
        <v>0</v>
      </c>
      <c r="AP169" s="34">
        <f t="shared" si="1236"/>
        <v>0</v>
      </c>
      <c r="AQ169" s="34"/>
      <c r="AR169" s="34">
        <f t="shared" si="1237"/>
        <v>0</v>
      </c>
      <c r="AS169" s="34">
        <v>0</v>
      </c>
      <c r="AT169" s="34">
        <f t="shared" si="1238"/>
        <v>0</v>
      </c>
      <c r="AU169" s="34"/>
      <c r="AV169" s="34">
        <f t="shared" si="1239"/>
        <v>0</v>
      </c>
      <c r="AW169" s="34">
        <f>500+14</f>
        <v>514</v>
      </c>
      <c r="AX169" s="34">
        <f t="shared" si="1240"/>
        <v>33025506.099487998</v>
      </c>
      <c r="AY169" s="34"/>
      <c r="AZ169" s="34">
        <f t="shared" si="1241"/>
        <v>0</v>
      </c>
      <c r="BA169" s="34"/>
      <c r="BB169" s="34">
        <f t="shared" si="1242"/>
        <v>0</v>
      </c>
      <c r="BC169" s="34">
        <v>0</v>
      </c>
      <c r="BD169" s="34">
        <f t="shared" si="1243"/>
        <v>0</v>
      </c>
      <c r="BE169" s="34">
        <v>0</v>
      </c>
      <c r="BF169" s="34">
        <f t="shared" si="1244"/>
        <v>0</v>
      </c>
      <c r="BG169" s="34">
        <v>0</v>
      </c>
      <c r="BH169" s="34">
        <f t="shared" si="1245"/>
        <v>0</v>
      </c>
      <c r="BI169" s="34">
        <v>0</v>
      </c>
      <c r="BJ169" s="34">
        <f t="shared" si="1246"/>
        <v>0</v>
      </c>
      <c r="BK169" s="34">
        <v>0</v>
      </c>
      <c r="BL169" s="34">
        <f t="shared" si="1247"/>
        <v>0</v>
      </c>
      <c r="BM169" s="34"/>
      <c r="BN169" s="34">
        <f t="shared" si="1248"/>
        <v>0</v>
      </c>
      <c r="BO169" s="34"/>
      <c r="BP169" s="34">
        <f t="shared" si="1249"/>
        <v>0</v>
      </c>
      <c r="BQ169" s="40"/>
      <c r="BR169" s="34">
        <f t="shared" si="1250"/>
        <v>0</v>
      </c>
      <c r="BS169" s="34">
        <v>0</v>
      </c>
      <c r="BT169" s="34">
        <f t="shared" si="1251"/>
        <v>0</v>
      </c>
      <c r="BU169" s="34">
        <v>0</v>
      </c>
      <c r="BV169" s="34">
        <f t="shared" si="1252"/>
        <v>0</v>
      </c>
      <c r="BW169" s="34">
        <v>0</v>
      </c>
      <c r="BX169" s="34">
        <f t="shared" si="1253"/>
        <v>0</v>
      </c>
      <c r="BY169" s="34">
        <v>0</v>
      </c>
      <c r="BZ169" s="34">
        <f t="shared" si="1254"/>
        <v>0</v>
      </c>
      <c r="CA169" s="34">
        <v>0</v>
      </c>
      <c r="CB169" s="34">
        <f t="shared" si="1255"/>
        <v>0</v>
      </c>
      <c r="CC169" s="34">
        <v>0</v>
      </c>
      <c r="CD169" s="34">
        <f t="shared" si="1256"/>
        <v>0</v>
      </c>
      <c r="CE169" s="34">
        <v>0</v>
      </c>
      <c r="CF169" s="34">
        <f t="shared" si="1257"/>
        <v>0</v>
      </c>
      <c r="CG169" s="34"/>
      <c r="CH169" s="34">
        <f t="shared" si="1258"/>
        <v>0</v>
      </c>
      <c r="CI169" s="34"/>
      <c r="CJ169" s="34">
        <f t="shared" si="1259"/>
        <v>0</v>
      </c>
      <c r="CK169" s="34">
        <v>0</v>
      </c>
      <c r="CL169" s="34">
        <f t="shared" si="1260"/>
        <v>0</v>
      </c>
      <c r="CM169" s="34">
        <v>0</v>
      </c>
      <c r="CN169" s="34">
        <f t="shared" si="1261"/>
        <v>0</v>
      </c>
      <c r="CO169" s="34"/>
      <c r="CP169" s="34">
        <f t="shared" si="961"/>
        <v>0</v>
      </c>
      <c r="CQ169" s="34"/>
      <c r="CR169" s="34"/>
      <c r="CS169" s="34">
        <f t="shared" si="1203"/>
        <v>0</v>
      </c>
      <c r="CT169" s="34">
        <f t="shared" si="1203"/>
        <v>0</v>
      </c>
      <c r="CU169" s="34">
        <v>0</v>
      </c>
      <c r="CV169" s="34">
        <f t="shared" si="1262"/>
        <v>0</v>
      </c>
      <c r="CW169" s="34">
        <v>0</v>
      </c>
      <c r="CX169" s="34">
        <f t="shared" si="1263"/>
        <v>0</v>
      </c>
      <c r="CY169" s="34">
        <v>0</v>
      </c>
      <c r="CZ169" s="34">
        <f t="shared" si="1264"/>
        <v>0</v>
      </c>
      <c r="DA169" s="34">
        <v>0</v>
      </c>
      <c r="DB169" s="34">
        <f t="shared" si="1265"/>
        <v>0</v>
      </c>
      <c r="DC169" s="34">
        <v>0</v>
      </c>
      <c r="DD169" s="34">
        <f t="shared" si="1266"/>
        <v>0</v>
      </c>
      <c r="DE169" s="34">
        <v>0</v>
      </c>
      <c r="DF169" s="34">
        <f t="shared" si="1267"/>
        <v>0</v>
      </c>
      <c r="DG169" s="34">
        <v>0</v>
      </c>
      <c r="DH169" s="34">
        <f t="shared" si="1268"/>
        <v>0</v>
      </c>
      <c r="DI169" s="34">
        <v>0</v>
      </c>
      <c r="DJ169" s="34">
        <f t="shared" si="1269"/>
        <v>0</v>
      </c>
      <c r="DK169" s="34"/>
      <c r="DL169" s="27"/>
      <c r="DM169" s="34"/>
      <c r="DN169" s="27">
        <f t="shared" si="1195"/>
        <v>0</v>
      </c>
      <c r="DO169" s="34">
        <v>0</v>
      </c>
      <c r="DP169" s="34">
        <f t="shared" si="1270"/>
        <v>0</v>
      </c>
      <c r="DQ169" s="34">
        <v>0</v>
      </c>
      <c r="DR169" s="34">
        <f t="shared" si="1271"/>
        <v>0</v>
      </c>
      <c r="DS169" s="34"/>
      <c r="DT169" s="34">
        <f t="shared" si="1272"/>
        <v>0</v>
      </c>
      <c r="DU169" s="34"/>
      <c r="DV169" s="27"/>
      <c r="DW169" s="34">
        <f t="shared" si="1201"/>
        <v>0</v>
      </c>
      <c r="DX169" s="34">
        <f t="shared" si="1201"/>
        <v>0</v>
      </c>
      <c r="DY169" s="34">
        <v>0</v>
      </c>
      <c r="DZ169" s="34">
        <f t="shared" si="1273"/>
        <v>0</v>
      </c>
      <c r="EA169" s="34">
        <f t="shared" si="1274"/>
        <v>0</v>
      </c>
      <c r="EB169" s="34">
        <f t="shared" si="1275"/>
        <v>0</v>
      </c>
      <c r="EC169" s="27"/>
      <c r="ED169" s="34"/>
      <c r="EE169" s="34">
        <f t="shared" si="1204"/>
        <v>0</v>
      </c>
      <c r="EF169" s="34">
        <f t="shared" si="1204"/>
        <v>0</v>
      </c>
      <c r="EG169" s="34">
        <v>0</v>
      </c>
      <c r="EH169" s="34">
        <f t="shared" si="1277"/>
        <v>0</v>
      </c>
      <c r="EI169" s="34">
        <v>0</v>
      </c>
      <c r="EJ169" s="34">
        <f t="shared" si="1278"/>
        <v>0</v>
      </c>
      <c r="EK169" s="34"/>
      <c r="EL169" s="34"/>
      <c r="EM169" s="34">
        <f t="shared" si="1205"/>
        <v>0</v>
      </c>
      <c r="EN169" s="34">
        <f t="shared" si="1205"/>
        <v>0</v>
      </c>
      <c r="EO169" s="34">
        <v>0</v>
      </c>
      <c r="EP169" s="34">
        <f t="shared" si="1279"/>
        <v>0</v>
      </c>
      <c r="EQ169" s="34">
        <f t="shared" si="1280"/>
        <v>0</v>
      </c>
      <c r="ER169" s="34">
        <f t="shared" si="1281"/>
        <v>0</v>
      </c>
      <c r="ES169" s="34"/>
      <c r="ET169" s="34"/>
      <c r="EU169" s="34">
        <f t="shared" si="1206"/>
        <v>0</v>
      </c>
      <c r="EV169" s="34">
        <f t="shared" si="1206"/>
        <v>0</v>
      </c>
      <c r="EW169" s="34">
        <v>0</v>
      </c>
      <c r="EX169" s="34">
        <f t="shared" si="1282"/>
        <v>0</v>
      </c>
      <c r="EY169" s="34">
        <f t="shared" si="1297"/>
        <v>0</v>
      </c>
      <c r="EZ169" s="34">
        <f t="shared" si="1283"/>
        <v>0</v>
      </c>
      <c r="FA169" s="34"/>
      <c r="FB169" s="34"/>
      <c r="FC169" s="34">
        <f t="shared" si="1298"/>
        <v>0</v>
      </c>
      <c r="FD169" s="34">
        <f t="shared" si="1298"/>
        <v>0</v>
      </c>
      <c r="FE169" s="34">
        <v>0</v>
      </c>
      <c r="FF169" s="34">
        <f t="shared" si="1285"/>
        <v>0</v>
      </c>
      <c r="FG169" s="34">
        <f t="shared" si="1286"/>
        <v>0</v>
      </c>
      <c r="FH169" s="34">
        <f t="shared" si="1287"/>
        <v>0</v>
      </c>
      <c r="FI169" s="34"/>
      <c r="FJ169" s="34"/>
      <c r="FK169" s="34">
        <f t="shared" si="1299"/>
        <v>0</v>
      </c>
      <c r="FL169" s="34">
        <f t="shared" si="1299"/>
        <v>0</v>
      </c>
      <c r="FM169" s="34">
        <v>0</v>
      </c>
      <c r="FN169" s="34">
        <f t="shared" si="1289"/>
        <v>0</v>
      </c>
      <c r="FO169" s="34">
        <f t="shared" si="1290"/>
        <v>0</v>
      </c>
      <c r="FP169" s="34">
        <f t="shared" si="1291"/>
        <v>0</v>
      </c>
      <c r="FQ169" s="34"/>
      <c r="FR169" s="34"/>
      <c r="FS169" s="34"/>
      <c r="FT169" s="34"/>
      <c r="FU169" s="34">
        <v>0</v>
      </c>
      <c r="FV169" s="34">
        <f t="shared" si="1293"/>
        <v>0</v>
      </c>
      <c r="FW169" s="34"/>
      <c r="FX169" s="34"/>
      <c r="FY169" s="34"/>
      <c r="FZ169" s="34"/>
      <c r="GA169" s="34">
        <f t="shared" si="1207"/>
        <v>0</v>
      </c>
      <c r="GB169" s="34">
        <f t="shared" si="1207"/>
        <v>0</v>
      </c>
      <c r="GC169" s="34">
        <v>0</v>
      </c>
      <c r="GD169" s="34">
        <f t="shared" si="1294"/>
        <v>0</v>
      </c>
      <c r="GE169" s="34">
        <f t="shared" si="1295"/>
        <v>0</v>
      </c>
      <c r="GF169" s="34">
        <f t="shared" si="1296"/>
        <v>0</v>
      </c>
      <c r="GG169" s="34"/>
      <c r="GH169" s="34"/>
      <c r="GI169" s="27">
        <f t="shared" si="1208"/>
        <v>0</v>
      </c>
      <c r="GJ169" s="27">
        <f t="shared" si="1208"/>
        <v>0</v>
      </c>
      <c r="GK169" s="37"/>
      <c r="GL169" s="38"/>
    </row>
    <row r="170" spans="1:194" ht="60" x14ac:dyDescent="0.25">
      <c r="A170" s="41"/>
      <c r="B170" s="72">
        <v>139</v>
      </c>
      <c r="C170" s="28" t="s">
        <v>308</v>
      </c>
      <c r="D170" s="29">
        <f t="shared" si="1300"/>
        <v>18150.400000000001</v>
      </c>
      <c r="E170" s="29">
        <f t="shared" si="1300"/>
        <v>18790</v>
      </c>
      <c r="F170" s="30">
        <v>18508</v>
      </c>
      <c r="G170" s="39">
        <v>2.8</v>
      </c>
      <c r="H170" s="31">
        <v>1</v>
      </c>
      <c r="I170" s="32"/>
      <c r="J170" s="32"/>
      <c r="K170" s="32"/>
      <c r="L170" s="29">
        <v>1.4</v>
      </c>
      <c r="M170" s="29">
        <v>1.68</v>
      </c>
      <c r="N170" s="29">
        <v>2.23</v>
      </c>
      <c r="O170" s="29">
        <v>2.39</v>
      </c>
      <c r="P170" s="33">
        <v>2.57</v>
      </c>
      <c r="Q170" s="34"/>
      <c r="R170" s="34">
        <f t="shared" si="1224"/>
        <v>0</v>
      </c>
      <c r="S170" s="34"/>
      <c r="T170" s="34">
        <f t="shared" si="1225"/>
        <v>0</v>
      </c>
      <c r="U170" s="34"/>
      <c r="V170" s="34">
        <f t="shared" si="1226"/>
        <v>0</v>
      </c>
      <c r="W170" s="34"/>
      <c r="X170" s="34">
        <f t="shared" si="1227"/>
        <v>0</v>
      </c>
      <c r="Y170" s="34">
        <v>1081</v>
      </c>
      <c r="Z170" s="34">
        <f t="shared" si="1228"/>
        <v>80888394.897333324</v>
      </c>
      <c r="AA170" s="34"/>
      <c r="AB170" s="34">
        <f t="shared" si="1229"/>
        <v>0</v>
      </c>
      <c r="AC170" s="34"/>
      <c r="AD170" s="34">
        <f t="shared" si="1230"/>
        <v>0</v>
      </c>
      <c r="AE170" s="34"/>
      <c r="AF170" s="34">
        <f t="shared" si="1231"/>
        <v>0</v>
      </c>
      <c r="AG170" s="34"/>
      <c r="AH170" s="34">
        <f t="shared" si="1232"/>
        <v>0</v>
      </c>
      <c r="AI170" s="34"/>
      <c r="AJ170" s="34">
        <f t="shared" si="1233"/>
        <v>0</v>
      </c>
      <c r="AK170" s="34"/>
      <c r="AL170" s="34">
        <f t="shared" si="1234"/>
        <v>0</v>
      </c>
      <c r="AM170" s="34"/>
      <c r="AN170" s="34">
        <f t="shared" si="1235"/>
        <v>0</v>
      </c>
      <c r="AO170" s="34"/>
      <c r="AP170" s="34">
        <f t="shared" si="1236"/>
        <v>0</v>
      </c>
      <c r="AQ170" s="34"/>
      <c r="AR170" s="34">
        <f t="shared" si="1237"/>
        <v>0</v>
      </c>
      <c r="AS170" s="34"/>
      <c r="AT170" s="34">
        <f t="shared" si="1238"/>
        <v>0</v>
      </c>
      <c r="AU170" s="34"/>
      <c r="AV170" s="34">
        <f t="shared" si="1239"/>
        <v>0</v>
      </c>
      <c r="AW170" s="34">
        <f>700-8</f>
        <v>692</v>
      </c>
      <c r="AX170" s="34">
        <f t="shared" si="1240"/>
        <v>60729069.58182399</v>
      </c>
      <c r="AY170" s="34"/>
      <c r="AZ170" s="34">
        <f t="shared" si="1241"/>
        <v>0</v>
      </c>
      <c r="BA170" s="34"/>
      <c r="BB170" s="34">
        <f t="shared" si="1242"/>
        <v>0</v>
      </c>
      <c r="BC170" s="34"/>
      <c r="BD170" s="34">
        <f t="shared" si="1243"/>
        <v>0</v>
      </c>
      <c r="BE170" s="34"/>
      <c r="BF170" s="34">
        <f t="shared" si="1244"/>
        <v>0</v>
      </c>
      <c r="BG170" s="34"/>
      <c r="BH170" s="34">
        <f t="shared" si="1245"/>
        <v>0</v>
      </c>
      <c r="BI170" s="34"/>
      <c r="BJ170" s="34">
        <f t="shared" si="1246"/>
        <v>0</v>
      </c>
      <c r="BK170" s="34"/>
      <c r="BL170" s="34">
        <f t="shared" si="1247"/>
        <v>0</v>
      </c>
      <c r="BM170" s="34"/>
      <c r="BN170" s="34">
        <f t="shared" si="1248"/>
        <v>0</v>
      </c>
      <c r="BO170" s="34"/>
      <c r="BP170" s="34">
        <f t="shared" si="1249"/>
        <v>0</v>
      </c>
      <c r="BQ170" s="40"/>
      <c r="BR170" s="34">
        <f t="shared" si="1250"/>
        <v>0</v>
      </c>
      <c r="BS170" s="34"/>
      <c r="BT170" s="34">
        <f t="shared" si="1251"/>
        <v>0</v>
      </c>
      <c r="BU170" s="34"/>
      <c r="BV170" s="34">
        <f t="shared" si="1252"/>
        <v>0</v>
      </c>
      <c r="BW170" s="34"/>
      <c r="BX170" s="34">
        <f t="shared" si="1253"/>
        <v>0</v>
      </c>
      <c r="BY170" s="34"/>
      <c r="BZ170" s="34">
        <f t="shared" si="1254"/>
        <v>0</v>
      </c>
      <c r="CA170" s="34"/>
      <c r="CB170" s="34">
        <f t="shared" si="1255"/>
        <v>0</v>
      </c>
      <c r="CC170" s="34"/>
      <c r="CD170" s="34">
        <f t="shared" si="1256"/>
        <v>0</v>
      </c>
      <c r="CE170" s="34"/>
      <c r="CF170" s="34">
        <f t="shared" si="1257"/>
        <v>0</v>
      </c>
      <c r="CG170" s="34"/>
      <c r="CH170" s="34">
        <f t="shared" si="1258"/>
        <v>0</v>
      </c>
      <c r="CI170" s="34"/>
      <c r="CJ170" s="34">
        <f t="shared" si="1259"/>
        <v>0</v>
      </c>
      <c r="CK170" s="34"/>
      <c r="CL170" s="34">
        <f t="shared" si="1260"/>
        <v>0</v>
      </c>
      <c r="CM170" s="34"/>
      <c r="CN170" s="34">
        <f t="shared" si="1261"/>
        <v>0</v>
      </c>
      <c r="CO170" s="34"/>
      <c r="CP170" s="34">
        <f t="shared" si="961"/>
        <v>0</v>
      </c>
      <c r="CQ170" s="34"/>
      <c r="CR170" s="34"/>
      <c r="CS170" s="34">
        <f t="shared" si="1203"/>
        <v>0</v>
      </c>
      <c r="CT170" s="34">
        <f t="shared" si="1203"/>
        <v>0</v>
      </c>
      <c r="CU170" s="34"/>
      <c r="CV170" s="34">
        <f t="shared" si="1262"/>
        <v>0</v>
      </c>
      <c r="CW170" s="34"/>
      <c r="CX170" s="34">
        <f t="shared" si="1263"/>
        <v>0</v>
      </c>
      <c r="CY170" s="34"/>
      <c r="CZ170" s="34">
        <f t="shared" si="1264"/>
        <v>0</v>
      </c>
      <c r="DA170" s="34"/>
      <c r="DB170" s="34">
        <f t="shared" si="1265"/>
        <v>0</v>
      </c>
      <c r="DC170" s="34"/>
      <c r="DD170" s="34">
        <f t="shared" si="1266"/>
        <v>0</v>
      </c>
      <c r="DE170" s="34"/>
      <c r="DF170" s="34">
        <f t="shared" si="1267"/>
        <v>0</v>
      </c>
      <c r="DG170" s="34">
        <v>0</v>
      </c>
      <c r="DH170" s="34">
        <f t="shared" si="1268"/>
        <v>0</v>
      </c>
      <c r="DI170" s="34">
        <v>0</v>
      </c>
      <c r="DJ170" s="34">
        <f t="shared" si="1269"/>
        <v>0</v>
      </c>
      <c r="DK170" s="34"/>
      <c r="DL170" s="27"/>
      <c r="DM170" s="34">
        <f t="shared" si="1218"/>
        <v>0</v>
      </c>
      <c r="DN170" s="27">
        <f t="shared" si="1195"/>
        <v>0</v>
      </c>
      <c r="DO170" s="34"/>
      <c r="DP170" s="34">
        <f t="shared" si="1270"/>
        <v>0</v>
      </c>
      <c r="DQ170" s="34"/>
      <c r="DR170" s="34">
        <f t="shared" si="1271"/>
        <v>0</v>
      </c>
      <c r="DS170" s="34"/>
      <c r="DT170" s="34">
        <f t="shared" si="1272"/>
        <v>0</v>
      </c>
      <c r="DU170" s="34"/>
      <c r="DV170" s="27"/>
      <c r="DW170" s="34">
        <f t="shared" si="1201"/>
        <v>0</v>
      </c>
      <c r="DX170" s="34">
        <f t="shared" si="1201"/>
        <v>0</v>
      </c>
      <c r="DY170" s="34"/>
      <c r="DZ170" s="34">
        <f t="shared" si="1273"/>
        <v>0</v>
      </c>
      <c r="EA170" s="34">
        <f t="shared" si="1274"/>
        <v>0</v>
      </c>
      <c r="EB170" s="34">
        <f t="shared" si="1275"/>
        <v>0</v>
      </c>
      <c r="EC170" s="27"/>
      <c r="ED170" s="34">
        <f t="shared" ref="ED170:ED176" si="1302">DZ170+EB170</f>
        <v>0</v>
      </c>
      <c r="EE170" s="34">
        <f t="shared" si="1204"/>
        <v>0</v>
      </c>
      <c r="EF170" s="34">
        <f t="shared" si="1204"/>
        <v>0</v>
      </c>
      <c r="EG170" s="34"/>
      <c r="EH170" s="34">
        <f t="shared" si="1277"/>
        <v>0</v>
      </c>
      <c r="EI170" s="34">
        <v>0</v>
      </c>
      <c r="EJ170" s="34">
        <f t="shared" si="1278"/>
        <v>0</v>
      </c>
      <c r="EK170" s="34"/>
      <c r="EL170" s="34"/>
      <c r="EM170" s="34">
        <f t="shared" si="1205"/>
        <v>0</v>
      </c>
      <c r="EN170" s="34">
        <f t="shared" si="1205"/>
        <v>0</v>
      </c>
      <c r="EO170" s="34"/>
      <c r="EP170" s="34">
        <f t="shared" si="1279"/>
        <v>0</v>
      </c>
      <c r="EQ170" s="34">
        <f t="shared" si="1280"/>
        <v>0</v>
      </c>
      <c r="ER170" s="34">
        <f t="shared" si="1281"/>
        <v>0</v>
      </c>
      <c r="ES170" s="34"/>
      <c r="ET170" s="34"/>
      <c r="EU170" s="34">
        <f t="shared" si="1206"/>
        <v>0</v>
      </c>
      <c r="EV170" s="34">
        <f t="shared" si="1206"/>
        <v>0</v>
      </c>
      <c r="EW170" s="34"/>
      <c r="EX170" s="34">
        <f t="shared" si="1282"/>
        <v>0</v>
      </c>
      <c r="EY170" s="34">
        <f t="shared" si="1297"/>
        <v>0</v>
      </c>
      <c r="EZ170" s="34">
        <f t="shared" si="1283"/>
        <v>0</v>
      </c>
      <c r="FA170" s="34"/>
      <c r="FB170" s="34">
        <f t="shared" ref="FB170:FB176" si="1303">EX170+EZ170</f>
        <v>0</v>
      </c>
      <c r="FC170" s="34">
        <f t="shared" si="1298"/>
        <v>0</v>
      </c>
      <c r="FD170" s="34">
        <f t="shared" si="1298"/>
        <v>0</v>
      </c>
      <c r="FE170" s="34"/>
      <c r="FF170" s="34">
        <f t="shared" si="1285"/>
        <v>0</v>
      </c>
      <c r="FG170" s="34">
        <f t="shared" si="1286"/>
        <v>0</v>
      </c>
      <c r="FH170" s="34">
        <f t="shared" si="1287"/>
        <v>0</v>
      </c>
      <c r="FI170" s="34"/>
      <c r="FJ170" s="34">
        <f t="shared" ref="FJ170:FJ176" si="1304">FF170+FH170</f>
        <v>0</v>
      </c>
      <c r="FK170" s="34">
        <f t="shared" si="1299"/>
        <v>0</v>
      </c>
      <c r="FL170" s="34">
        <f t="shared" si="1299"/>
        <v>0</v>
      </c>
      <c r="FM170" s="34"/>
      <c r="FN170" s="34">
        <f t="shared" si="1289"/>
        <v>0</v>
      </c>
      <c r="FO170" s="34">
        <f t="shared" si="1290"/>
        <v>0</v>
      </c>
      <c r="FP170" s="34">
        <f t="shared" si="1291"/>
        <v>0</v>
      </c>
      <c r="FQ170" s="34"/>
      <c r="FR170" s="34">
        <f t="shared" ref="FR170:FT176" si="1305">FN170+FP170</f>
        <v>0</v>
      </c>
      <c r="FS170" s="34">
        <f t="shared" si="1305"/>
        <v>0</v>
      </c>
      <c r="FT170" s="34">
        <f t="shared" si="1305"/>
        <v>0</v>
      </c>
      <c r="FU170" s="34"/>
      <c r="FV170" s="34">
        <f t="shared" si="1293"/>
        <v>0</v>
      </c>
      <c r="FW170" s="34"/>
      <c r="FX170" s="34"/>
      <c r="FY170" s="34"/>
      <c r="FZ170" s="34"/>
      <c r="GA170" s="34">
        <f t="shared" si="1207"/>
        <v>0</v>
      </c>
      <c r="GB170" s="34">
        <f t="shared" si="1207"/>
        <v>0</v>
      </c>
      <c r="GC170" s="34"/>
      <c r="GD170" s="34">
        <f t="shared" si="1294"/>
        <v>0</v>
      </c>
      <c r="GE170" s="34">
        <f t="shared" si="1295"/>
        <v>0</v>
      </c>
      <c r="GF170" s="34">
        <f t="shared" si="1296"/>
        <v>0</v>
      </c>
      <c r="GG170" s="34"/>
      <c r="GH170" s="34"/>
      <c r="GI170" s="27">
        <f t="shared" si="1208"/>
        <v>0</v>
      </c>
      <c r="GJ170" s="27">
        <f t="shared" si="1208"/>
        <v>0</v>
      </c>
      <c r="GK170" s="37"/>
      <c r="GL170" s="38"/>
    </row>
    <row r="171" spans="1:194" ht="60" x14ac:dyDescent="0.25">
      <c r="A171" s="41"/>
      <c r="B171" s="72">
        <v>140</v>
      </c>
      <c r="C171" s="28" t="s">
        <v>309</v>
      </c>
      <c r="D171" s="29">
        <f t="shared" si="1300"/>
        <v>18150.400000000001</v>
      </c>
      <c r="E171" s="29">
        <f t="shared" si="1300"/>
        <v>18790</v>
      </c>
      <c r="F171" s="30">
        <v>18508</v>
      </c>
      <c r="G171" s="39">
        <v>7.92</v>
      </c>
      <c r="H171" s="31">
        <v>1</v>
      </c>
      <c r="I171" s="32"/>
      <c r="J171" s="32"/>
      <c r="K171" s="32"/>
      <c r="L171" s="29">
        <v>1.4</v>
      </c>
      <c r="M171" s="29">
        <v>1.68</v>
      </c>
      <c r="N171" s="29">
        <v>2.23</v>
      </c>
      <c r="O171" s="29">
        <v>2.39</v>
      </c>
      <c r="P171" s="33">
        <v>2.57</v>
      </c>
      <c r="Q171" s="34"/>
      <c r="R171" s="34">
        <f>(Q171/12*1*$D171*$G171*$H171*$L171*R$9)+(Q171/12*5*$E171*$G171*$H171*$L171)+(Q171/12*6*$F171*$G171*$H171*$L171)</f>
        <v>0</v>
      </c>
      <c r="S171" s="34"/>
      <c r="T171" s="34">
        <f>(S171/12*1*$D171*$G171*$H171*$L171*T$9)+(S171/12*5*$E171*$G171*$H171*$L171)+(S171/12*6*$F171*$G171*$H171*$L171)</f>
        <v>0</v>
      </c>
      <c r="U171" s="34"/>
      <c r="V171" s="34">
        <f>(U171/12*1*$D171*$G171*$H171*$L171*V$9)+(U171/12*5*$E171*$G171*$H171*$L171)+(U171/12*6*$F171*$G171*$H171*$L171)</f>
        <v>0</v>
      </c>
      <c r="W171" s="34"/>
      <c r="X171" s="34">
        <f>(W171/12*1*$D171*$G171*$H171*$L171*X$9)+(W171/12*5*$E171*$G171*$H171*$L171)+(W171/12*6*$F171*$G171*$H171*$L171)</f>
        <v>0</v>
      </c>
      <c r="Y171" s="34">
        <v>119</v>
      </c>
      <c r="Z171" s="34">
        <f>(Y171/12*1*$D171*$G171*$H171*$L171*Z$9)+(Y171/12*5*$E171*$G171*$H171*$L171)+(Y171/12*6*$F171*$G171*$H171*$L171)</f>
        <v>24736080.008639999</v>
      </c>
      <c r="AA171" s="34"/>
      <c r="AB171" s="34">
        <f>(AA171/12*1*$D171*$G171*$H171*$L171*AB$9)+(AA171/12*5*$E171*$G171*$H171*$L171)+(AA171/12*6*$F171*$G171*$H171*$L171)</f>
        <v>0</v>
      </c>
      <c r="AC171" s="34"/>
      <c r="AD171" s="34">
        <f>(AC171/12*1*$D171*$G171*$H171*$L171*AD$9)+(AC171/12*5*$E171*$G171*$H171*$L171)+(AC171/12*6*$F171*$G171*$H171*$L171)</f>
        <v>0</v>
      </c>
      <c r="AE171" s="34"/>
      <c r="AF171" s="34">
        <f>(AE171/12*1*$D171*$G171*$H171*$L171*AF$9)+(AE171/12*5*$E171*$G171*$H171*$L171)+(AE171/12*6*$F171*$G171*$H171*$L171)</f>
        <v>0</v>
      </c>
      <c r="AG171" s="34"/>
      <c r="AH171" s="34">
        <f>(AG171/12*1*$D171*$G171*$H171*$L171*AH$9)+(AG171/12*5*$E171*$G171*$H171*$L171)+(AG171/12*6*$F171*$G171*$H171*$L171)</f>
        <v>0</v>
      </c>
      <c r="AI171" s="34"/>
      <c r="AJ171" s="34">
        <f t="shared" ref="AJ171" si="1306">(AI171/12*1*$D171*$G171*$H171*$L171*AJ$9)+(AI171/12*3*$E171*$G171*$H171*$L171*AJ$10)+(AI171/12*8*$E171*$G171*$H171*$L171*AJ$11)</f>
        <v>0</v>
      </c>
      <c r="AK171" s="34"/>
      <c r="AL171" s="34">
        <f>(AK171/12*1*$D171*$G171*$H171*$L171*AL$9)+(AK171/12*5*$E171*$G171*$H171*$L171)+(AK171/12*6*$F171*$G171*$H171*$L171)</f>
        <v>0</v>
      </c>
      <c r="AM171" s="34"/>
      <c r="AN171" s="34">
        <f>(AM171/12*1*$D171*$G171*$H171*$L171*AN$9)+(AM171/12*5*$E171*$G171*$H171*$L171)+(AM171/12*6*$F171*$G171*$H171*$L171)</f>
        <v>0</v>
      </c>
      <c r="AO171" s="34"/>
      <c r="AP171" s="34">
        <f>(AO171/12*1*$D171*$G171*$H171*$L171*AP$9)+(AO171/12*5*$E171*$G171*$H171*$L171)+(AO171/12*6*$F171*$G171*$H171*$L171)</f>
        <v>0</v>
      </c>
      <c r="AQ171" s="34"/>
      <c r="AR171" s="34">
        <f>(AQ171/12*1*$D171*$G171*$H171*$M171*AR$9)+(AQ171/12*5*$E171*$G171*$H171*$M171)+(AQ171/12*6*$F171*$G171*$H171*$M171)</f>
        <v>0</v>
      </c>
      <c r="AS171" s="34"/>
      <c r="AT171" s="34">
        <f>(AS171/12*1*$D171*$G171*$H171*$M171*AT$9)+(AS171/12*5*$E171*$G171*$H171*$M171)+(AS171/12*6*$F171*$G171*$H171*$M171)</f>
        <v>0</v>
      </c>
      <c r="AU171" s="34"/>
      <c r="AV171" s="34">
        <f>(AU171/12*1*$D171*$G171*$H171*$M171*AV$9)+(AU171/12*5*$E171*$G171*$H171*$M171)+(AU171/12*6*$F171*$G171*$H171*$M171)</f>
        <v>0</v>
      </c>
      <c r="AW171" s="34">
        <f>36-6</f>
        <v>30</v>
      </c>
      <c r="AX171" s="34">
        <f>(AW171/12*1*$D171*$G171*$H171*$M171*AX$9)+(AW171/12*5*$E171*$G171*$H171*$M171)+(AW171/12*6*$F171*$G171*$H171*$M171)</f>
        <v>7446958.5738239996</v>
      </c>
      <c r="AY171" s="34"/>
      <c r="AZ171" s="34">
        <f>(AY171/12*1*$D171*$G171*$H171*$L171*AZ$9)+(AY171/12*5*$E171*$G171*$H171*$L171)+(AY171/12*6*$F171*$G171*$H171*$L171)</f>
        <v>0</v>
      </c>
      <c r="BA171" s="34"/>
      <c r="BB171" s="34">
        <f>(BA171/12*1*$D171*$G171*$H171*$L171*BB$9)+(BA171/12*5*$E171*$G171*$H171*$L171)+(BA171/12*6*$F171*$G171*$H171*$L171)</f>
        <v>0</v>
      </c>
      <c r="BC171" s="34"/>
      <c r="BD171" s="34">
        <f>(BC171/12*1*$D171*$G171*$H171*$M171*BD$9)+(BC171/12*5*$E171*$G171*$H171*$M171)+(BC171/12*6*$F171*$G171*$H171*$M171)</f>
        <v>0</v>
      </c>
      <c r="BE171" s="34"/>
      <c r="BF171" s="34">
        <f>(BE171/12*1*$D171*$G171*$H171*$L171*BF$9)+(BE171/12*5*$E171*$G171*$H171*$L171)+(BE171/12*6*$F171*$G171*$H171*$L171)</f>
        <v>0</v>
      </c>
      <c r="BG171" s="34"/>
      <c r="BH171" s="34">
        <f>(BG171/12*1*$D171*$G171*$H171*$L171*BH$9)+(BG171/12*5*$E171*$G171*$H171*$L171)+(BG171/12*6*$F171*$G171*$H171*$L171)</f>
        <v>0</v>
      </c>
      <c r="BI171" s="34"/>
      <c r="BJ171" s="34">
        <f>(BI171/12*1*$D171*$G171*$H171*$L171*BJ$9)+(BI171/12*5*$E171*$G171*$H171*$L171)+(BI171/12*6*$F171*$G171*$H171*$L171)</f>
        <v>0</v>
      </c>
      <c r="BK171" s="34"/>
      <c r="BL171" s="34">
        <f>(BK171/12*1*$D171*$G171*$H171*$M171*BL$9)+(BK171/12*5*$E171*$G171*$H171*$M171)+(BK171/12*6*$F171*$G171*$H171*$M171)</f>
        <v>0</v>
      </c>
      <c r="BM171" s="34"/>
      <c r="BN171" s="34">
        <f>(BM171/12*1*$D171*$G171*$H171*$L171*BN$9)+(BM171/12*5*$E171*$G171*$H171*$L171)+(BM171/12*6*$F171*$G171*$H171*$L171)</f>
        <v>0</v>
      </c>
      <c r="BO171" s="34"/>
      <c r="BP171" s="34">
        <f t="shared" ref="BP171" si="1307">(BO171/12*1*$D171*$G171*$H171*$L171*BP$9)+(BO171/12*3*$E171*$G171*$H171*$L171*BP$10)+(BO171/12*8*$E171*$G171*$H171*$L171*BP$11)</f>
        <v>0</v>
      </c>
      <c r="BQ171" s="40"/>
      <c r="BR171" s="34">
        <f>(BQ171/12*1*$D171*$G171*$H171*$M171*BR$9)+(BQ171/12*5*$E171*$G171*$H171*$M171)+(BQ171/12*6*$F171*$G171*$H171*$M171)</f>
        <v>0</v>
      </c>
      <c r="BS171" s="34"/>
      <c r="BT171" s="34">
        <f>(BS171/12*1*$D171*$G171*$H171*$M171*BT$9)+(BS171/12*4*$E171*$G171*$H171*$M433)+(BS171/12*1*$E171*$G171*$H171*$M171)+(BS171/12*6*$F171*$G171*$H171*$M171)</f>
        <v>0</v>
      </c>
      <c r="BU171" s="34"/>
      <c r="BV171" s="34">
        <f>(BU171/12*1*$D171*$F171*$G171*$L171*BV$9)+(BU171/12*11*$E171*$F171*$G171*$L171)</f>
        <v>0</v>
      </c>
      <c r="BW171" s="34"/>
      <c r="BX171" s="34">
        <f>(BW171/12*1*$D171*$G171*$H171*$L171*BX$9)+(BW171/12*5*$E171*$G171*$H171*$L171)+(BW171/12*6*$F171*$G171*$H171*$L171)</f>
        <v>0</v>
      </c>
      <c r="BY171" s="34"/>
      <c r="BZ171" s="34">
        <f>(BY171/12*1*$D171*$G171*$H171*$L171*BZ$9)+(BY171/12*5*$E171*$G171*$H171*$L171)+(BY171/12*6*$F171*$G171*$H171*$L171)</f>
        <v>0</v>
      </c>
      <c r="CA171" s="34"/>
      <c r="CB171" s="34">
        <f>(CA171/12*1*$D171*$G171*$H171*$L171*CB$9)+(CA171/12*5*$E171*$G171*$H171*$L171)+(CA171/12*6*$F171*$G171*$H171*$L171)</f>
        <v>0</v>
      </c>
      <c r="CC171" s="34"/>
      <c r="CD171" s="34">
        <f>(CC171/12*1*$D171*$G171*$H171*$L171*CD$9)+(CC171/12*5*$E171*$G171*$H171*$L171)+(CC171/12*6*$F171*$G171*$H171*$L171)</f>
        <v>0</v>
      </c>
      <c r="CE171" s="34"/>
      <c r="CF171" s="34">
        <f>(CE171/12*1*$D171*$G171*$H171*$M171*CF$9)+(CE171/12*5*$E171*$G171*$H171*$M171)+(CE171/12*6*$F171*$G171*$H171*$M171)</f>
        <v>0</v>
      </c>
      <c r="CG171" s="34"/>
      <c r="CH171" s="34">
        <f>(CG171/12*1*$D171*$G171*$H171*$L171*CH$9)+(CG171/12*5*$E171*$G171*$H171*$L171)+(CG171/12*6*$F171*$G171*$H171*$L171)</f>
        <v>0</v>
      </c>
      <c r="CI171" s="34"/>
      <c r="CJ171" s="34">
        <f>(CI171/12*1*$D171*$G171*$H171*$M171*CJ$9)+(CI171/12*5*$E171*$G171*$H171*$M171)+(CI171/12*6*$F171*$G171*$H171*$M171)</f>
        <v>0</v>
      </c>
      <c r="CK171" s="34"/>
      <c r="CL171" s="34">
        <f>(CK171/12*1*$D171*$G171*$H171*$L171*CL$9)+(CK171/12*5*$E171*$G171*$H171*$L171)+(CK171/12*6*$F171*$G171*$H171*$L171)</f>
        <v>0</v>
      </c>
      <c r="CM171" s="34"/>
      <c r="CN171" s="34">
        <f>(CM171/12*1*$D171*$G171*$H171*$L171*CN$9)+(CM171/12*11*$E171*$G171*$H171*$L171)</f>
        <v>0</v>
      </c>
      <c r="CO171" s="34"/>
      <c r="CP171" s="34">
        <f t="shared" si="961"/>
        <v>0</v>
      </c>
      <c r="CQ171" s="34"/>
      <c r="CR171" s="34"/>
      <c r="CS171" s="34">
        <f t="shared" si="1203"/>
        <v>0</v>
      </c>
      <c r="CT171" s="34">
        <f t="shared" si="1203"/>
        <v>0</v>
      </c>
      <c r="CU171" s="34"/>
      <c r="CV171" s="34">
        <f>(CU171/12*1*$D171*$G171*$H171*$M171*CV$9)+(CU171/12*5*$E171*$G171*$H171*$M171)+(CU171/12*6*$F171*$G171*$H171*$M171)</f>
        <v>0</v>
      </c>
      <c r="CW171" s="34"/>
      <c r="CX171" s="34">
        <f>(CW171/12*1*$D171*$G171*$H171*$M171*CX$9)+(CW171/12*5*$E171*$G171*$H171*$M171)+(CW171/12*6*$F171*$G171*$H171*$M171)</f>
        <v>0</v>
      </c>
      <c r="CY171" s="34"/>
      <c r="CZ171" s="34">
        <f>(CY171/12*1*$D171*$G171*$H171*$L171*CZ$9)+(CY171/12*5*$E171*$G171*$H171*$L171)+(CY171/12*6*$F171*$G171*$H171*$L171)</f>
        <v>0</v>
      </c>
      <c r="DA171" s="34"/>
      <c r="DB171" s="34">
        <f>(DA171/12*1*$D171*$G171*$H171*$M171*DB$9)+(DA171/12*5*$E171*$G171*$H171*$M171)+(DA171/12*6*$F171*$G171*$H171*$M171)</f>
        <v>0</v>
      </c>
      <c r="DC171" s="34"/>
      <c r="DD171" s="34">
        <f>(DC171/12*1*$D171*$G171*$H171*$M171*DD$9)+(DC171/12*5*$E171*$G171*$H171*$M171)+(DC171/12*6*$F171*$G171*$H171*$M171)</f>
        <v>0</v>
      </c>
      <c r="DE171" s="34"/>
      <c r="DF171" s="34">
        <f>(DE171/12*1*$D171*$G171*$H171*$M171*DF$9)+(DE171/12*5*$E171*$G171*$H171*$M171)+(DE171/12*6*$F171*$G171*$H171*$M171)</f>
        <v>0</v>
      </c>
      <c r="DG171" s="34"/>
      <c r="DH171" s="34">
        <f>(DG171/12*1*$D171*$G171*$H171*$M171*DH$9)+(DG171/12*11*$E171*$G171*$H171*$M171)</f>
        <v>0</v>
      </c>
      <c r="DI171" s="34">
        <v>0</v>
      </c>
      <c r="DJ171" s="34">
        <f t="shared" si="1269"/>
        <v>0</v>
      </c>
      <c r="DK171" s="34"/>
      <c r="DL171" s="27"/>
      <c r="DM171" s="34">
        <f t="shared" si="1218"/>
        <v>0</v>
      </c>
      <c r="DN171" s="27">
        <f t="shared" si="1195"/>
        <v>0</v>
      </c>
      <c r="DO171" s="34"/>
      <c r="DP171" s="34">
        <f>(DO171/12*1*$D171*$G171*$H171*$L171*DP$9)+(DO171/12*5*$E171*$G171*$H171*$L171)+(DO171/12*6*$F171*$G171*$H171*$L171)</f>
        <v>0</v>
      </c>
      <c r="DQ171" s="34"/>
      <c r="DR171" s="34">
        <f>(DQ171/12*1*$D171*$G171*$H171*$M171*DR$9)+(DQ171/12*11*$E171*$G171*$H171*$M171)</f>
        <v>0</v>
      </c>
      <c r="DS171" s="34"/>
      <c r="DT171" s="34">
        <f t="shared" si="1272"/>
        <v>0</v>
      </c>
      <c r="DU171" s="34"/>
      <c r="DV171" s="27"/>
      <c r="DW171" s="34">
        <f t="shared" si="1201"/>
        <v>0</v>
      </c>
      <c r="DX171" s="34">
        <f t="shared" si="1201"/>
        <v>0</v>
      </c>
      <c r="DY171" s="34"/>
      <c r="DZ171" s="34">
        <f>(DY171/12*1*$D171*$G171*$H171*$M171*DZ$9)+(DY171/12*11*$E171*$G171*$H171*$M171)</f>
        <v>0</v>
      </c>
      <c r="EA171" s="34">
        <f t="shared" si="1274"/>
        <v>0</v>
      </c>
      <c r="EB171" s="34">
        <f t="shared" si="1275"/>
        <v>0</v>
      </c>
      <c r="EC171" s="27"/>
      <c r="ED171" s="34">
        <f t="shared" si="1302"/>
        <v>0</v>
      </c>
      <c r="EE171" s="34">
        <f t="shared" si="1204"/>
        <v>0</v>
      </c>
      <c r="EF171" s="34">
        <f t="shared" si="1204"/>
        <v>0</v>
      </c>
      <c r="EG171" s="34"/>
      <c r="EH171" s="34">
        <f>(EG171/12*1*$D171*$G171*$H171*$L171*EH$9)+(EG171/12*11*$E171*$G171*$H171*$L171)</f>
        <v>0</v>
      </c>
      <c r="EI171" s="34">
        <v>0</v>
      </c>
      <c r="EJ171" s="34">
        <f t="shared" si="1278"/>
        <v>0</v>
      </c>
      <c r="EK171" s="34"/>
      <c r="EL171" s="34"/>
      <c r="EM171" s="34">
        <f t="shared" si="1205"/>
        <v>0</v>
      </c>
      <c r="EN171" s="34">
        <f t="shared" si="1205"/>
        <v>0</v>
      </c>
      <c r="EO171" s="34"/>
      <c r="EP171" s="34">
        <f>(EO171/12*1*$D171*$G171*$H171*$L171*EP$9)+(EO171/12*11*$E171*$G171*$H171*$L171)</f>
        <v>0</v>
      </c>
      <c r="EQ171" s="34">
        <f t="shared" si="1280"/>
        <v>0</v>
      </c>
      <c r="ER171" s="34">
        <f t="shared" si="1281"/>
        <v>0</v>
      </c>
      <c r="ES171" s="34"/>
      <c r="ET171" s="34"/>
      <c r="EU171" s="34">
        <f t="shared" si="1206"/>
        <v>0</v>
      </c>
      <c r="EV171" s="34">
        <f t="shared" si="1206"/>
        <v>0</v>
      </c>
      <c r="EW171" s="34"/>
      <c r="EX171" s="34">
        <f>(EW171/12*1*$D171*$G171*$H171*$M171*EX$9)+(EW171/12*11*$E171*$G171*$H171*$M171)</f>
        <v>0</v>
      </c>
      <c r="EY171" s="34">
        <f t="shared" si="1297"/>
        <v>0</v>
      </c>
      <c r="EZ171" s="34">
        <f t="shared" si="1283"/>
        <v>0</v>
      </c>
      <c r="FA171" s="34"/>
      <c r="FB171" s="34">
        <f t="shared" si="1303"/>
        <v>0</v>
      </c>
      <c r="FC171" s="34">
        <f t="shared" si="1298"/>
        <v>0</v>
      </c>
      <c r="FD171" s="34">
        <f t="shared" si="1298"/>
        <v>0</v>
      </c>
      <c r="FE171" s="34"/>
      <c r="FF171" s="34">
        <f>(FE171/12*1*$D171*$G171*$H171*$M171*FF$9)+(FE171/12*11*$E171*$G171*$H171*$M171)</f>
        <v>0</v>
      </c>
      <c r="FG171" s="34">
        <f t="shared" si="1286"/>
        <v>0</v>
      </c>
      <c r="FH171" s="34">
        <f t="shared" si="1287"/>
        <v>0</v>
      </c>
      <c r="FI171" s="34"/>
      <c r="FJ171" s="34">
        <f t="shared" si="1304"/>
        <v>0</v>
      </c>
      <c r="FK171" s="34">
        <f t="shared" si="1299"/>
        <v>0</v>
      </c>
      <c r="FL171" s="34">
        <f t="shared" si="1299"/>
        <v>0</v>
      </c>
      <c r="FM171" s="34"/>
      <c r="FN171" s="34">
        <f>(FM171/12*1*$D171*$G171*$H171*$M171*FN$9)+(FM171/12*11*$E171*$G171*$H171*$M171)</f>
        <v>0</v>
      </c>
      <c r="FO171" s="34">
        <f t="shared" si="1290"/>
        <v>0</v>
      </c>
      <c r="FP171" s="34">
        <f t="shared" si="1291"/>
        <v>0</v>
      </c>
      <c r="FQ171" s="34"/>
      <c r="FR171" s="34">
        <f t="shared" si="1305"/>
        <v>0</v>
      </c>
      <c r="FS171" s="34">
        <f t="shared" si="1305"/>
        <v>0</v>
      </c>
      <c r="FT171" s="34">
        <f t="shared" si="1305"/>
        <v>0</v>
      </c>
      <c r="FU171" s="34"/>
      <c r="FV171" s="34">
        <f>(FU171/12*1*$D171*$G171*$H171*$N171*FV$9)+(FU171/12*11*$E171*$G171*$H171*$N171)</f>
        <v>0</v>
      </c>
      <c r="FW171" s="34"/>
      <c r="FX171" s="34"/>
      <c r="FY171" s="34"/>
      <c r="FZ171" s="34"/>
      <c r="GA171" s="34">
        <f t="shared" si="1207"/>
        <v>0</v>
      </c>
      <c r="GB171" s="34">
        <f t="shared" si="1207"/>
        <v>0</v>
      </c>
      <c r="GC171" s="34"/>
      <c r="GD171" s="34">
        <f>(GC171/12*1*$D171*$G171*$H171*$O171*GD$9)+(GC171/12*11*$E171*$G171*$H171*$P171)</f>
        <v>0</v>
      </c>
      <c r="GE171" s="34">
        <f t="shared" si="1295"/>
        <v>0</v>
      </c>
      <c r="GF171" s="34">
        <f t="shared" si="1296"/>
        <v>0</v>
      </c>
      <c r="GG171" s="34"/>
      <c r="GH171" s="34"/>
      <c r="GI171" s="27">
        <f t="shared" si="1208"/>
        <v>0</v>
      </c>
      <c r="GJ171" s="27">
        <f t="shared" si="1208"/>
        <v>0</v>
      </c>
      <c r="GK171" s="37"/>
      <c r="GL171" s="38"/>
    </row>
    <row r="172" spans="1:194" x14ac:dyDescent="0.25">
      <c r="A172" s="41"/>
      <c r="B172" s="72">
        <v>141</v>
      </c>
      <c r="C172" s="28" t="s">
        <v>310</v>
      </c>
      <c r="D172" s="29">
        <f t="shared" si="1300"/>
        <v>18150.400000000001</v>
      </c>
      <c r="E172" s="29">
        <f t="shared" si="1300"/>
        <v>18790</v>
      </c>
      <c r="F172" s="30">
        <v>18508</v>
      </c>
      <c r="G172" s="39">
        <v>2</v>
      </c>
      <c r="H172" s="31">
        <v>1</v>
      </c>
      <c r="I172" s="32"/>
      <c r="J172" s="32"/>
      <c r="K172" s="32"/>
      <c r="L172" s="29">
        <v>1.4</v>
      </c>
      <c r="M172" s="29">
        <v>1.68</v>
      </c>
      <c r="N172" s="29">
        <v>2.23</v>
      </c>
      <c r="O172" s="29">
        <v>2.39</v>
      </c>
      <c r="P172" s="33">
        <v>2.57</v>
      </c>
      <c r="Q172" s="34"/>
      <c r="R172" s="34">
        <f>(Q172/12*1*$D172*$G172*$H172*$L172*R$9)+(Q172/12*5*$E172*$G172*$H172*$L172*R$10)+(Q172/12*6*$F172*$G172*$H172*$L172*R$10)</f>
        <v>0</v>
      </c>
      <c r="S172" s="34">
        <v>0</v>
      </c>
      <c r="T172" s="34">
        <f>(S172/12*1*$D172*$G172*$H172*$L172*T$9)+(S172/12*5*$E172*$G172*$H172*$L172*T$10)+(S172/12*6*$F172*$G172*$H172*$L172*T$10)</f>
        <v>0</v>
      </c>
      <c r="U172" s="34">
        <v>0</v>
      </c>
      <c r="V172" s="34">
        <f t="shared" ref="V172:V174" si="1308">(U172/12*1*$D172*$G172*$H172*$L172*V$9)+(U172/12*5*$E172*$G172*$H172*$L172*V$10)+(U172/12*6*$F172*$G172*$H172*$L172*V$10)</f>
        <v>0</v>
      </c>
      <c r="W172" s="34"/>
      <c r="X172" s="34">
        <f t="shared" ref="X172:X174" si="1309">(W172/12*1*$D172*$G172*$H172*$L172*X$9)+(W172/12*5*$E172*$G172*$H172*$L172*X$10)+(W172/12*6*$F172*$G172*$H172*$L172*X$10)</f>
        <v>0</v>
      </c>
      <c r="Y172" s="34">
        <v>20</v>
      </c>
      <c r="Z172" s="34">
        <f t="shared" ref="Z172:Z174" si="1310">(Y172/12*1*$D172*$G172*$H172*$L172*Z$9)+(Y172/12*5*$E172*$G172*$H172*$L172*Z$10)+(Y172/12*6*$F172*$G172*$H172*$L172*Z$10)</f>
        <v>1068962.5333333332</v>
      </c>
      <c r="AA172" s="34">
        <v>0</v>
      </c>
      <c r="AB172" s="34">
        <f t="shared" ref="AB172:AB174" si="1311">(AA172/12*1*$D172*$G172*$H172*$L172*AB$9)+(AA172/12*5*$E172*$G172*$H172*$L172*AB$10)+(AA172/12*6*$F172*$G172*$H172*$L172*AB$10)</f>
        <v>0</v>
      </c>
      <c r="AC172" s="34">
        <v>0</v>
      </c>
      <c r="AD172" s="34">
        <f t="shared" ref="AD172:AD174" si="1312">(AC172/12*1*$D172*$G172*$H172*$L172*AD$9)+(AC172/12*5*$E172*$G172*$H172*$L172*AD$10)+(AC172/12*6*$F172*$G172*$H172*$L172*AD$10)</f>
        <v>0</v>
      </c>
      <c r="AE172" s="34">
        <v>0</v>
      </c>
      <c r="AF172" s="34">
        <f t="shared" ref="AF172:AF174" si="1313">(AE172/12*1*$D172*$G172*$H172*$L172*AF$9)+(AE172/12*5*$E172*$G172*$H172*$L172*AF$10)+(AE172/12*6*$F172*$G172*$H172*$L172*AF$10)</f>
        <v>0</v>
      </c>
      <c r="AG172" s="34">
        <v>0</v>
      </c>
      <c r="AH172" s="34">
        <f t="shared" ref="AH172:AH174" si="1314">(AG172/12*1*$D172*$G172*$H172*$L172*AH$9)+(AG172/12*5*$E172*$G172*$H172*$L172*AH$10)+(AG172/12*6*$F172*$G172*$H172*$L172*AH$10)</f>
        <v>0</v>
      </c>
      <c r="AI172" s="34"/>
      <c r="AJ172" s="34">
        <f t="shared" ref="AJ172:AJ174" si="1315">(AI172/12*1*$D172*$G172*$H172*$L172*AJ$9)+(AI172/12*3*$E172*$G172*$H172*$L172*AJ$10)+(AI172/12*2*$E172*$G172*$H172*$L172*AJ$11)+(AI172/12*6*$F172*$G172*$H172*$L172*AJ$11)</f>
        <v>0</v>
      </c>
      <c r="AK172" s="34">
        <v>0</v>
      </c>
      <c r="AL172" s="34">
        <f>(AK172/12*1*$D172*$G172*$H172*$L172*AL$9)+(AK172/12*5*$E172*$G172*$H172*$L172*AL$10)+(AK172/12*6*$F172*$G172*$H172*$L172*AL$10)</f>
        <v>0</v>
      </c>
      <c r="AM172" s="34"/>
      <c r="AN172" s="34">
        <f>(AM172/12*1*$D172*$G172*$H172*$L172*AN$9)+(AM172/12*5*$E172*$G172*$H172*$L172*AN$10)+(AM172/12*6*$F172*$G172*$H172*$L172*AN$10)</f>
        <v>0</v>
      </c>
      <c r="AO172" s="34">
        <v>0</v>
      </c>
      <c r="AP172" s="34">
        <f t="shared" ref="AP172:AP174" si="1316">(AO172/12*1*$D172*$G172*$H172*$L172*AP$9)+(AO172/12*5*$E172*$G172*$H172*$L172*AP$10)+(AO172/12*6*$F172*$G172*$H172*$L172*AP$10)</f>
        <v>0</v>
      </c>
      <c r="AQ172" s="34">
        <v>0</v>
      </c>
      <c r="AR172" s="34">
        <f>(AQ172/12*1*$D172*$G172*$H172*$M172*AR$9)+(AQ172/12*5*$E172*$G172*$H172*$M172*AR$10)+(AQ172/12*6*$F172*$G172*$H172*$M172*AR$10)</f>
        <v>0</v>
      </c>
      <c r="AS172" s="34">
        <v>0</v>
      </c>
      <c r="AT172" s="34">
        <f>(AS172/12*1*$D172*$G172*$H172*$M172*AT$9)+(AS172/12*5*$E172*$G172*$H172*$M172*AT$10)+(AS172/12*6*$F172*$G172*$H172*$M172*AT$10)</f>
        <v>0</v>
      </c>
      <c r="AU172" s="34"/>
      <c r="AV172" s="34">
        <f t="shared" ref="AV172:AV174" si="1317">(AU172/12*1*$D172*$G172*$H172*$M172*AV$9)+(AU172/12*5*$E172*$G172*$H172*$M172*AV$10)+(AU172/12*6*$F172*$G172*$H172*$M172*AV$10)</f>
        <v>0</v>
      </c>
      <c r="AW172" s="34"/>
      <c r="AX172" s="34">
        <f t="shared" ref="AX172:AX174" si="1318">(AW172/12*1*$D172*$G172*$H172*$M172*AX$9)+(AW172/12*5*$E172*$G172*$H172*$M172*AX$10)+(AW172/12*6*$F172*$G172*$H172*$M172*AX$10)</f>
        <v>0</v>
      </c>
      <c r="AY172" s="34"/>
      <c r="AZ172" s="34">
        <f t="shared" ref="AZ172:AZ174" si="1319">(AY172/12*1*$D172*$G172*$H172*$L172*AZ$9)+(AY172/12*5*$E172*$G172*$H172*$L172*AZ$10)+(AY172/12*6*$F172*$G172*$H172*$L172*AZ$10)</f>
        <v>0</v>
      </c>
      <c r="BA172" s="34"/>
      <c r="BB172" s="34">
        <f t="shared" ref="BB172:BB174" si="1320">(BA172/12*1*$D172*$G172*$H172*$L172*BB$9)+(BA172/12*5*$E172*$G172*$H172*$L172*BB$10)+(BA172/12*6*$F172*$G172*$H172*$L172*BB$10)</f>
        <v>0</v>
      </c>
      <c r="BC172" s="34">
        <v>0</v>
      </c>
      <c r="BD172" s="34">
        <f t="shared" ref="BD172:BD174" si="1321">(BC172/12*1*$D172*$G172*$H172*$M172*BD$9)+(BC172/12*5*$E172*$G172*$H172*$M172*BD$10)+(BC172/12*6*$F172*$G172*$H172*$M172*BD$10)</f>
        <v>0</v>
      </c>
      <c r="BE172" s="34">
        <v>0</v>
      </c>
      <c r="BF172" s="34">
        <f t="shared" ref="BF172:BF174" si="1322">(BE172/12*1*$D172*$G172*$H172*$L172*BF$9)+(BE172/12*5*$E172*$G172*$H172*$L172*BF$10)+(BE172/12*6*$F172*$G172*$H172*$L172*BF$10)</f>
        <v>0</v>
      </c>
      <c r="BG172" s="34">
        <v>0</v>
      </c>
      <c r="BH172" s="34">
        <f t="shared" ref="BH172:BH174" si="1323">(BG172/12*1*$D172*$G172*$H172*$L172*BH$9)+(BG172/12*5*$E172*$G172*$H172*$L172*BH$10)+(BG172/12*6*$F172*$G172*$H172*$L172*BH$10)</f>
        <v>0</v>
      </c>
      <c r="BI172" s="34">
        <v>0</v>
      </c>
      <c r="BJ172" s="34">
        <f t="shared" ref="BJ172:BJ174" si="1324">(BI172/12*1*$D172*$G172*$H172*$L172*BJ$9)+(BI172/12*5*$E172*$G172*$H172*$L172*BJ$10)+(BI172/12*6*$F172*$G172*$H172*$L172*BJ$10)</f>
        <v>0</v>
      </c>
      <c r="BK172" s="34">
        <v>0</v>
      </c>
      <c r="BL172" s="34">
        <f t="shared" ref="BL172:BL174" si="1325">(BK172/12*1*$D172*$G172*$H172*$M172*BL$9)+(BK172/12*5*$E172*$G172*$H172*$M172*BL$10)+(BK172/12*6*$F172*$G172*$H172*$M172*BL$10)</f>
        <v>0</v>
      </c>
      <c r="BM172" s="34">
        <v>0</v>
      </c>
      <c r="BN172" s="34">
        <f t="shared" ref="BN172:BN174" si="1326">(BM172/12*1*$D172*$G172*$H172*$L172*BN$9)+(BM172/12*5*$E172*$G172*$H172*$L172*BN$10)+(BM172/12*6*$F172*$G172*$H172*$L172*BN$10)</f>
        <v>0</v>
      </c>
      <c r="BO172" s="34">
        <v>0</v>
      </c>
      <c r="BP172" s="34">
        <f t="shared" ref="BP172:BP174" si="1327">(BO172/12*1*$D172*$G172*$H172*$L172*BP$9)+(BO172/12*3*$E172*$G172*$H172*$L172*BP$10)+(BO172/12*2*$E172*$G172*$H172*$L172*BP$11)+(BO172/12*6*$F172*$G172*$H172*$L172*BP$11)</f>
        <v>0</v>
      </c>
      <c r="BQ172" s="40">
        <v>0</v>
      </c>
      <c r="BR172" s="34">
        <f t="shared" ref="BR172:BR174" si="1328">(BQ172/12*1*$D172*$G172*$H172*$M172*BR$9)+(BQ172/12*5*$E172*$G172*$H172*$M172*BR$10)+(BQ172/12*6*$F172*$G172*$H172*$M172*BR$10)</f>
        <v>0</v>
      </c>
      <c r="BS172" s="34">
        <v>0</v>
      </c>
      <c r="BT172" s="34">
        <f t="shared" ref="BT172:BT174" si="1329">(BS172/12*1*$D172*$G172*$H172*$M172*BT$9)+(BS172/12*4*$E172*$G172*$H172*$M172*BT$10)+(BS172/12*1*$E172*$G172*$H172*$M172*BT$12)+(BS172/12*6*$F172*$G172*$H172*$M172*BT$12)</f>
        <v>0</v>
      </c>
      <c r="BU172" s="34">
        <v>0</v>
      </c>
      <c r="BV172" s="34">
        <f t="shared" ref="BV172:BV174" si="1330">(BU172/12*1*$D172*$F172*$G172*$L172*BV$9)+(BU172/12*11*$E172*$F172*$G172*$L172*BV$10)</f>
        <v>0</v>
      </c>
      <c r="BW172" s="34">
        <v>0</v>
      </c>
      <c r="BX172" s="34">
        <f>(BW172/12*1*$D172*$G172*$H172*$L172*BX$9)+(BW172/12*5*$E172*$G172*$H172*$L172*BX$10)+(BW172/12*6*$F172*$G172*$H172*$L172*BX$10)</f>
        <v>0</v>
      </c>
      <c r="BY172" s="34">
        <v>0</v>
      </c>
      <c r="BZ172" s="34">
        <f>(BY172/12*1*$D172*$G172*$H172*$L172*BZ$9)+(BY172/12*5*$E172*$G172*$H172*$L172*BZ$10)+(BY172/12*6*$F172*$G172*$H172*$L172*BZ$10)</f>
        <v>0</v>
      </c>
      <c r="CA172" s="34">
        <v>0</v>
      </c>
      <c r="CB172" s="34">
        <f>(CA172/12*1*$D172*$G172*$H172*$L172*CB$9)+(CA172/12*5*$E172*$G172*$H172*$L172*CB$10)+(CA172/12*6*$F172*$G172*$H172*$L172*CB$10)</f>
        <v>0</v>
      </c>
      <c r="CC172" s="34">
        <v>0</v>
      </c>
      <c r="CD172" s="34">
        <f>(CC172/12*1*$D172*$G172*$H172*$L172*CD$9)+(CC172/12*5*$E172*$G172*$H172*$L172*CD$10)+(CC172/12*6*$F172*$G172*$H172*$L172*CD$10)</f>
        <v>0</v>
      </c>
      <c r="CE172" s="34">
        <v>0</v>
      </c>
      <c r="CF172" s="34">
        <f t="shared" ref="CF172:CF174" si="1331">(CE172/12*1*$D172*$G172*$H172*$M172*CF$9)+(CE172/12*5*$E172*$G172*$H172*$M172*CF$10)+(CE172/12*6*$F172*$G172*$H172*$M172*CF$10)</f>
        <v>0</v>
      </c>
      <c r="CG172" s="34"/>
      <c r="CH172" s="34">
        <f t="shared" ref="CH172:CH174" si="1332">(CG172/12*1*$D172*$G172*$H172*$L172*CH$9)+(CG172/12*5*$E172*$G172*$H172*$L172*CH$10)+(CG172/12*6*$F172*$G172*$H172*$L172*CH$10)</f>
        <v>0</v>
      </c>
      <c r="CI172" s="34"/>
      <c r="CJ172" s="34">
        <f t="shared" ref="CJ172:CJ174" si="1333">(CI172/12*1*$D172*$G172*$H172*$M172*CJ$9)+(CI172/12*5*$E172*$G172*$H172*$M172*CJ$10)+(CI172/12*6*$F172*$G172*$H172*$M172*CJ$10)</f>
        <v>0</v>
      </c>
      <c r="CK172" s="34">
        <v>0</v>
      </c>
      <c r="CL172" s="34">
        <f t="shared" ref="CL172:CL174" si="1334">(CK172/12*1*$D172*$G172*$H172*$L172*CL$9)+(CK172/12*5*$E172*$G172*$H172*$L172*CL$10)+(CK172/12*6*$F172*$G172*$H172*$L172*CL$10)</f>
        <v>0</v>
      </c>
      <c r="CM172" s="34">
        <v>0</v>
      </c>
      <c r="CN172" s="34">
        <f>(CM172/12*1*$D172*$G172*$H172*$L172*CN$9)+(CM172/12*11*$E172*$G172*$H172*$L172*CN$10)</f>
        <v>0</v>
      </c>
      <c r="CO172" s="34"/>
      <c r="CP172" s="34">
        <f t="shared" si="961"/>
        <v>0</v>
      </c>
      <c r="CQ172" s="34"/>
      <c r="CR172" s="34"/>
      <c r="CS172" s="34">
        <f t="shared" si="1203"/>
        <v>0</v>
      </c>
      <c r="CT172" s="34">
        <f t="shared" si="1203"/>
        <v>0</v>
      </c>
      <c r="CU172" s="34">
        <v>0</v>
      </c>
      <c r="CV172" s="34">
        <f t="shared" ref="CV172:CV174" si="1335">(CU172/12*1*$D172*$G172*$H172*$M172*CV$9)+(CU172/12*5*$E172*$G172*$H172*$M172*CV$10)+(CU172/12*6*$F172*$G172*$H172*$M172*CV$10)</f>
        <v>0</v>
      </c>
      <c r="CW172" s="34">
        <v>0</v>
      </c>
      <c r="CX172" s="34">
        <f t="shared" ref="CX172:CX174" si="1336">(CW172/12*1*$D172*$G172*$H172*$M172*CX$9)+(CW172/12*5*$E172*$G172*$H172*$M172*CX$10)+(CW172/12*6*$F172*$G172*$H172*$M172*CX$10)</f>
        <v>0</v>
      </c>
      <c r="CY172" s="34">
        <v>0</v>
      </c>
      <c r="CZ172" s="34">
        <f t="shared" ref="CZ172:CZ174" si="1337">(CY172/12*1*$D172*$G172*$H172*$L172*CZ$9)+(CY172/12*5*$E172*$G172*$H172*$L172*CZ$10)+(CY172/12*6*$F172*$G172*$H172*$L172*CZ$10)</f>
        <v>0</v>
      </c>
      <c r="DA172" s="34">
        <v>0</v>
      </c>
      <c r="DB172" s="34">
        <f t="shared" ref="DB172:DB174" si="1338">(DA172/12*1*$D172*$G172*$H172*$M172*DB$9)+(DA172/12*5*$E172*$G172*$H172*$M172*DB$10)+(DA172/12*6*$F172*$G172*$H172*$M172*DB$10)</f>
        <v>0</v>
      </c>
      <c r="DC172" s="34">
        <v>0</v>
      </c>
      <c r="DD172" s="34">
        <f t="shared" ref="DD172:DD174" si="1339">(DC172/12*1*$D172*$G172*$H172*$M172*DD$9)+(DC172/12*5*$E172*$G172*$H172*$M172*DD$10)+(DC172/12*6*$F172*$G172*$H172*$M172*DD$10)</f>
        <v>0</v>
      </c>
      <c r="DE172" s="34">
        <v>0</v>
      </c>
      <c r="DF172" s="34">
        <f t="shared" ref="DF172:DF174" si="1340">(DE172/12*1*$D172*$G172*$H172*$M172*DF$9)+(DE172/12*5*$E172*$G172*$H172*$M172*DF$10)+(DE172/12*6*$F172*$G172*$H172*$M172*DF$10)</f>
        <v>0</v>
      </c>
      <c r="DG172" s="34">
        <v>0</v>
      </c>
      <c r="DH172" s="34">
        <f>(DG172/12*1*$D172*$G172*$H172*$M172*DH$9)+(DG172/12*11*$E172*$G172*$H172*$M172*DH$10)</f>
        <v>0</v>
      </c>
      <c r="DI172" s="34">
        <v>0</v>
      </c>
      <c r="DJ172" s="34">
        <f t="shared" si="1269"/>
        <v>0</v>
      </c>
      <c r="DK172" s="34"/>
      <c r="DL172" s="27"/>
      <c r="DM172" s="34">
        <f t="shared" si="1218"/>
        <v>0</v>
      </c>
      <c r="DN172" s="27">
        <f t="shared" si="1195"/>
        <v>0</v>
      </c>
      <c r="DO172" s="34">
        <v>0</v>
      </c>
      <c r="DP172" s="34">
        <f t="shared" ref="DP172:DP174" si="1341">(DO172/12*1*$D172*$G172*$H172*$L172*DP$9)+(DO172/12*5*$E172*$G172*$H172*$L172*DP$10)+(DO172/12*6*$F172*$G172*$H172*$L172*DP$10)</f>
        <v>0</v>
      </c>
      <c r="DQ172" s="34">
        <v>0</v>
      </c>
      <c r="DR172" s="34">
        <f>(DQ172/12*1*$D172*$G172*$H172*$M172*DR$9)+(DQ172/12*11*$E172*$G172*$H172*$M172*DR$10)</f>
        <v>0</v>
      </c>
      <c r="DS172" s="34"/>
      <c r="DT172" s="34">
        <f t="shared" si="1272"/>
        <v>0</v>
      </c>
      <c r="DU172" s="34"/>
      <c r="DV172" s="27"/>
      <c r="DW172" s="34">
        <f t="shared" si="1201"/>
        <v>0</v>
      </c>
      <c r="DX172" s="34">
        <f t="shared" si="1201"/>
        <v>0</v>
      </c>
      <c r="DY172" s="34">
        <v>0</v>
      </c>
      <c r="DZ172" s="34">
        <f>(DY172/12*1*$D172*$G172*$H172*$M172*DZ$9)+(DY172/12*11*$E172*$G172*$H172*$M172*DZ$10)</f>
        <v>0</v>
      </c>
      <c r="EA172" s="34">
        <f t="shared" si="1274"/>
        <v>0</v>
      </c>
      <c r="EB172" s="34">
        <f t="shared" si="1275"/>
        <v>0</v>
      </c>
      <c r="EC172" s="27"/>
      <c r="ED172" s="34">
        <f t="shared" si="1302"/>
        <v>0</v>
      </c>
      <c r="EE172" s="34">
        <f t="shared" si="1204"/>
        <v>0</v>
      </c>
      <c r="EF172" s="34">
        <f t="shared" si="1204"/>
        <v>0</v>
      </c>
      <c r="EG172" s="34">
        <v>0</v>
      </c>
      <c r="EH172" s="34">
        <f>(EG172/12*1*$D172*$G172*$H172*$L172*EH$9)+(EG172/12*11*$E172*$G172*$H172*$L172*EH$10)</f>
        <v>0</v>
      </c>
      <c r="EI172" s="34">
        <v>0</v>
      </c>
      <c r="EJ172" s="34">
        <f t="shared" si="1278"/>
        <v>0</v>
      </c>
      <c r="EK172" s="34"/>
      <c r="EL172" s="34"/>
      <c r="EM172" s="34">
        <f t="shared" si="1205"/>
        <v>0</v>
      </c>
      <c r="EN172" s="34">
        <f t="shared" si="1205"/>
        <v>0</v>
      </c>
      <c r="EO172" s="34">
        <v>0</v>
      </c>
      <c r="EP172" s="34">
        <f>(EO172/12*1*$D172*$G172*$H172*$L172*EP$9)+(EO172/12*11*$E172*$G172*$H172*$L172*EP$10)</f>
        <v>0</v>
      </c>
      <c r="EQ172" s="34">
        <f t="shared" si="1280"/>
        <v>0</v>
      </c>
      <c r="ER172" s="34">
        <f t="shared" si="1281"/>
        <v>0</v>
      </c>
      <c r="ES172" s="34"/>
      <c r="ET172" s="34"/>
      <c r="EU172" s="34">
        <f t="shared" si="1206"/>
        <v>0</v>
      </c>
      <c r="EV172" s="34">
        <f t="shared" si="1206"/>
        <v>0</v>
      </c>
      <c r="EW172" s="34">
        <v>0</v>
      </c>
      <c r="EX172" s="34">
        <f>(EW172/12*1*$D172*$G172*$H172*$M172*EX$9)+(EW172/12*11*$E172*$G172*$H172*$M172*EX$10)</f>
        <v>0</v>
      </c>
      <c r="EY172" s="34">
        <f t="shared" si="1297"/>
        <v>0</v>
      </c>
      <c r="EZ172" s="34">
        <f t="shared" si="1283"/>
        <v>0</v>
      </c>
      <c r="FA172" s="34"/>
      <c r="FB172" s="34">
        <f t="shared" si="1303"/>
        <v>0</v>
      </c>
      <c r="FC172" s="34">
        <f t="shared" si="1298"/>
        <v>0</v>
      </c>
      <c r="FD172" s="34">
        <f t="shared" si="1298"/>
        <v>0</v>
      </c>
      <c r="FE172" s="34">
        <v>0</v>
      </c>
      <c r="FF172" s="34">
        <f t="shared" ref="FF172:FF174" si="1342">(FE172/12*1*$D172*$G172*$H172*$M172*FF$9)+(FE172/12*11*$E172*$G172*$H172*$M172*FF$10)</f>
        <v>0</v>
      </c>
      <c r="FG172" s="34">
        <f t="shared" si="1286"/>
        <v>0</v>
      </c>
      <c r="FH172" s="34">
        <f t="shared" si="1287"/>
        <v>0</v>
      </c>
      <c r="FI172" s="34"/>
      <c r="FJ172" s="34">
        <f t="shared" si="1304"/>
        <v>0</v>
      </c>
      <c r="FK172" s="34">
        <f t="shared" si="1299"/>
        <v>0</v>
      </c>
      <c r="FL172" s="34">
        <f t="shared" si="1299"/>
        <v>0</v>
      </c>
      <c r="FM172" s="34">
        <v>0</v>
      </c>
      <c r="FN172" s="34">
        <f t="shared" ref="FN172:FN174" si="1343">(FM172/12*1*$D172*$G172*$H172*$M172*FN$9)+(FM172/12*11*$E172*$G172*$H172*$M172*FN$10)</f>
        <v>0</v>
      </c>
      <c r="FO172" s="34">
        <f t="shared" si="1290"/>
        <v>0</v>
      </c>
      <c r="FP172" s="34">
        <f t="shared" si="1291"/>
        <v>0</v>
      </c>
      <c r="FQ172" s="34"/>
      <c r="FR172" s="34">
        <f t="shared" si="1305"/>
        <v>0</v>
      </c>
      <c r="FS172" s="34">
        <f t="shared" si="1305"/>
        <v>0</v>
      </c>
      <c r="FT172" s="34">
        <f t="shared" si="1305"/>
        <v>0</v>
      </c>
      <c r="FU172" s="34">
        <v>0</v>
      </c>
      <c r="FV172" s="34">
        <f t="shared" ref="FV172:FV174" si="1344">(FU172/12*1*$D172*$G172*$H172*$N172*FV$9)+(FU172/12*11*$E172*$G172*$H172*$N172*FV$10)</f>
        <v>0</v>
      </c>
      <c r="FW172" s="34"/>
      <c r="FX172" s="34"/>
      <c r="FY172" s="34"/>
      <c r="FZ172" s="34"/>
      <c r="GA172" s="34">
        <f t="shared" si="1207"/>
        <v>0</v>
      </c>
      <c r="GB172" s="34">
        <f t="shared" si="1207"/>
        <v>0</v>
      </c>
      <c r="GC172" s="34">
        <v>0</v>
      </c>
      <c r="GD172" s="34">
        <f>(GC172/12*1*$D172*$G172*$H172*$O172*GD$9)+(GC172/12*11*$E172*$G172*$H172*$P172*GD$10)</f>
        <v>0</v>
      </c>
      <c r="GE172" s="34">
        <f t="shared" si="1295"/>
        <v>0</v>
      </c>
      <c r="GF172" s="34">
        <f t="shared" si="1296"/>
        <v>0</v>
      </c>
      <c r="GG172" s="34"/>
      <c r="GH172" s="34"/>
      <c r="GI172" s="27">
        <f t="shared" si="1208"/>
        <v>0</v>
      </c>
      <c r="GJ172" s="27">
        <f t="shared" si="1208"/>
        <v>0</v>
      </c>
      <c r="GK172" s="37"/>
      <c r="GL172" s="38"/>
    </row>
    <row r="173" spans="1:194" x14ac:dyDescent="0.25">
      <c r="A173" s="41"/>
      <c r="B173" s="72">
        <v>142</v>
      </c>
      <c r="C173" s="28" t="s">
        <v>311</v>
      </c>
      <c r="D173" s="29">
        <f t="shared" si="1300"/>
        <v>18150.400000000001</v>
      </c>
      <c r="E173" s="29">
        <f t="shared" si="1300"/>
        <v>18790</v>
      </c>
      <c r="F173" s="30">
        <v>18508</v>
      </c>
      <c r="G173" s="39">
        <v>2.21</v>
      </c>
      <c r="H173" s="31">
        <v>1</v>
      </c>
      <c r="I173" s="32"/>
      <c r="J173" s="32"/>
      <c r="K173" s="32"/>
      <c r="L173" s="29">
        <v>1.4</v>
      </c>
      <c r="M173" s="29">
        <v>1.68</v>
      </c>
      <c r="N173" s="29">
        <v>2.23</v>
      </c>
      <c r="O173" s="29">
        <v>2.39</v>
      </c>
      <c r="P173" s="33">
        <v>2.57</v>
      </c>
      <c r="Q173" s="34"/>
      <c r="R173" s="34">
        <f>(Q173/12*1*$D173*$G173*$H173*$L173*R$9)+(Q173/12*5*$E173*$G173*$H173*$L173*R$10)+(Q173/12*6*$F173*$G173*$H173*$L173*R$10)</f>
        <v>0</v>
      </c>
      <c r="S173" s="34">
        <v>0</v>
      </c>
      <c r="T173" s="34">
        <f>(S173/12*1*$D173*$G173*$H173*$L173*T$9)+(S173/12*5*$E173*$G173*$H173*$L173*T$10)+(S173/12*6*$F173*$G173*$H173*$L173*T$10)</f>
        <v>0</v>
      </c>
      <c r="U173" s="34">
        <v>0</v>
      </c>
      <c r="V173" s="34">
        <f t="shared" si="1308"/>
        <v>0</v>
      </c>
      <c r="W173" s="34"/>
      <c r="X173" s="34">
        <f t="shared" si="1309"/>
        <v>0</v>
      </c>
      <c r="Y173" s="34">
        <v>575</v>
      </c>
      <c r="Z173" s="34">
        <f t="shared" si="1310"/>
        <v>33959603.480833337</v>
      </c>
      <c r="AA173" s="34">
        <v>0</v>
      </c>
      <c r="AB173" s="34">
        <f t="shared" si="1311"/>
        <v>0</v>
      </c>
      <c r="AC173" s="34">
        <v>0</v>
      </c>
      <c r="AD173" s="34">
        <f t="shared" si="1312"/>
        <v>0</v>
      </c>
      <c r="AE173" s="34">
        <v>0</v>
      </c>
      <c r="AF173" s="34">
        <f t="shared" si="1313"/>
        <v>0</v>
      </c>
      <c r="AG173" s="34">
        <v>0</v>
      </c>
      <c r="AH173" s="34">
        <f t="shared" si="1314"/>
        <v>0</v>
      </c>
      <c r="AI173" s="34"/>
      <c r="AJ173" s="34">
        <f t="shared" si="1315"/>
        <v>0</v>
      </c>
      <c r="AK173" s="34">
        <v>0</v>
      </c>
      <c r="AL173" s="34">
        <f>(AK173/12*1*$D173*$G173*$H173*$L173*AL$9)+(AK173/12*5*$E173*$G173*$H173*$L173*AL$10)+(AK173/12*6*$F173*$G173*$H173*$L173*AL$10)</f>
        <v>0</v>
      </c>
      <c r="AM173" s="34"/>
      <c r="AN173" s="34">
        <f>(AM173/12*1*$D173*$G173*$H173*$L173*AN$9)+(AM173/12*5*$E173*$G173*$H173*$L173*AN$10)+(AM173/12*6*$F173*$G173*$H173*$L173*AN$10)</f>
        <v>0</v>
      </c>
      <c r="AO173" s="34">
        <v>0</v>
      </c>
      <c r="AP173" s="34">
        <f t="shared" si="1316"/>
        <v>0</v>
      </c>
      <c r="AQ173" s="34">
        <v>0</v>
      </c>
      <c r="AR173" s="34">
        <f>(AQ173/12*1*$D173*$G173*$H173*$M173*AR$9)+(AQ173/12*5*$E173*$G173*$H173*$M173*AR$10)+(AQ173/12*6*$F173*$G173*$H173*$M173*AR$10)</f>
        <v>0</v>
      </c>
      <c r="AS173" s="34">
        <v>0</v>
      </c>
      <c r="AT173" s="34">
        <f>(AS173/12*1*$D173*$G173*$H173*$M173*AT$9)+(AS173/12*5*$E173*$G173*$H173*$M173*AT$10)+(AS173/12*6*$F173*$G173*$H173*$M173*AT$10)</f>
        <v>0</v>
      </c>
      <c r="AU173" s="34"/>
      <c r="AV173" s="34">
        <f t="shared" si="1317"/>
        <v>0</v>
      </c>
      <c r="AW173" s="34"/>
      <c r="AX173" s="34">
        <f t="shared" si="1318"/>
        <v>0</v>
      </c>
      <c r="AY173" s="34"/>
      <c r="AZ173" s="34">
        <f t="shared" si="1319"/>
        <v>0</v>
      </c>
      <c r="BA173" s="34"/>
      <c r="BB173" s="34">
        <f t="shared" si="1320"/>
        <v>0</v>
      </c>
      <c r="BC173" s="34">
        <v>0</v>
      </c>
      <c r="BD173" s="34">
        <f t="shared" si="1321"/>
        <v>0</v>
      </c>
      <c r="BE173" s="34">
        <v>0</v>
      </c>
      <c r="BF173" s="34">
        <f t="shared" si="1322"/>
        <v>0</v>
      </c>
      <c r="BG173" s="34">
        <v>0</v>
      </c>
      <c r="BH173" s="34">
        <f t="shared" si="1323"/>
        <v>0</v>
      </c>
      <c r="BI173" s="34">
        <v>0</v>
      </c>
      <c r="BJ173" s="34">
        <f t="shared" si="1324"/>
        <v>0</v>
      </c>
      <c r="BK173" s="34">
        <v>0</v>
      </c>
      <c r="BL173" s="34">
        <f t="shared" si="1325"/>
        <v>0</v>
      </c>
      <c r="BM173" s="34">
        <v>0</v>
      </c>
      <c r="BN173" s="34">
        <f t="shared" si="1326"/>
        <v>0</v>
      </c>
      <c r="BO173" s="34">
        <v>0</v>
      </c>
      <c r="BP173" s="34">
        <f t="shared" si="1327"/>
        <v>0</v>
      </c>
      <c r="BQ173" s="40">
        <v>0</v>
      </c>
      <c r="BR173" s="34">
        <f t="shared" si="1328"/>
        <v>0</v>
      </c>
      <c r="BS173" s="34">
        <v>0</v>
      </c>
      <c r="BT173" s="34">
        <f t="shared" si="1329"/>
        <v>0</v>
      </c>
      <c r="BU173" s="34">
        <v>0</v>
      </c>
      <c r="BV173" s="34">
        <f t="shared" si="1330"/>
        <v>0</v>
      </c>
      <c r="BW173" s="34">
        <v>0</v>
      </c>
      <c r="BX173" s="34">
        <f>(BW173/12*1*$D173*$G173*$H173*$L173*BX$9)+(BW173/12*5*$E173*$G173*$H173*$L173*BX$10)+(BW173/12*6*$F173*$G173*$H173*$L173*BX$10)</f>
        <v>0</v>
      </c>
      <c r="BY173" s="34">
        <v>0</v>
      </c>
      <c r="BZ173" s="34">
        <f>(BY173/12*1*$D173*$G173*$H173*$L173*BZ$9)+(BY173/12*5*$E173*$G173*$H173*$L173*BZ$10)+(BY173/12*6*$F173*$G173*$H173*$L173*BZ$10)</f>
        <v>0</v>
      </c>
      <c r="CA173" s="34">
        <v>0</v>
      </c>
      <c r="CB173" s="34">
        <f>(CA173/12*1*$D173*$G173*$H173*$L173*CB$9)+(CA173/12*5*$E173*$G173*$H173*$L173*CB$10)+(CA173/12*6*$F173*$G173*$H173*$L173*CB$10)</f>
        <v>0</v>
      </c>
      <c r="CC173" s="34">
        <v>0</v>
      </c>
      <c r="CD173" s="34">
        <f>(CC173/12*1*$D173*$G173*$H173*$L173*CD$9)+(CC173/12*5*$E173*$G173*$H173*$L173*CD$10)+(CC173/12*6*$F173*$G173*$H173*$L173*CD$10)</f>
        <v>0</v>
      </c>
      <c r="CE173" s="34">
        <v>0</v>
      </c>
      <c r="CF173" s="34">
        <f t="shared" si="1331"/>
        <v>0</v>
      </c>
      <c r="CG173" s="34"/>
      <c r="CH173" s="34">
        <f t="shared" si="1332"/>
        <v>0</v>
      </c>
      <c r="CI173" s="34"/>
      <c r="CJ173" s="34">
        <f t="shared" si="1333"/>
        <v>0</v>
      </c>
      <c r="CK173" s="34">
        <v>0</v>
      </c>
      <c r="CL173" s="34">
        <f t="shared" si="1334"/>
        <v>0</v>
      </c>
      <c r="CM173" s="34">
        <v>0</v>
      </c>
      <c r="CN173" s="34">
        <f>(CM173/12*1*$D173*$G173*$H173*$L173*CN$9)+(CM173/12*11*$E173*$G173*$H173*$L173*CN$10)</f>
        <v>0</v>
      </c>
      <c r="CO173" s="34"/>
      <c r="CP173" s="34">
        <f t="shared" si="961"/>
        <v>0</v>
      </c>
      <c r="CQ173" s="34"/>
      <c r="CR173" s="34"/>
      <c r="CS173" s="34">
        <f t="shared" si="1203"/>
        <v>0</v>
      </c>
      <c r="CT173" s="34">
        <f t="shared" si="1203"/>
        <v>0</v>
      </c>
      <c r="CU173" s="34">
        <v>0</v>
      </c>
      <c r="CV173" s="34">
        <f t="shared" si="1335"/>
        <v>0</v>
      </c>
      <c r="CW173" s="34">
        <v>0</v>
      </c>
      <c r="CX173" s="34">
        <f t="shared" si="1336"/>
        <v>0</v>
      </c>
      <c r="CY173" s="34">
        <v>0</v>
      </c>
      <c r="CZ173" s="34">
        <f t="shared" si="1337"/>
        <v>0</v>
      </c>
      <c r="DA173" s="34">
        <v>0</v>
      </c>
      <c r="DB173" s="34">
        <f t="shared" si="1338"/>
        <v>0</v>
      </c>
      <c r="DC173" s="34">
        <v>0</v>
      </c>
      <c r="DD173" s="34">
        <f t="shared" si="1339"/>
        <v>0</v>
      </c>
      <c r="DE173" s="34">
        <v>0</v>
      </c>
      <c r="DF173" s="34">
        <f t="shared" si="1340"/>
        <v>0</v>
      </c>
      <c r="DG173" s="34">
        <v>0</v>
      </c>
      <c r="DH173" s="34">
        <f>(DG173/12*1*$D173*$G173*$H173*$M173*DH$9)+(DG173/12*11*$E173*$G173*$H173*$M173*DH$10)</f>
        <v>0</v>
      </c>
      <c r="DI173" s="34">
        <v>0</v>
      </c>
      <c r="DJ173" s="34">
        <f t="shared" si="1269"/>
        <v>0</v>
      </c>
      <c r="DK173" s="34"/>
      <c r="DL173" s="27"/>
      <c r="DM173" s="34">
        <f t="shared" si="1218"/>
        <v>0</v>
      </c>
      <c r="DN173" s="27">
        <f t="shared" si="1195"/>
        <v>0</v>
      </c>
      <c r="DO173" s="34">
        <v>0</v>
      </c>
      <c r="DP173" s="34">
        <f t="shared" si="1341"/>
        <v>0</v>
      </c>
      <c r="DQ173" s="34">
        <v>0</v>
      </c>
      <c r="DR173" s="34">
        <f>(DQ173/12*1*$D173*$G173*$H173*$M173*DR$9)+(DQ173/12*11*$E173*$G173*$H173*$M173*DR$10)</f>
        <v>0</v>
      </c>
      <c r="DS173" s="34"/>
      <c r="DT173" s="34">
        <f t="shared" si="1272"/>
        <v>0</v>
      </c>
      <c r="DU173" s="34"/>
      <c r="DV173" s="27"/>
      <c r="DW173" s="34">
        <f t="shared" si="1201"/>
        <v>0</v>
      </c>
      <c r="DX173" s="34">
        <f t="shared" si="1201"/>
        <v>0</v>
      </c>
      <c r="DY173" s="34">
        <v>0</v>
      </c>
      <c r="DZ173" s="34">
        <f>(DY173/12*1*$D173*$G173*$H173*$M173*DZ$9)+(DY173/12*11*$E173*$G173*$H173*$M173*DZ$10)</f>
        <v>0</v>
      </c>
      <c r="EA173" s="34">
        <f t="shared" si="1274"/>
        <v>0</v>
      </c>
      <c r="EB173" s="34">
        <f t="shared" si="1275"/>
        <v>0</v>
      </c>
      <c r="EC173" s="27"/>
      <c r="ED173" s="34">
        <f t="shared" si="1302"/>
        <v>0</v>
      </c>
      <c r="EE173" s="34">
        <f t="shared" si="1204"/>
        <v>0</v>
      </c>
      <c r="EF173" s="34">
        <f t="shared" si="1204"/>
        <v>0</v>
      </c>
      <c r="EG173" s="34">
        <v>0</v>
      </c>
      <c r="EH173" s="34">
        <f>(EG173/12*1*$D173*$G173*$H173*$L173*EH$9)+(EG173/12*11*$E173*$G173*$H173*$L173*EH$10)</f>
        <v>0</v>
      </c>
      <c r="EI173" s="34">
        <v>0</v>
      </c>
      <c r="EJ173" s="34">
        <f t="shared" si="1278"/>
        <v>0</v>
      </c>
      <c r="EK173" s="34"/>
      <c r="EL173" s="34"/>
      <c r="EM173" s="34">
        <f t="shared" si="1205"/>
        <v>0</v>
      </c>
      <c r="EN173" s="34">
        <f t="shared" si="1205"/>
        <v>0</v>
      </c>
      <c r="EO173" s="34">
        <v>0</v>
      </c>
      <c r="EP173" s="34">
        <f>(EO173/12*1*$D173*$G173*$H173*$L173*EP$9)+(EO173/12*11*$E173*$G173*$H173*$L173*EP$10)</f>
        <v>0</v>
      </c>
      <c r="EQ173" s="34">
        <f t="shared" si="1280"/>
        <v>0</v>
      </c>
      <c r="ER173" s="34">
        <f t="shared" si="1281"/>
        <v>0</v>
      </c>
      <c r="ES173" s="34"/>
      <c r="ET173" s="34"/>
      <c r="EU173" s="34">
        <f t="shared" si="1206"/>
        <v>0</v>
      </c>
      <c r="EV173" s="34">
        <f t="shared" si="1206"/>
        <v>0</v>
      </c>
      <c r="EW173" s="34">
        <v>0</v>
      </c>
      <c r="EX173" s="34">
        <f>(EW173/12*1*$D173*$G173*$H173*$M173*EX$9)+(EW173/12*11*$E173*$G173*$H173*$M173*EX$10)</f>
        <v>0</v>
      </c>
      <c r="EY173" s="34">
        <f t="shared" si="1297"/>
        <v>0</v>
      </c>
      <c r="EZ173" s="34">
        <f t="shared" si="1283"/>
        <v>0</v>
      </c>
      <c r="FA173" s="34"/>
      <c r="FB173" s="34">
        <f t="shared" si="1303"/>
        <v>0</v>
      </c>
      <c r="FC173" s="34">
        <f t="shared" si="1298"/>
        <v>0</v>
      </c>
      <c r="FD173" s="34">
        <f t="shared" si="1298"/>
        <v>0</v>
      </c>
      <c r="FE173" s="34">
        <v>0</v>
      </c>
      <c r="FF173" s="34">
        <f t="shared" si="1342"/>
        <v>0</v>
      </c>
      <c r="FG173" s="34">
        <f t="shared" si="1286"/>
        <v>0</v>
      </c>
      <c r="FH173" s="34">
        <f t="shared" si="1287"/>
        <v>0</v>
      </c>
      <c r="FI173" s="34"/>
      <c r="FJ173" s="34">
        <f t="shared" si="1304"/>
        <v>0</v>
      </c>
      <c r="FK173" s="34">
        <f t="shared" si="1299"/>
        <v>0</v>
      </c>
      <c r="FL173" s="34">
        <f t="shared" si="1299"/>
        <v>0</v>
      </c>
      <c r="FM173" s="34">
        <v>0</v>
      </c>
      <c r="FN173" s="34">
        <f t="shared" si="1343"/>
        <v>0</v>
      </c>
      <c r="FO173" s="34">
        <f t="shared" si="1290"/>
        <v>0</v>
      </c>
      <c r="FP173" s="34">
        <f t="shared" si="1291"/>
        <v>0</v>
      </c>
      <c r="FQ173" s="34"/>
      <c r="FR173" s="34">
        <f t="shared" si="1305"/>
        <v>0</v>
      </c>
      <c r="FS173" s="34">
        <f t="shared" si="1305"/>
        <v>0</v>
      </c>
      <c r="FT173" s="34">
        <f t="shared" si="1305"/>
        <v>0</v>
      </c>
      <c r="FU173" s="34">
        <v>0</v>
      </c>
      <c r="FV173" s="34">
        <f t="shared" si="1344"/>
        <v>0</v>
      </c>
      <c r="FW173" s="34"/>
      <c r="FX173" s="34"/>
      <c r="FY173" s="34"/>
      <c r="FZ173" s="34"/>
      <c r="GA173" s="34">
        <f t="shared" si="1207"/>
        <v>0</v>
      </c>
      <c r="GB173" s="34">
        <f t="shared" si="1207"/>
        <v>0</v>
      </c>
      <c r="GC173" s="34">
        <v>0</v>
      </c>
      <c r="GD173" s="34">
        <f>(GC173/12*1*$D173*$G173*$H173*$O173*GD$9)+(GC173/12*11*$E173*$G173*$H173*$P173*GD$10)</f>
        <v>0</v>
      </c>
      <c r="GE173" s="34">
        <f t="shared" si="1295"/>
        <v>0</v>
      </c>
      <c r="GF173" s="34">
        <f t="shared" si="1296"/>
        <v>0</v>
      </c>
      <c r="GG173" s="34"/>
      <c r="GH173" s="34"/>
      <c r="GI173" s="27">
        <f t="shared" si="1208"/>
        <v>0</v>
      </c>
      <c r="GJ173" s="27">
        <f t="shared" si="1208"/>
        <v>0</v>
      </c>
      <c r="GK173" s="37"/>
      <c r="GL173" s="38"/>
    </row>
    <row r="174" spans="1:194" x14ac:dyDescent="0.25">
      <c r="A174" s="41"/>
      <c r="B174" s="72">
        <v>143</v>
      </c>
      <c r="C174" s="28" t="s">
        <v>312</v>
      </c>
      <c r="D174" s="29">
        <f t="shared" si="1300"/>
        <v>18150.400000000001</v>
      </c>
      <c r="E174" s="29">
        <f t="shared" si="1300"/>
        <v>18790</v>
      </c>
      <c r="F174" s="30">
        <v>18508</v>
      </c>
      <c r="G174" s="39">
        <v>3.53</v>
      </c>
      <c r="H174" s="31">
        <v>1</v>
      </c>
      <c r="I174" s="32"/>
      <c r="J174" s="32"/>
      <c r="K174" s="32"/>
      <c r="L174" s="29">
        <v>1.4</v>
      </c>
      <c r="M174" s="29">
        <v>1.68</v>
      </c>
      <c r="N174" s="29">
        <v>2.23</v>
      </c>
      <c r="O174" s="29">
        <v>2.39</v>
      </c>
      <c r="P174" s="33">
        <v>2.57</v>
      </c>
      <c r="Q174" s="34"/>
      <c r="R174" s="34">
        <f>(Q174/12*1*$D174*$G174*$H174*$L174*R$9)+(Q174/12*5*$E174*$G174*$H174*$L174*R$10)+(Q174/12*6*$F174*$G174*$H174*$L174*R$10)</f>
        <v>0</v>
      </c>
      <c r="S174" s="34">
        <v>0</v>
      </c>
      <c r="T174" s="34">
        <f>(S174/12*1*$D174*$G174*$H174*$L174*T$9)+(S174/12*5*$E174*$G174*$H174*$L174*T$10)+(S174/12*6*$F174*$G174*$H174*$L174*T$10)</f>
        <v>0</v>
      </c>
      <c r="U174" s="34">
        <v>0</v>
      </c>
      <c r="V174" s="34">
        <f t="shared" si="1308"/>
        <v>0</v>
      </c>
      <c r="W174" s="34"/>
      <c r="X174" s="34">
        <f t="shared" si="1309"/>
        <v>0</v>
      </c>
      <c r="Y174" s="34">
        <v>466</v>
      </c>
      <c r="Z174" s="34">
        <f t="shared" si="1310"/>
        <v>43960549.702066667</v>
      </c>
      <c r="AA174" s="34">
        <v>0</v>
      </c>
      <c r="AB174" s="34">
        <f t="shared" si="1311"/>
        <v>0</v>
      </c>
      <c r="AC174" s="34">
        <v>0</v>
      </c>
      <c r="AD174" s="34">
        <f t="shared" si="1312"/>
        <v>0</v>
      </c>
      <c r="AE174" s="34">
        <v>0</v>
      </c>
      <c r="AF174" s="34">
        <f t="shared" si="1313"/>
        <v>0</v>
      </c>
      <c r="AG174" s="34">
        <v>0</v>
      </c>
      <c r="AH174" s="34">
        <f t="shared" si="1314"/>
        <v>0</v>
      </c>
      <c r="AI174" s="34"/>
      <c r="AJ174" s="34">
        <f t="shared" si="1315"/>
        <v>0</v>
      </c>
      <c r="AK174" s="34">
        <v>0</v>
      </c>
      <c r="AL174" s="34">
        <f>(AK174/12*1*$D174*$G174*$H174*$L174*AL$9)+(AK174/12*5*$E174*$G174*$H174*$L174*AL$10)+(AK174/12*6*$F174*$G174*$H174*$L174*AL$10)</f>
        <v>0</v>
      </c>
      <c r="AM174" s="34"/>
      <c r="AN174" s="34">
        <f>(AM174/12*1*$D174*$G174*$H174*$L174*AN$9)+(AM174/12*5*$E174*$G174*$H174*$L174*AN$10)+(AM174/12*6*$F174*$G174*$H174*$L174*AN$10)</f>
        <v>0</v>
      </c>
      <c r="AO174" s="34">
        <v>0</v>
      </c>
      <c r="AP174" s="34">
        <f t="shared" si="1316"/>
        <v>0</v>
      </c>
      <c r="AQ174" s="34">
        <v>0</v>
      </c>
      <c r="AR174" s="34">
        <f>(AQ174/12*1*$D174*$G174*$H174*$M174*AR$9)+(AQ174/12*5*$E174*$G174*$H174*$M174*AR$10)+(AQ174/12*6*$F174*$G174*$H174*$M174*AR$10)</f>
        <v>0</v>
      </c>
      <c r="AS174" s="34">
        <v>0</v>
      </c>
      <c r="AT174" s="34">
        <f>(AS174/12*1*$D174*$G174*$H174*$M174*AT$9)+(AS174/12*5*$E174*$G174*$H174*$M174*AT$10)+(AS174/12*6*$F174*$G174*$H174*$M174*AT$10)</f>
        <v>0</v>
      </c>
      <c r="AU174" s="34"/>
      <c r="AV174" s="34">
        <f t="shared" si="1317"/>
        <v>0</v>
      </c>
      <c r="AW174" s="34"/>
      <c r="AX174" s="34">
        <f t="shared" si="1318"/>
        <v>0</v>
      </c>
      <c r="AY174" s="34"/>
      <c r="AZ174" s="34">
        <f t="shared" si="1319"/>
        <v>0</v>
      </c>
      <c r="BA174" s="34"/>
      <c r="BB174" s="34">
        <f t="shared" si="1320"/>
        <v>0</v>
      </c>
      <c r="BC174" s="34">
        <v>0</v>
      </c>
      <c r="BD174" s="34">
        <f t="shared" si="1321"/>
        <v>0</v>
      </c>
      <c r="BE174" s="34">
        <v>0</v>
      </c>
      <c r="BF174" s="34">
        <f t="shared" si="1322"/>
        <v>0</v>
      </c>
      <c r="BG174" s="34">
        <v>0</v>
      </c>
      <c r="BH174" s="34">
        <f t="shared" si="1323"/>
        <v>0</v>
      </c>
      <c r="BI174" s="34">
        <v>0</v>
      </c>
      <c r="BJ174" s="34">
        <f t="shared" si="1324"/>
        <v>0</v>
      </c>
      <c r="BK174" s="34">
        <v>0</v>
      </c>
      <c r="BL174" s="34">
        <f t="shared" si="1325"/>
        <v>0</v>
      </c>
      <c r="BM174" s="34">
        <v>0</v>
      </c>
      <c r="BN174" s="34">
        <f t="shared" si="1326"/>
        <v>0</v>
      </c>
      <c r="BO174" s="34">
        <v>0</v>
      </c>
      <c r="BP174" s="34">
        <f t="shared" si="1327"/>
        <v>0</v>
      </c>
      <c r="BQ174" s="40">
        <v>0</v>
      </c>
      <c r="BR174" s="34">
        <f t="shared" si="1328"/>
        <v>0</v>
      </c>
      <c r="BS174" s="34">
        <v>0</v>
      </c>
      <c r="BT174" s="34">
        <f t="shared" si="1329"/>
        <v>0</v>
      </c>
      <c r="BU174" s="34">
        <v>0</v>
      </c>
      <c r="BV174" s="34">
        <f t="shared" si="1330"/>
        <v>0</v>
      </c>
      <c r="BW174" s="34">
        <v>0</v>
      </c>
      <c r="BX174" s="34">
        <f>(BW174/12*1*$D174*$G174*$H174*$L174*BX$9)+(BW174/12*5*$E174*$G174*$H174*$L174*BX$10)+(BW174/12*6*$F174*$G174*$H174*$L174*BX$10)</f>
        <v>0</v>
      </c>
      <c r="BY174" s="34">
        <v>0</v>
      </c>
      <c r="BZ174" s="34">
        <f>(BY174/12*1*$D174*$G174*$H174*$L174*BZ$9)+(BY174/12*5*$E174*$G174*$H174*$L174*BZ$10)+(BY174/12*6*$F174*$G174*$H174*$L174*BZ$10)</f>
        <v>0</v>
      </c>
      <c r="CA174" s="34">
        <v>0</v>
      </c>
      <c r="CB174" s="34">
        <f>(CA174/12*1*$D174*$G174*$H174*$L174*CB$9)+(CA174/12*5*$E174*$G174*$H174*$L174*CB$10)+(CA174/12*6*$F174*$G174*$H174*$L174*CB$10)</f>
        <v>0</v>
      </c>
      <c r="CC174" s="34">
        <v>0</v>
      </c>
      <c r="CD174" s="34">
        <f>(CC174/12*1*$D174*$G174*$H174*$L174*CD$9)+(CC174/12*5*$E174*$G174*$H174*$L174*CD$10)+(CC174/12*6*$F174*$G174*$H174*$L174*CD$10)</f>
        <v>0</v>
      </c>
      <c r="CE174" s="34">
        <v>0</v>
      </c>
      <c r="CF174" s="34">
        <f t="shared" si="1331"/>
        <v>0</v>
      </c>
      <c r="CG174" s="34"/>
      <c r="CH174" s="34">
        <f t="shared" si="1332"/>
        <v>0</v>
      </c>
      <c r="CI174" s="34"/>
      <c r="CJ174" s="34">
        <f t="shared" si="1333"/>
        <v>0</v>
      </c>
      <c r="CK174" s="34">
        <v>0</v>
      </c>
      <c r="CL174" s="34">
        <f t="shared" si="1334"/>
        <v>0</v>
      </c>
      <c r="CM174" s="34">
        <v>0</v>
      </c>
      <c r="CN174" s="34">
        <f>(CM174/12*1*$D174*$G174*$H174*$L174*CN$9)+(CM174/12*11*$E174*$G174*$H174*$L174*CN$10)</f>
        <v>0</v>
      </c>
      <c r="CO174" s="34"/>
      <c r="CP174" s="34">
        <f t="shared" si="961"/>
        <v>0</v>
      </c>
      <c r="CQ174" s="34"/>
      <c r="CR174" s="34"/>
      <c r="CS174" s="34">
        <f t="shared" si="1203"/>
        <v>0</v>
      </c>
      <c r="CT174" s="34">
        <f t="shared" si="1203"/>
        <v>0</v>
      </c>
      <c r="CU174" s="34">
        <v>0</v>
      </c>
      <c r="CV174" s="34">
        <f t="shared" si="1335"/>
        <v>0</v>
      </c>
      <c r="CW174" s="34">
        <v>0</v>
      </c>
      <c r="CX174" s="34">
        <f t="shared" si="1336"/>
        <v>0</v>
      </c>
      <c r="CY174" s="34">
        <v>0</v>
      </c>
      <c r="CZ174" s="34">
        <f t="shared" si="1337"/>
        <v>0</v>
      </c>
      <c r="DA174" s="34">
        <v>0</v>
      </c>
      <c r="DB174" s="34">
        <f t="shared" si="1338"/>
        <v>0</v>
      </c>
      <c r="DC174" s="34">
        <v>0</v>
      </c>
      <c r="DD174" s="34">
        <f t="shared" si="1339"/>
        <v>0</v>
      </c>
      <c r="DE174" s="34">
        <v>0</v>
      </c>
      <c r="DF174" s="34">
        <f t="shared" si="1340"/>
        <v>0</v>
      </c>
      <c r="DG174" s="34">
        <v>0</v>
      </c>
      <c r="DH174" s="34">
        <f>(DG174/12*1*$D174*$G174*$H174*$M174*DH$9)+(DG174/12*11*$E174*$G174*$H174*$M174*DH$10)</f>
        <v>0</v>
      </c>
      <c r="DI174" s="34">
        <v>0</v>
      </c>
      <c r="DJ174" s="34">
        <f t="shared" si="1269"/>
        <v>0</v>
      </c>
      <c r="DK174" s="34"/>
      <c r="DL174" s="27"/>
      <c r="DM174" s="34">
        <f t="shared" si="1218"/>
        <v>0</v>
      </c>
      <c r="DN174" s="27">
        <f t="shared" si="1195"/>
        <v>0</v>
      </c>
      <c r="DO174" s="34">
        <v>0</v>
      </c>
      <c r="DP174" s="34">
        <f t="shared" si="1341"/>
        <v>0</v>
      </c>
      <c r="DQ174" s="34">
        <v>0</v>
      </c>
      <c r="DR174" s="34">
        <f>(DQ174/12*1*$D174*$G174*$H174*$M174*DR$9)+(DQ174/12*11*$E174*$G174*$H174*$M174*DR$10)</f>
        <v>0</v>
      </c>
      <c r="DS174" s="34"/>
      <c r="DT174" s="34">
        <f t="shared" si="1272"/>
        <v>0</v>
      </c>
      <c r="DU174" s="34"/>
      <c r="DV174" s="27"/>
      <c r="DW174" s="34">
        <f t="shared" si="1201"/>
        <v>0</v>
      </c>
      <c r="DX174" s="34">
        <f t="shared" si="1201"/>
        <v>0</v>
      </c>
      <c r="DY174" s="34">
        <v>0</v>
      </c>
      <c r="DZ174" s="34">
        <f>(DY174/12*1*$D174*$G174*$H174*$M174*DZ$9)+(DY174/12*11*$E174*$G174*$H174*$M174*DZ$10)</f>
        <v>0</v>
      </c>
      <c r="EA174" s="34">
        <f t="shared" si="1274"/>
        <v>0</v>
      </c>
      <c r="EB174" s="34">
        <f t="shared" si="1275"/>
        <v>0</v>
      </c>
      <c r="EC174" s="27"/>
      <c r="ED174" s="34">
        <f t="shared" si="1302"/>
        <v>0</v>
      </c>
      <c r="EE174" s="34">
        <f t="shared" si="1204"/>
        <v>0</v>
      </c>
      <c r="EF174" s="34">
        <f t="shared" si="1204"/>
        <v>0</v>
      </c>
      <c r="EG174" s="34">
        <v>0</v>
      </c>
      <c r="EH174" s="34">
        <f>(EG174/12*1*$D174*$G174*$H174*$L174*EH$9)+(EG174/12*11*$E174*$G174*$H174*$L174*EH$10)</f>
        <v>0</v>
      </c>
      <c r="EI174" s="34">
        <v>0</v>
      </c>
      <c r="EJ174" s="34">
        <f t="shared" si="1278"/>
        <v>0</v>
      </c>
      <c r="EK174" s="34"/>
      <c r="EL174" s="34"/>
      <c r="EM174" s="34">
        <f t="shared" si="1205"/>
        <v>0</v>
      </c>
      <c r="EN174" s="34">
        <f t="shared" si="1205"/>
        <v>0</v>
      </c>
      <c r="EO174" s="34">
        <v>0</v>
      </c>
      <c r="EP174" s="34">
        <f>(EO174/12*1*$D174*$G174*$H174*$L174*EP$9)+(EO174/12*11*$E174*$G174*$H174*$L174*EP$10)</f>
        <v>0</v>
      </c>
      <c r="EQ174" s="34">
        <f t="shared" si="1280"/>
        <v>0</v>
      </c>
      <c r="ER174" s="34">
        <f t="shared" si="1281"/>
        <v>0</v>
      </c>
      <c r="ES174" s="34"/>
      <c r="ET174" s="34"/>
      <c r="EU174" s="34">
        <f t="shared" si="1206"/>
        <v>0</v>
      </c>
      <c r="EV174" s="34">
        <f t="shared" si="1206"/>
        <v>0</v>
      </c>
      <c r="EW174" s="34">
        <v>0</v>
      </c>
      <c r="EX174" s="34">
        <f>(EW174/12*1*$D174*$G174*$H174*$M174*EX$9)+(EW174/12*11*$E174*$G174*$H174*$M174*EX$10)</f>
        <v>0</v>
      </c>
      <c r="EY174" s="34">
        <f t="shared" si="1297"/>
        <v>0</v>
      </c>
      <c r="EZ174" s="34">
        <f t="shared" si="1283"/>
        <v>0</v>
      </c>
      <c r="FA174" s="34"/>
      <c r="FB174" s="34">
        <f t="shared" si="1303"/>
        <v>0</v>
      </c>
      <c r="FC174" s="34">
        <f t="shared" si="1298"/>
        <v>0</v>
      </c>
      <c r="FD174" s="34">
        <f t="shared" si="1298"/>
        <v>0</v>
      </c>
      <c r="FE174" s="34">
        <v>0</v>
      </c>
      <c r="FF174" s="34">
        <f t="shared" si="1342"/>
        <v>0</v>
      </c>
      <c r="FG174" s="34">
        <f t="shared" si="1286"/>
        <v>0</v>
      </c>
      <c r="FH174" s="34">
        <f t="shared" si="1287"/>
        <v>0</v>
      </c>
      <c r="FI174" s="34"/>
      <c r="FJ174" s="34">
        <f t="shared" si="1304"/>
        <v>0</v>
      </c>
      <c r="FK174" s="34">
        <f t="shared" si="1299"/>
        <v>0</v>
      </c>
      <c r="FL174" s="34">
        <f t="shared" si="1299"/>
        <v>0</v>
      </c>
      <c r="FM174" s="34">
        <v>0</v>
      </c>
      <c r="FN174" s="34">
        <f t="shared" si="1343"/>
        <v>0</v>
      </c>
      <c r="FO174" s="34">
        <f t="shared" si="1290"/>
        <v>0</v>
      </c>
      <c r="FP174" s="34">
        <f t="shared" si="1291"/>
        <v>0</v>
      </c>
      <c r="FQ174" s="34"/>
      <c r="FR174" s="34">
        <f t="shared" si="1305"/>
        <v>0</v>
      </c>
      <c r="FS174" s="34">
        <f t="shared" si="1305"/>
        <v>0</v>
      </c>
      <c r="FT174" s="34">
        <f t="shared" si="1305"/>
        <v>0</v>
      </c>
      <c r="FU174" s="34">
        <v>0</v>
      </c>
      <c r="FV174" s="34">
        <f t="shared" si="1344"/>
        <v>0</v>
      </c>
      <c r="FW174" s="34"/>
      <c r="FX174" s="34"/>
      <c r="FY174" s="34"/>
      <c r="FZ174" s="34"/>
      <c r="GA174" s="34">
        <f t="shared" si="1207"/>
        <v>0</v>
      </c>
      <c r="GB174" s="34">
        <f t="shared" si="1207"/>
        <v>0</v>
      </c>
      <c r="GC174" s="34">
        <v>0</v>
      </c>
      <c r="GD174" s="34">
        <f>(GC174/12*1*$D174*$G174*$H174*$O174*GD$9)+(GC174/12*11*$E174*$G174*$H174*$P174*GD$10)</f>
        <v>0</v>
      </c>
      <c r="GE174" s="34">
        <f t="shared" si="1295"/>
        <v>0</v>
      </c>
      <c r="GF174" s="34">
        <f t="shared" si="1296"/>
        <v>0</v>
      </c>
      <c r="GG174" s="34"/>
      <c r="GH174" s="34"/>
      <c r="GI174" s="27">
        <f t="shared" si="1208"/>
        <v>0</v>
      </c>
      <c r="GJ174" s="27">
        <f t="shared" si="1208"/>
        <v>0</v>
      </c>
      <c r="GK174" s="37"/>
      <c r="GL174" s="38"/>
    </row>
    <row r="175" spans="1:194" x14ac:dyDescent="0.25">
      <c r="A175" s="41">
        <v>20</v>
      </c>
      <c r="B175" s="78"/>
      <c r="C175" s="44" t="s">
        <v>313</v>
      </c>
      <c r="D175" s="29">
        <f t="shared" si="1300"/>
        <v>18150.400000000001</v>
      </c>
      <c r="E175" s="29">
        <f t="shared" si="1300"/>
        <v>18790</v>
      </c>
      <c r="F175" s="30">
        <v>18508</v>
      </c>
      <c r="G175" s="74">
        <v>0.87</v>
      </c>
      <c r="H175" s="31">
        <v>1</v>
      </c>
      <c r="I175" s="32"/>
      <c r="J175" s="32"/>
      <c r="K175" s="32"/>
      <c r="L175" s="29">
        <v>1.4</v>
      </c>
      <c r="M175" s="29">
        <v>1.68</v>
      </c>
      <c r="N175" s="29">
        <v>2.23</v>
      </c>
      <c r="O175" s="29">
        <v>2.39</v>
      </c>
      <c r="P175" s="33">
        <v>2.57</v>
      </c>
      <c r="Q175" s="27">
        <f>SUM(Q176:Q185)</f>
        <v>1159</v>
      </c>
      <c r="R175" s="27">
        <f t="shared" ref="R175:CC175" si="1345">SUM(R176:R185)</f>
        <v>28434717.264380001</v>
      </c>
      <c r="S175" s="27">
        <f t="shared" si="1345"/>
        <v>0</v>
      </c>
      <c r="T175" s="27">
        <f t="shared" si="1345"/>
        <v>0</v>
      </c>
      <c r="U175" s="27">
        <f t="shared" si="1345"/>
        <v>0</v>
      </c>
      <c r="V175" s="27">
        <f t="shared" si="1345"/>
        <v>0</v>
      </c>
      <c r="W175" s="27">
        <f t="shared" si="1345"/>
        <v>0</v>
      </c>
      <c r="X175" s="27">
        <f t="shared" si="1345"/>
        <v>0</v>
      </c>
      <c r="Y175" s="27">
        <f t="shared" si="1345"/>
        <v>0</v>
      </c>
      <c r="Z175" s="27">
        <f t="shared" si="1345"/>
        <v>0</v>
      </c>
      <c r="AA175" s="27">
        <f t="shared" si="1345"/>
        <v>0</v>
      </c>
      <c r="AB175" s="27">
        <f t="shared" si="1345"/>
        <v>0</v>
      </c>
      <c r="AC175" s="27">
        <f t="shared" si="1345"/>
        <v>0</v>
      </c>
      <c r="AD175" s="27">
        <f t="shared" si="1345"/>
        <v>0</v>
      </c>
      <c r="AE175" s="27">
        <f t="shared" si="1345"/>
        <v>150</v>
      </c>
      <c r="AF175" s="27">
        <f t="shared" si="1345"/>
        <v>22252778.166616667</v>
      </c>
      <c r="AG175" s="27">
        <f t="shared" si="1345"/>
        <v>0</v>
      </c>
      <c r="AH175" s="27">
        <f t="shared" si="1345"/>
        <v>0</v>
      </c>
      <c r="AI175" s="27">
        <f>SUM(AI176:AI185)</f>
        <v>24</v>
      </c>
      <c r="AJ175" s="27">
        <f t="shared" ref="AJ175" si="1346">SUM(AJ176:AJ185)</f>
        <v>525054.27165333321</v>
      </c>
      <c r="AK175" s="27">
        <f t="shared" si="1345"/>
        <v>6</v>
      </c>
      <c r="AL175" s="27">
        <f t="shared" si="1345"/>
        <v>132160.5302453333</v>
      </c>
      <c r="AM175" s="27">
        <f t="shared" si="1345"/>
        <v>0</v>
      </c>
      <c r="AN175" s="27">
        <f t="shared" si="1345"/>
        <v>0</v>
      </c>
      <c r="AO175" s="27">
        <f t="shared" si="1345"/>
        <v>2316</v>
      </c>
      <c r="AP175" s="27">
        <f t="shared" si="1345"/>
        <v>47017806.34909866</v>
      </c>
      <c r="AQ175" s="27">
        <f t="shared" si="1345"/>
        <v>1</v>
      </c>
      <c r="AR175" s="27">
        <f t="shared" si="1345"/>
        <v>28521.600598399997</v>
      </c>
      <c r="AS175" s="27">
        <f t="shared" si="1345"/>
        <v>0</v>
      </c>
      <c r="AT175" s="27">
        <f t="shared" si="1345"/>
        <v>0</v>
      </c>
      <c r="AU175" s="27">
        <f t="shared" si="1345"/>
        <v>31</v>
      </c>
      <c r="AV175" s="27">
        <f t="shared" si="1345"/>
        <v>980390.84254719992</v>
      </c>
      <c r="AW175" s="27">
        <f t="shared" si="1345"/>
        <v>0</v>
      </c>
      <c r="AX175" s="27">
        <f t="shared" si="1345"/>
        <v>0</v>
      </c>
      <c r="AY175" s="27">
        <f t="shared" si="1345"/>
        <v>0</v>
      </c>
      <c r="AZ175" s="27">
        <f t="shared" si="1345"/>
        <v>0</v>
      </c>
      <c r="BA175" s="27">
        <f t="shared" si="1345"/>
        <v>0</v>
      </c>
      <c r="BB175" s="27">
        <f t="shared" si="1345"/>
        <v>0</v>
      </c>
      <c r="BC175" s="27">
        <f t="shared" si="1345"/>
        <v>13</v>
      </c>
      <c r="BD175" s="27">
        <f t="shared" si="1345"/>
        <v>276753.5530592</v>
      </c>
      <c r="BE175" s="27">
        <f t="shared" si="1345"/>
        <v>0</v>
      </c>
      <c r="BF175" s="27">
        <f t="shared" si="1345"/>
        <v>0</v>
      </c>
      <c r="BG175" s="27">
        <f t="shared" si="1345"/>
        <v>0</v>
      </c>
      <c r="BH175" s="27">
        <f t="shared" si="1345"/>
        <v>0</v>
      </c>
      <c r="BI175" s="27">
        <v>0</v>
      </c>
      <c r="BJ175" s="27">
        <f t="shared" ref="BJ175" si="1347">SUM(BJ176:BJ185)</f>
        <v>0</v>
      </c>
      <c r="BK175" s="27">
        <f t="shared" si="1345"/>
        <v>0</v>
      </c>
      <c r="BL175" s="27">
        <f t="shared" si="1345"/>
        <v>0</v>
      </c>
      <c r="BM175" s="27">
        <f>SUM(BM176:BM185)</f>
        <v>0</v>
      </c>
      <c r="BN175" s="27">
        <f t="shared" ref="BN175" si="1348">SUM(BN176:BN185)</f>
        <v>0</v>
      </c>
      <c r="BO175" s="27">
        <f t="shared" si="1345"/>
        <v>0</v>
      </c>
      <c r="BP175" s="27">
        <f t="shared" si="1345"/>
        <v>0</v>
      </c>
      <c r="BQ175" s="27">
        <f t="shared" si="1345"/>
        <v>1358</v>
      </c>
      <c r="BR175" s="27">
        <f t="shared" si="1345"/>
        <v>39017238.685168803</v>
      </c>
      <c r="BS175" s="27">
        <f t="shared" si="1345"/>
        <v>0</v>
      </c>
      <c r="BT175" s="27">
        <f t="shared" si="1345"/>
        <v>0</v>
      </c>
      <c r="BU175" s="27">
        <f t="shared" si="1345"/>
        <v>2</v>
      </c>
      <c r="BV175" s="27">
        <f t="shared" si="1345"/>
        <v>25316.87</v>
      </c>
      <c r="BW175" s="27">
        <f t="shared" si="1345"/>
        <v>0</v>
      </c>
      <c r="BX175" s="27">
        <f t="shared" si="1345"/>
        <v>0</v>
      </c>
      <c r="BY175" s="27">
        <f t="shared" si="1345"/>
        <v>0</v>
      </c>
      <c r="BZ175" s="27">
        <f t="shared" si="1345"/>
        <v>0</v>
      </c>
      <c r="CA175" s="27">
        <f t="shared" si="1345"/>
        <v>0</v>
      </c>
      <c r="CB175" s="27">
        <f t="shared" si="1345"/>
        <v>0</v>
      </c>
      <c r="CC175" s="27">
        <f t="shared" si="1345"/>
        <v>5</v>
      </c>
      <c r="CD175" s="27">
        <f t="shared" ref="CD175:EO175" si="1349">SUM(CD176:CD185)</f>
        <v>65043.160461999993</v>
      </c>
      <c r="CE175" s="27">
        <f t="shared" si="1349"/>
        <v>0</v>
      </c>
      <c r="CF175" s="27">
        <f t="shared" si="1349"/>
        <v>0</v>
      </c>
      <c r="CG175" s="27">
        <f t="shared" si="1349"/>
        <v>0</v>
      </c>
      <c r="CH175" s="27">
        <f t="shared" si="1349"/>
        <v>0</v>
      </c>
      <c r="CI175" s="27">
        <f t="shared" si="1349"/>
        <v>0</v>
      </c>
      <c r="CJ175" s="27">
        <f t="shared" si="1349"/>
        <v>0</v>
      </c>
      <c r="CK175" s="27">
        <f t="shared" si="1349"/>
        <v>6</v>
      </c>
      <c r="CL175" s="27">
        <f t="shared" si="1349"/>
        <v>105406.22313199998</v>
      </c>
      <c r="CM175" s="27">
        <f t="shared" si="1349"/>
        <v>13</v>
      </c>
      <c r="CN175" s="27">
        <f t="shared" si="1349"/>
        <v>223712.35699399991</v>
      </c>
      <c r="CO175" s="27">
        <f t="shared" si="1349"/>
        <v>8</v>
      </c>
      <c r="CP175" s="27">
        <f t="shared" si="1349"/>
        <v>123858.68</v>
      </c>
      <c r="CQ175" s="27">
        <f>CM175-CO175</f>
        <v>5</v>
      </c>
      <c r="CR175" s="27">
        <f>($CQ175/9*3* $E175*$G175*$H175*$L175*CR$10)+($CQ175/9*6* $F175*$G175*$H175*$L175*CR$10)</f>
        <v>108075.01572</v>
      </c>
      <c r="CS175" s="34">
        <f t="shared" si="1203"/>
        <v>13</v>
      </c>
      <c r="CT175" s="34">
        <f t="shared" si="1203"/>
        <v>231933.69571999999</v>
      </c>
      <c r="CU175" s="27">
        <f t="shared" si="1349"/>
        <v>248</v>
      </c>
      <c r="CV175" s="27">
        <f t="shared" ref="CV175" si="1350">SUM(CV176:CV185)</f>
        <v>5396036.5839743996</v>
      </c>
      <c r="CW175" s="27">
        <f t="shared" ref="CW175:CY175" si="1351">SUM(CW176:CW185)</f>
        <v>32</v>
      </c>
      <c r="CX175" s="27">
        <f t="shared" si="1351"/>
        <v>589222.38560639985</v>
      </c>
      <c r="CY175" s="27">
        <f t="shared" si="1351"/>
        <v>12</v>
      </c>
      <c r="CZ175" s="27">
        <f t="shared" si="1349"/>
        <v>162775.62897866662</v>
      </c>
      <c r="DA175" s="27">
        <f t="shared" si="1349"/>
        <v>44</v>
      </c>
      <c r="DB175" s="27">
        <f t="shared" si="1349"/>
        <v>763347.79626560002</v>
      </c>
      <c r="DC175" s="27">
        <f t="shared" si="1349"/>
        <v>0</v>
      </c>
      <c r="DD175" s="27">
        <f t="shared" si="1349"/>
        <v>0</v>
      </c>
      <c r="DE175" s="27">
        <f t="shared" si="1349"/>
        <v>4</v>
      </c>
      <c r="DF175" s="27">
        <f t="shared" si="1349"/>
        <v>74192.809387199988</v>
      </c>
      <c r="DG175" s="27">
        <f t="shared" si="1349"/>
        <v>2</v>
      </c>
      <c r="DH175" s="27">
        <f t="shared" si="1349"/>
        <v>31093.647345599995</v>
      </c>
      <c r="DI175" s="27">
        <f t="shared" si="1349"/>
        <v>2</v>
      </c>
      <c r="DJ175" s="27">
        <f t="shared" si="1349"/>
        <v>31638.940000000002</v>
      </c>
      <c r="DK175" s="27">
        <f>DG175-DI175+2</f>
        <v>2</v>
      </c>
      <c r="DL175" s="27">
        <f>(DK175/9*3*$E175*$G175*$H175*$M175*DL$10)+(DK175/9*6*$F175*$G175*$H175*$M175*DL$10)</f>
        <v>57313.744185599993</v>
      </c>
      <c r="DM175" s="27">
        <f t="shared" si="1218"/>
        <v>4</v>
      </c>
      <c r="DN175" s="27">
        <f t="shared" si="1195"/>
        <v>88952.684185599996</v>
      </c>
      <c r="DO175" s="27">
        <f t="shared" si="1349"/>
        <v>0</v>
      </c>
      <c r="DP175" s="27">
        <f t="shared" ref="DP175" si="1352">SUM(DP176:DP185)</f>
        <v>0</v>
      </c>
      <c r="DQ175" s="27">
        <f t="shared" si="1349"/>
        <v>9</v>
      </c>
      <c r="DR175" s="27">
        <f t="shared" si="1349"/>
        <v>203431.84167599998</v>
      </c>
      <c r="DS175" s="27">
        <f t="shared" si="1349"/>
        <v>5</v>
      </c>
      <c r="DT175" s="27">
        <f t="shared" si="1349"/>
        <v>107150.42</v>
      </c>
      <c r="DU175" s="27">
        <f>DQ175-DS175</f>
        <v>4</v>
      </c>
      <c r="DV175" s="27">
        <f>(DU175/9*3*$E175*$G175*$H175*$M175*DV$10)+(DU175/9*6*$F175*$G175*$H175*$M175*DV$10)</f>
        <v>114627.48837119999</v>
      </c>
      <c r="DW175" s="34">
        <f t="shared" si="1201"/>
        <v>9</v>
      </c>
      <c r="DX175" s="34">
        <f t="shared" si="1201"/>
        <v>221777.90837119997</v>
      </c>
      <c r="DY175" s="27">
        <f t="shared" si="1349"/>
        <v>20</v>
      </c>
      <c r="DZ175" s="27">
        <f t="shared" si="1349"/>
        <v>459822.71863359993</v>
      </c>
      <c r="EA175" s="27">
        <f t="shared" si="1349"/>
        <v>1</v>
      </c>
      <c r="EB175" s="27">
        <f t="shared" si="1349"/>
        <v>14243.12</v>
      </c>
      <c r="EC175" s="27">
        <v>15</v>
      </c>
      <c r="ED175" s="27">
        <f>(EC175/9*3*$E175*$G175*$H175*$M175*ED$10)+(EC175/9*6*$F175*$G175*$H175*$M175*ED$10)</f>
        <v>429853.08139200008</v>
      </c>
      <c r="EE175" s="34">
        <f t="shared" si="1204"/>
        <v>16</v>
      </c>
      <c r="EF175" s="34">
        <f t="shared" si="1204"/>
        <v>444096.20139200008</v>
      </c>
      <c r="EG175" s="27">
        <f t="shared" si="1349"/>
        <v>50</v>
      </c>
      <c r="EH175" s="27">
        <f t="shared" si="1349"/>
        <v>725245.58964666666</v>
      </c>
      <c r="EI175" s="27">
        <f t="shared" si="1349"/>
        <v>11</v>
      </c>
      <c r="EJ175" s="27">
        <f t="shared" si="1349"/>
        <v>181313.63</v>
      </c>
      <c r="EK175" s="27">
        <f>EG175-EI175</f>
        <v>39</v>
      </c>
      <c r="EL175" s="27">
        <f>(EK175/9*3* $E175*$G175*$H175*$L175*EL$10)+(EK175/9*6* $F175*$G175*$H175*$L175*EL$10)</f>
        <v>931348.34301600012</v>
      </c>
      <c r="EM175" s="27">
        <f>EI175+EK175</f>
        <v>50</v>
      </c>
      <c r="EN175" s="34">
        <f t="shared" si="1205"/>
        <v>1112661.9730160001</v>
      </c>
      <c r="EO175" s="27">
        <f t="shared" si="1349"/>
        <v>31</v>
      </c>
      <c r="EP175" s="27">
        <f t="shared" ref="EP175:GD175" si="1353">SUM(EP176:EP185)</f>
        <v>408398.75219266664</v>
      </c>
      <c r="EQ175" s="27">
        <f t="shared" si="1353"/>
        <v>10</v>
      </c>
      <c r="ER175" s="27">
        <f t="shared" si="1353"/>
        <v>130156.47</v>
      </c>
      <c r="ES175" s="27">
        <f>EO175-EQ175</f>
        <v>21</v>
      </c>
      <c r="ET175" s="27">
        <f>(ES175/9*3* $E175*$G175*$H175*$L175*ET$10)+(ES175/9*6* $F175*$G175*$H175*$L175*ET$10)</f>
        <v>501495.26162399998</v>
      </c>
      <c r="EU175" s="27">
        <f>EQ175+ES175</f>
        <v>31</v>
      </c>
      <c r="EV175" s="34">
        <f t="shared" si="1206"/>
        <v>631651.73162400001</v>
      </c>
      <c r="EW175" s="27">
        <f t="shared" si="1353"/>
        <v>4</v>
      </c>
      <c r="EX175" s="27">
        <f t="shared" si="1353"/>
        <v>123386.294948</v>
      </c>
      <c r="EY175" s="27">
        <f t="shared" si="1353"/>
        <v>1</v>
      </c>
      <c r="EZ175" s="27">
        <f t="shared" si="1353"/>
        <v>32474.7</v>
      </c>
      <c r="FA175" s="27">
        <v>2</v>
      </c>
      <c r="FB175" s="27">
        <f>(FA175/9*3*$E175*$G175*$H175*$M175*FB$10)+(FA175/9*6*$F175*$G175*$H175*$M175*FB$10)</f>
        <v>73626.954105599987</v>
      </c>
      <c r="FC175" s="34">
        <f t="shared" si="1298"/>
        <v>3</v>
      </c>
      <c r="FD175" s="34">
        <f t="shared" si="1298"/>
        <v>106101.65410559998</v>
      </c>
      <c r="FE175" s="27">
        <f t="shared" si="1353"/>
        <v>19</v>
      </c>
      <c r="FF175" s="27">
        <f t="shared" si="1353"/>
        <v>538066.822132</v>
      </c>
      <c r="FG175" s="27">
        <f t="shared" si="1353"/>
        <v>4</v>
      </c>
      <c r="FH175" s="27">
        <f t="shared" si="1353"/>
        <v>90551.360000000001</v>
      </c>
      <c r="FI175" s="27">
        <f>FE175-FG175-4</f>
        <v>11</v>
      </c>
      <c r="FJ175" s="27">
        <f>(FI175/9*3*$E175*$G175*$H175*$M175*FJ$10)+(FI175/9*6*$F175*$G175*$H175*$M175*FJ$10)</f>
        <v>404948.24758080009</v>
      </c>
      <c r="FK175" s="34">
        <f t="shared" si="1299"/>
        <v>15</v>
      </c>
      <c r="FL175" s="34">
        <f t="shared" si="1299"/>
        <v>495499.60758080008</v>
      </c>
      <c r="FM175" s="27">
        <f t="shared" si="1353"/>
        <v>6</v>
      </c>
      <c r="FN175" s="27">
        <f t="shared" si="1353"/>
        <v>153000.73258399998</v>
      </c>
      <c r="FO175" s="27">
        <f t="shared" si="1353"/>
        <v>6</v>
      </c>
      <c r="FP175" s="27">
        <f t="shared" si="1353"/>
        <v>130741.35999999999</v>
      </c>
      <c r="FQ175" s="27">
        <f>4+2+4</f>
        <v>10</v>
      </c>
      <c r="FR175" s="27">
        <f>(FQ175/9*3*$E175*$G175*$H175*$M175*FR$10)+(FQ175/9*6*$F175*$G175*$H175*$M175*FR$10)</f>
        <v>368134.77052800002</v>
      </c>
      <c r="FS175" s="34">
        <f t="shared" si="1305"/>
        <v>16</v>
      </c>
      <c r="FT175" s="34">
        <f>FP175+FR175</f>
        <v>498876.13052800001</v>
      </c>
      <c r="FU175" s="27">
        <f t="shared" ref="FU175:FV175" si="1354">SUM(FU176:FU185)</f>
        <v>1</v>
      </c>
      <c r="FV175" s="27">
        <f t="shared" si="1354"/>
        <v>40517.156294833323</v>
      </c>
      <c r="FW175" s="27">
        <f t="shared" si="1353"/>
        <v>0</v>
      </c>
      <c r="FX175" s="27">
        <f t="shared" si="1353"/>
        <v>0</v>
      </c>
      <c r="FY175" s="27">
        <f>FU175-FW175</f>
        <v>1</v>
      </c>
      <c r="FZ175" s="27">
        <f>SUM($FY175*$F175*$G175*$H175*$N175*$FZ$10)</f>
        <v>48618.580063200003</v>
      </c>
      <c r="GA175" s="27">
        <f>FW175+FY175</f>
        <v>1</v>
      </c>
      <c r="GB175" s="27">
        <f>FX175+FZ175</f>
        <v>48618.580063200003</v>
      </c>
      <c r="GC175" s="27">
        <f t="shared" si="1353"/>
        <v>18</v>
      </c>
      <c r="GD175" s="27">
        <f t="shared" si="1353"/>
        <v>722769.38904933317</v>
      </c>
      <c r="GE175" s="27">
        <f t="shared" ref="GE175:GF175" si="1355">SUM(GE176:GE185)</f>
        <v>3</v>
      </c>
      <c r="GF175" s="27">
        <f t="shared" si="1355"/>
        <v>123577.78</v>
      </c>
      <c r="GG175" s="27">
        <v>13</v>
      </c>
      <c r="GH175" s="27">
        <f>SUM($GG175/9*3*$GH$10*$E175*$G175*$H175*$P175)+($GG175/9*6*$GH$10*$F175*$G175*$H175*$P175)</f>
        <v>732106.11210360005</v>
      </c>
      <c r="GI175" s="27">
        <f t="shared" si="1208"/>
        <v>16</v>
      </c>
      <c r="GJ175" s="27">
        <f t="shared" si="1208"/>
        <v>855683.89210360008</v>
      </c>
      <c r="GK175" s="27">
        <f>SUM(Q175,S175,U175,W175,Y175,AA175,AC175,AE175,AG175,AI175,AK175,AM175,AO175,AQ175,AS175,AU175,AW175,AY175,BA175,BC175,BE175,BG175,BI175,BK175,BM175,BO175,BQ175,BS175,BU175,BW175,BY175,CA175,CC175,CE175,CG175,CI175,CK175,CS175,CU175,CW175,CY175,DA175,DC175,DE175,DM175,DO175,DW175,EE175,EM175,EU175,FC175,FK175,FS175,GA175,GI175)</f>
        <v>5585</v>
      </c>
      <c r="GL175" s="27">
        <f>SUM(R175,T175,V175,X175,Z175,AB175,AD175,AF175,AH175,AJ175,AL175,AN175,AP175,AR175,AT175,AV175,AX175,AZ175,BB175,BD175,BF175,BH175,BJ175,BL175,BN175,BP175,BR175,BT175,BV175,BX175,BZ175,CB175,CD175,CF175,CH175,CJ175,CL175,CT175,CV175,CX175,CZ175,DB175,DD175,DF175,DN175,DP175,DX175,EF175,EN175,EV175,FD175,FL175,FT175,GB175,GJ175)</f>
        <v>150582616.77986389</v>
      </c>
    </row>
    <row r="176" spans="1:194" ht="45" x14ac:dyDescent="0.25">
      <c r="A176" s="41"/>
      <c r="B176" s="72">
        <v>144</v>
      </c>
      <c r="C176" s="28" t="s">
        <v>314</v>
      </c>
      <c r="D176" s="29">
        <f t="shared" si="1300"/>
        <v>18150.400000000001</v>
      </c>
      <c r="E176" s="29">
        <f t="shared" si="1300"/>
        <v>18790</v>
      </c>
      <c r="F176" s="30">
        <v>18508</v>
      </c>
      <c r="G176" s="39">
        <v>0.66</v>
      </c>
      <c r="H176" s="31">
        <v>1</v>
      </c>
      <c r="I176" s="32"/>
      <c r="J176" s="32"/>
      <c r="K176" s="32"/>
      <c r="L176" s="29">
        <v>1.4</v>
      </c>
      <c r="M176" s="29">
        <v>1.68</v>
      </c>
      <c r="N176" s="29">
        <v>2.23</v>
      </c>
      <c r="O176" s="29">
        <v>2.39</v>
      </c>
      <c r="P176" s="33">
        <v>2.57</v>
      </c>
      <c r="Q176" s="34">
        <v>10</v>
      </c>
      <c r="R176" s="34">
        <f t="shared" ref="R176:R184" si="1356">(Q176/12*1*$D176*$G176*$H176*$L176*R$9)+(Q176/12*5*$E176*$G176*$H176*$L176*R$10)+(Q176/12*6*$F176*$G176*$H176*$L176*R$10)</f>
        <v>174800.3334</v>
      </c>
      <c r="S176" s="34">
        <v>0</v>
      </c>
      <c r="T176" s="34">
        <f t="shared" ref="T176:T184" si="1357">(S176/12*1*$D176*$G176*$H176*$L176*T$9)+(S176/12*5*$E176*$G176*$H176*$L176*T$10)+(S176/12*6*$F176*$G176*$H176*$L176*T$10)</f>
        <v>0</v>
      </c>
      <c r="U176" s="34">
        <v>0</v>
      </c>
      <c r="V176" s="34">
        <f t="shared" ref="V176:V184" si="1358">(U176/12*1*$D176*$G176*$H176*$L176*V$9)+(U176/12*5*$E176*$G176*$H176*$L176*V$10)+(U176/12*6*$F176*$G176*$H176*$L176*V$10)</f>
        <v>0</v>
      </c>
      <c r="W176" s="34"/>
      <c r="X176" s="34">
        <f t="shared" ref="X176:X184" si="1359">(W176/12*1*$D176*$G176*$H176*$L176*X$9)+(W176/12*5*$E176*$G176*$H176*$L176*X$10)+(W176/12*6*$F176*$G176*$H176*$L176*X$10)</f>
        <v>0</v>
      </c>
      <c r="Y176" s="34">
        <v>0</v>
      </c>
      <c r="Z176" s="34">
        <f t="shared" ref="Z176:Z184" si="1360">(Y176/12*1*$D176*$G176*$H176*$L176*Z$9)+(Y176/12*5*$E176*$G176*$H176*$L176*Z$10)+(Y176/12*6*$F176*$G176*$H176*$L176*Z$10)</f>
        <v>0</v>
      </c>
      <c r="AA176" s="34">
        <v>0</v>
      </c>
      <c r="AB176" s="34">
        <f t="shared" ref="AB176:AB184" si="1361">(AA176/12*1*$D176*$G176*$H176*$L176*AB$9)+(AA176/12*5*$E176*$G176*$H176*$L176*AB$10)+(AA176/12*6*$F176*$G176*$H176*$L176*AB$10)</f>
        <v>0</v>
      </c>
      <c r="AC176" s="34">
        <v>0</v>
      </c>
      <c r="AD176" s="34">
        <f t="shared" ref="AD176:AD184" si="1362">(AC176/12*1*$D176*$G176*$H176*$L176*AD$9)+(AC176/12*5*$E176*$G176*$H176*$L176*AD$10)+(AC176/12*6*$F176*$G176*$H176*$L176*AD$10)</f>
        <v>0</v>
      </c>
      <c r="AE176" s="34"/>
      <c r="AF176" s="34">
        <f t="shared" ref="AF176:AF184" si="1363">(AE176/12*1*$D176*$G176*$H176*$L176*AF$9)+(AE176/12*5*$E176*$G176*$H176*$L176*AF$10)+(AE176/12*6*$F176*$G176*$H176*$L176*AF$10)</f>
        <v>0</v>
      </c>
      <c r="AG176" s="34">
        <v>0</v>
      </c>
      <c r="AH176" s="34">
        <f t="shared" ref="AH176:AH184" si="1364">(AG176/12*1*$D176*$G176*$H176*$L176*AH$9)+(AG176/12*5*$E176*$G176*$H176*$L176*AH$10)+(AG176/12*6*$F176*$G176*$H176*$L176*AH$10)</f>
        <v>0</v>
      </c>
      <c r="AI176" s="34">
        <v>0</v>
      </c>
      <c r="AJ176" s="34">
        <f t="shared" ref="AJ176:AJ184" si="1365">(AI176/12*1*$D176*$G176*$H176*$L176*AJ$9)+(AI176/12*3*$E176*$G176*$H176*$L176*AJ$10)+(AI176/12*2*$E176*$G176*$H176*$L176*AJ$11)+(AI176/12*6*$F176*$G176*$H176*$L176*AJ$11)</f>
        <v>0</v>
      </c>
      <c r="AK176" s="34"/>
      <c r="AL176" s="34">
        <f t="shared" ref="AL176:AL184" si="1366">(AK176/12*1*$D176*$G176*$H176*$L176*AL$9)+(AK176/12*5*$E176*$G176*$H176*$L176*AL$10)+(AK176/12*6*$F176*$G176*$H176*$L176*AL$10)</f>
        <v>0</v>
      </c>
      <c r="AM176" s="34"/>
      <c r="AN176" s="34">
        <f t="shared" ref="AN176:AN184" si="1367">(AM176/12*1*$D176*$G176*$H176*$L176*AN$9)+(AM176/12*5*$E176*$G176*$H176*$L176*AN$10)+(AM176/12*6*$F176*$G176*$H176*$L176*AN$10)</f>
        <v>0</v>
      </c>
      <c r="AO176" s="34">
        <v>4</v>
      </c>
      <c r="AP176" s="34">
        <f t="shared" ref="AP176:AP184" si="1368">(AO176/12*1*$D176*$G176*$H176*$L176*AP$9)+(AO176/12*5*$E176*$G176*$H176*$L176*AP$10)+(AO176/12*6*$F176*$G176*$H176*$L176*AP$10)</f>
        <v>68953.320127999992</v>
      </c>
      <c r="AQ176" s="34">
        <v>0</v>
      </c>
      <c r="AR176" s="34">
        <f t="shared" ref="AR176:AR184" si="1369">(AQ176/12*1*$D176*$G176*$H176*$M176*AR$9)+(AQ176/12*5*$E176*$G176*$H176*$M176*AR$10)+(AQ176/12*6*$F176*$G176*$H176*$M176*AR$10)</f>
        <v>0</v>
      </c>
      <c r="AS176" s="34">
        <v>0</v>
      </c>
      <c r="AT176" s="34">
        <f t="shared" ref="AT176:AT184" si="1370">(AS176/12*1*$D176*$G176*$H176*$M176*AT$9)+(AS176/12*5*$E176*$G176*$H176*$M176*AT$10)+(AS176/12*6*$F176*$G176*$H176*$M176*AT$10)</f>
        <v>0</v>
      </c>
      <c r="AU176" s="34">
        <v>2</v>
      </c>
      <c r="AV176" s="34">
        <f t="shared" ref="AV176:AV184" si="1371">(AU176/12*1*$D176*$G176*$H176*$M176*AV$9)+(AU176/12*5*$E176*$G176*$H176*$M176*AV$10)+(AU176/12*6*$F176*$G176*$H176*$M176*AV$10)</f>
        <v>41371.992076800001</v>
      </c>
      <c r="AW176" s="34">
        <v>0</v>
      </c>
      <c r="AX176" s="34">
        <f t="shared" ref="AX176:AX184" si="1372">(AW176/12*1*$D176*$G176*$H176*$M176*AX$9)+(AW176/12*5*$E176*$G176*$H176*$M176*AX$10)+(AW176/12*6*$F176*$G176*$H176*$M176*AX$10)</f>
        <v>0</v>
      </c>
      <c r="AY176" s="34"/>
      <c r="AZ176" s="34">
        <f t="shared" ref="AZ176:AZ184" si="1373">(AY176/12*1*$D176*$G176*$H176*$L176*AZ$9)+(AY176/12*5*$E176*$G176*$H176*$L176*AZ$10)+(AY176/12*6*$F176*$G176*$H176*$L176*AZ$10)</f>
        <v>0</v>
      </c>
      <c r="BA176" s="34"/>
      <c r="BB176" s="34">
        <f t="shared" ref="BB176:BB184" si="1374">(BA176/12*1*$D176*$G176*$H176*$L176*BB$9)+(BA176/12*5*$E176*$G176*$H176*$L176*BB$10)+(BA176/12*6*$F176*$G176*$H176*$L176*BB$10)</f>
        <v>0</v>
      </c>
      <c r="BC176" s="34">
        <v>0</v>
      </c>
      <c r="BD176" s="34">
        <f t="shared" ref="BD176:BD184" si="1375">(BC176/12*1*$D176*$G176*$H176*$M176*BD$9)+(BC176/12*5*$E176*$G176*$H176*$M176*BD$10)+(BC176/12*6*$F176*$G176*$H176*$M176*BD$10)</f>
        <v>0</v>
      </c>
      <c r="BE176" s="34">
        <v>0</v>
      </c>
      <c r="BF176" s="34">
        <f t="shared" ref="BF176:BF184" si="1376">(BE176/12*1*$D176*$G176*$H176*$L176*BF$9)+(BE176/12*5*$E176*$G176*$H176*$L176*BF$10)+(BE176/12*6*$F176*$G176*$H176*$L176*BF$10)</f>
        <v>0</v>
      </c>
      <c r="BG176" s="34">
        <v>0</v>
      </c>
      <c r="BH176" s="34">
        <f t="shared" ref="BH176:BH184" si="1377">(BG176/12*1*$D176*$G176*$H176*$L176*BH$9)+(BG176/12*5*$E176*$G176*$H176*$L176*BH$10)+(BG176/12*6*$F176*$G176*$H176*$L176*BH$10)</f>
        <v>0</v>
      </c>
      <c r="BI176" s="34">
        <v>0</v>
      </c>
      <c r="BJ176" s="34">
        <f t="shared" ref="BJ176:BJ184" si="1378">(BI176/12*1*$D176*$G176*$H176*$L176*BJ$9)+(BI176/12*5*$E176*$G176*$H176*$L176*BJ$10)+(BI176/12*6*$F176*$G176*$H176*$L176*BJ$10)</f>
        <v>0</v>
      </c>
      <c r="BK176" s="34">
        <v>0</v>
      </c>
      <c r="BL176" s="34">
        <f t="shared" ref="BL176:BL184" si="1379">(BK176/12*1*$D176*$G176*$H176*$M176*BL$9)+(BK176/12*5*$E176*$G176*$H176*$M176*BL$10)+(BK176/12*6*$F176*$G176*$H176*$M176*BL$10)</f>
        <v>0</v>
      </c>
      <c r="BM176" s="34">
        <v>0</v>
      </c>
      <c r="BN176" s="34">
        <f t="shared" ref="BN176:BN184" si="1380">(BM176/12*1*$D176*$G176*$H176*$L176*BN$9)+(BM176/12*5*$E176*$G176*$H176*$L176*BN$10)+(BM176/12*6*$F176*$G176*$H176*$L176*BN$10)</f>
        <v>0</v>
      </c>
      <c r="BO176" s="34"/>
      <c r="BP176" s="34">
        <f t="shared" ref="BP176:BP184" si="1381">(BO176/12*1*$D176*$G176*$H176*$L176*BP$9)+(BO176/12*3*$E176*$G176*$H176*$L176*BP$10)+(BO176/12*2*$E176*$G176*$H176*$L176*BP$11)+(BO176/12*6*$F176*$G176*$H176*$L176*BP$11)</f>
        <v>0</v>
      </c>
      <c r="BQ176" s="40">
        <v>2</v>
      </c>
      <c r="BR176" s="34">
        <f t="shared" ref="BR176:BR184" si="1382">(BQ176/12*1*$D176*$G176*$H176*$M176*BR$9)+(BQ176/12*5*$E176*$G176*$H176*$M176*BR$10)+(BQ176/12*6*$F176*$G176*$H176*$M176*BR$10)</f>
        <v>43266.173596799999</v>
      </c>
      <c r="BS176" s="34">
        <v>0</v>
      </c>
      <c r="BT176" s="34">
        <f t="shared" ref="BT176:BT184" si="1383">(BS176/12*1*$D176*$G176*$H176*$M176*BT$9)+(BS176/12*4*$E176*$G176*$H176*$M176*BT$10)+(BS176/12*1*$E176*$G176*$H176*$M176*BT$12)+(BS176/12*6*$F176*$G176*$H176*$M176*BT$12)</f>
        <v>0</v>
      </c>
      <c r="BU176" s="34">
        <v>0</v>
      </c>
      <c r="BV176" s="34">
        <f t="shared" ref="BV176:BV184" si="1384">(BU176/12*1*$D176*$F176*$G176*$L176*BV$9)+(BU176/12*11*$E176*$F176*$G176*$L176*BV$10)</f>
        <v>0</v>
      </c>
      <c r="BW176" s="34">
        <v>0</v>
      </c>
      <c r="BX176" s="34">
        <f t="shared" ref="BX176:BX184" si="1385">(BW176/12*1*$D176*$G176*$H176*$L176*BX$9)+(BW176/12*5*$E176*$G176*$H176*$L176*BX$10)+(BW176/12*6*$F176*$G176*$H176*$L176*BX$10)</f>
        <v>0</v>
      </c>
      <c r="BY176" s="34">
        <v>0</v>
      </c>
      <c r="BZ176" s="34">
        <f t="shared" ref="BZ176:BZ184" si="1386">(BY176/12*1*$D176*$G176*$H176*$L176*BZ$9)+(BY176/12*5*$E176*$G176*$H176*$L176*BZ$10)+(BY176/12*6*$F176*$G176*$H176*$L176*BZ$10)</f>
        <v>0</v>
      </c>
      <c r="CA176" s="34">
        <v>0</v>
      </c>
      <c r="CB176" s="34">
        <f t="shared" ref="CB176:CB184" si="1387">(CA176/12*1*$D176*$G176*$H176*$L176*CB$9)+(CA176/12*5*$E176*$G176*$H176*$L176*CB$10)+(CA176/12*6*$F176*$G176*$H176*$L176*CB$10)</f>
        <v>0</v>
      </c>
      <c r="CC176" s="34"/>
      <c r="CD176" s="34">
        <f t="shared" ref="CD176:CD184" si="1388">(CC176/12*1*$D176*$G176*$H176*$L176*CD$9)+(CC176/12*5*$E176*$G176*$H176*$L176*CD$10)+(CC176/12*6*$F176*$G176*$H176*$L176*CD$10)</f>
        <v>0</v>
      </c>
      <c r="CE176" s="34">
        <v>0</v>
      </c>
      <c r="CF176" s="34">
        <f t="shared" ref="CF176:CF184" si="1389">(CE176/12*1*$D176*$G176*$H176*$M176*CF$9)+(CE176/12*5*$E176*$G176*$H176*$M176*CF$10)+(CE176/12*6*$F176*$G176*$H176*$M176*CF$10)</f>
        <v>0</v>
      </c>
      <c r="CG176" s="34"/>
      <c r="CH176" s="34">
        <f t="shared" ref="CH176:CH184" si="1390">(CG176/12*1*$D176*$G176*$H176*$L176*CH$9)+(CG176/12*5*$E176*$G176*$H176*$L176*CH$10)+(CG176/12*6*$F176*$G176*$H176*$L176*CH$10)</f>
        <v>0</v>
      </c>
      <c r="CI176" s="34"/>
      <c r="CJ176" s="34">
        <f t="shared" ref="CJ176:CJ184" si="1391">(CI176/12*1*$D176*$G176*$H176*$M176*CJ$9)+(CI176/12*5*$E176*$G176*$H176*$M176*CJ$10)+(CI176/12*6*$F176*$G176*$H176*$M176*CJ$10)</f>
        <v>0</v>
      </c>
      <c r="CK176" s="34">
        <v>0</v>
      </c>
      <c r="CL176" s="34">
        <f t="shared" ref="CL176:CL184" si="1392">(CK176/12*1*$D176*$G176*$H176*$L176*CL$9)+(CK176/12*5*$E176*$G176*$H176*$L176*CL$10)+(CK176/12*6*$F176*$G176*$H176*$L176*CL$10)</f>
        <v>0</v>
      </c>
      <c r="CM176" s="34">
        <v>0</v>
      </c>
      <c r="CN176" s="34">
        <f t="shared" ref="CN176:CN184" si="1393">(CM176/12*1*$D176*$G176*$H176*$L176*CN$9)+(CM176/12*11*$E176*$G176*$H176*$L176*CN$10)</f>
        <v>0</v>
      </c>
      <c r="CO176" s="34">
        <v>0</v>
      </c>
      <c r="CP176" s="34">
        <f t="shared" si="961"/>
        <v>0</v>
      </c>
      <c r="CQ176" s="34"/>
      <c r="CR176" s="34"/>
      <c r="CS176" s="34">
        <f t="shared" si="1203"/>
        <v>0</v>
      </c>
      <c r="CT176" s="34">
        <f t="shared" si="1203"/>
        <v>0</v>
      </c>
      <c r="CU176" s="34"/>
      <c r="CV176" s="34">
        <f t="shared" ref="CV176:CV184" si="1394">(CU176/12*1*$D176*$G176*$H176*$M176*CV$9)+(CU176/12*5*$E176*$G176*$H176*$M176*CV$10)+(CU176/12*6*$F176*$G176*$H176*$M176*CV$10)</f>
        <v>0</v>
      </c>
      <c r="CW176" s="34">
        <v>0</v>
      </c>
      <c r="CX176" s="34">
        <f t="shared" ref="CX176:CX184" si="1395">(CW176/12*1*$D176*$G176*$H176*$M176*CX$9)+(CW176/12*5*$E176*$G176*$H176*$M176*CX$10)+(CW176/12*6*$F176*$G176*$H176*$M176*CX$10)</f>
        <v>0</v>
      </c>
      <c r="CY176" s="34">
        <v>0</v>
      </c>
      <c r="CZ176" s="34">
        <f t="shared" ref="CZ176:CZ184" si="1396">(CY176/12*1*$D176*$G176*$H176*$L176*CZ$9)+(CY176/12*5*$E176*$G176*$H176*$L176*CZ$10)+(CY176/12*6*$F176*$G176*$H176*$L176*CZ$10)</f>
        <v>0</v>
      </c>
      <c r="DA176" s="34">
        <v>0</v>
      </c>
      <c r="DB176" s="34">
        <f t="shared" ref="DB176:DB184" si="1397">(DA176/12*1*$D176*$G176*$H176*$M176*DB$9)+(DA176/12*5*$E176*$G176*$H176*$M176*DB$10)+(DA176/12*6*$F176*$G176*$H176*$M176*DB$10)</f>
        <v>0</v>
      </c>
      <c r="DC176" s="34">
        <v>0</v>
      </c>
      <c r="DD176" s="34">
        <f t="shared" ref="DD176:DD184" si="1398">(DC176/12*1*$D176*$G176*$H176*$M176*DD$9)+(DC176/12*5*$E176*$G176*$H176*$M176*DD$10)+(DC176/12*6*$F176*$G176*$H176*$M176*DD$10)</f>
        <v>0</v>
      </c>
      <c r="DE176" s="34">
        <v>0</v>
      </c>
      <c r="DF176" s="34">
        <f t="shared" ref="DF176:DF184" si="1399">(DE176/12*1*$D176*$G176*$H176*$M176*DF$9)+(DE176/12*5*$E176*$G176*$H176*$M176*DF$10)+(DE176/12*6*$F176*$G176*$H176*$M176*DF$10)</f>
        <v>0</v>
      </c>
      <c r="DG176" s="34">
        <v>0</v>
      </c>
      <c r="DH176" s="34">
        <f t="shared" ref="DH176:DH184" si="1400">(DG176/12*1*$D176*$G176*$H176*$M176*DH$9)+(DG176/12*11*$E176*$G176*$H176*$M176*DH$10)</f>
        <v>0</v>
      </c>
      <c r="DI176" s="34">
        <v>0</v>
      </c>
      <c r="DJ176" s="34">
        <f t="shared" si="1269"/>
        <v>0</v>
      </c>
      <c r="DK176" s="34"/>
      <c r="DL176" s="27"/>
      <c r="DM176" s="34">
        <f t="shared" si="1218"/>
        <v>0</v>
      </c>
      <c r="DN176" s="27">
        <f t="shared" si="1195"/>
        <v>0</v>
      </c>
      <c r="DO176" s="34">
        <v>0</v>
      </c>
      <c r="DP176" s="34">
        <f t="shared" ref="DP176:DP184" si="1401">(DO176/12*1*$D176*$G176*$H176*$L176*DP$9)+(DO176/12*5*$E176*$G176*$H176*$L176*DP$10)+(DO176/12*6*$F176*$G176*$H176*$L176*DP$10)</f>
        <v>0</v>
      </c>
      <c r="DQ176" s="34">
        <v>0</v>
      </c>
      <c r="DR176" s="34">
        <f t="shared" ref="DR176:DR184" si="1402">(DQ176/12*1*$D176*$G176*$H176*$M176*DR$9)+(DQ176/12*11*$E176*$G176*$H176*$M176*DR$10)</f>
        <v>0</v>
      </c>
      <c r="DS176" s="34">
        <v>0</v>
      </c>
      <c r="DT176" s="34">
        <f t="shared" ref="DT176:DT184" si="1403">(DS176/3*1*$D176*$G176*$H176*$M176*DT$9)+(DS176/3*2*$E176*$G176*$H176*$M176*DT$10)</f>
        <v>0</v>
      </c>
      <c r="DU176" s="34"/>
      <c r="DV176" s="27"/>
      <c r="DW176" s="34">
        <f t="shared" si="1201"/>
        <v>0</v>
      </c>
      <c r="DX176" s="34">
        <f t="shared" si="1201"/>
        <v>0</v>
      </c>
      <c r="DY176" s="34">
        <v>0</v>
      </c>
      <c r="DZ176" s="34">
        <f t="shared" ref="DZ176:DZ184" si="1404">(DY176/12*1*$D176*$G176*$H176*$M176*DZ$9)+(DY176/12*11*$E176*$G176*$H176*$M176*DZ$10)</f>
        <v>0</v>
      </c>
      <c r="EA176" s="34">
        <v>0</v>
      </c>
      <c r="EB176" s="34">
        <f t="shared" si="1275"/>
        <v>0</v>
      </c>
      <c r="EC176" s="27"/>
      <c r="ED176" s="34">
        <f t="shared" si="1302"/>
        <v>0</v>
      </c>
      <c r="EE176" s="34">
        <f t="shared" si="1204"/>
        <v>0</v>
      </c>
      <c r="EF176" s="34">
        <f t="shared" si="1204"/>
        <v>0</v>
      </c>
      <c r="EG176" s="34">
        <v>0</v>
      </c>
      <c r="EH176" s="34">
        <f t="shared" ref="EH176:EH184" si="1405">(EG176/12*1*$D176*$G176*$H176*$L176*EH$9)+(EG176/12*11*$E176*$G176*$H176*$L176*EH$10)</f>
        <v>0</v>
      </c>
      <c r="EI176" s="34">
        <v>0</v>
      </c>
      <c r="EJ176" s="34">
        <f t="shared" si="1278"/>
        <v>0</v>
      </c>
      <c r="EK176" s="34"/>
      <c r="EL176" s="34"/>
      <c r="EM176" s="34">
        <f t="shared" si="1205"/>
        <v>0</v>
      </c>
      <c r="EN176" s="34">
        <f t="shared" si="1205"/>
        <v>0</v>
      </c>
      <c r="EO176" s="34">
        <v>0</v>
      </c>
      <c r="EP176" s="34">
        <f t="shared" ref="EP176:EP184" si="1406">(EO176/12*1*$D176*$G176*$H176*$L176*EP$9)+(EO176/12*11*$E176*$G176*$H176*$L176*EP$10)</f>
        <v>0</v>
      </c>
      <c r="EQ176" s="34">
        <v>0</v>
      </c>
      <c r="ER176" s="34">
        <f t="shared" si="1281"/>
        <v>0</v>
      </c>
      <c r="ES176" s="34"/>
      <c r="ET176" s="34"/>
      <c r="EU176" s="34">
        <f t="shared" si="1206"/>
        <v>0</v>
      </c>
      <c r="EV176" s="34">
        <f t="shared" si="1206"/>
        <v>0</v>
      </c>
      <c r="EW176" s="34">
        <v>0</v>
      </c>
      <c r="EX176" s="34">
        <f t="shared" ref="EX176:EX184" si="1407">(EW176/12*1*$D176*$G176*$H176*$M176*EX$9)+(EW176/12*11*$E176*$G176*$H176*$M176*EX$10)</f>
        <v>0</v>
      </c>
      <c r="EY176" s="34">
        <v>0</v>
      </c>
      <c r="EZ176" s="34">
        <f t="shared" si="1283"/>
        <v>0</v>
      </c>
      <c r="FA176" s="34"/>
      <c r="FB176" s="34">
        <f t="shared" si="1303"/>
        <v>0</v>
      </c>
      <c r="FC176" s="34">
        <f t="shared" si="1298"/>
        <v>0</v>
      </c>
      <c r="FD176" s="34">
        <f t="shared" si="1298"/>
        <v>0</v>
      </c>
      <c r="FE176" s="34">
        <v>2</v>
      </c>
      <c r="FF176" s="34">
        <f t="shared" ref="FF176:FF184" si="1408">(FE176/12*1*$D176*$G176*$H176*$M176*FF$9)+(FE176/12*11*$E176*$G176*$H176*$M176*FF$10)</f>
        <v>56413.677936</v>
      </c>
      <c r="FG176" s="34">
        <v>0</v>
      </c>
      <c r="FH176" s="34">
        <f t="shared" si="1287"/>
        <v>0</v>
      </c>
      <c r="FI176" s="34"/>
      <c r="FJ176" s="34">
        <f t="shared" si="1304"/>
        <v>56413.677936</v>
      </c>
      <c r="FK176" s="34">
        <f t="shared" si="1299"/>
        <v>0</v>
      </c>
      <c r="FL176" s="34">
        <f t="shared" si="1299"/>
        <v>56413.677936</v>
      </c>
      <c r="FM176" s="34">
        <v>0</v>
      </c>
      <c r="FN176" s="34">
        <f t="shared" ref="FN176:FN184" si="1409">(FM176/12*1*$D176*$G176*$H176*$M176*FN$9)+(FM176/12*11*$E176*$G176*$H176*$M176*FN$10)</f>
        <v>0</v>
      </c>
      <c r="FO176" s="34">
        <v>0</v>
      </c>
      <c r="FP176" s="34">
        <f t="shared" si="1291"/>
        <v>0</v>
      </c>
      <c r="FQ176" s="34"/>
      <c r="FR176" s="34">
        <f t="shared" si="1305"/>
        <v>0</v>
      </c>
      <c r="FS176" s="34">
        <f t="shared" si="1305"/>
        <v>0</v>
      </c>
      <c r="FT176" s="34">
        <f t="shared" si="1305"/>
        <v>0</v>
      </c>
      <c r="FU176" s="34">
        <v>0</v>
      </c>
      <c r="FV176" s="34">
        <f t="shared" ref="FV176:FV184" si="1410">(FU176/12*1*$D176*$G176*$H176*$N176*FV$9)+(FU176/12*11*$E176*$G176*$H176*$N176*FV$10)</f>
        <v>0</v>
      </c>
      <c r="FW176" s="34"/>
      <c r="FX176" s="34"/>
      <c r="FY176" s="34"/>
      <c r="FZ176" s="34"/>
      <c r="GA176" s="34">
        <f t="shared" si="1207"/>
        <v>0</v>
      </c>
      <c r="GB176" s="34">
        <f t="shared" si="1207"/>
        <v>0</v>
      </c>
      <c r="GC176" s="34">
        <v>0</v>
      </c>
      <c r="GD176" s="34">
        <f t="shared" ref="GD176:GD184" si="1411">(GC176/12*1*$D176*$G176*$H176*$O176*GD$9)+(GC176/12*11*$E176*$G176*$H176*$P176*GD$10)</f>
        <v>0</v>
      </c>
      <c r="GE176" s="34">
        <v>0</v>
      </c>
      <c r="GF176" s="34">
        <f t="shared" si="1296"/>
        <v>0</v>
      </c>
      <c r="GG176" s="34"/>
      <c r="GH176" s="34"/>
      <c r="GI176" s="27">
        <f t="shared" si="1208"/>
        <v>0</v>
      </c>
      <c r="GJ176" s="27">
        <f t="shared" si="1208"/>
        <v>0</v>
      </c>
      <c r="GK176" s="37"/>
      <c r="GL176" s="38"/>
    </row>
    <row r="177" spans="1:194" ht="30" x14ac:dyDescent="0.25">
      <c r="A177" s="41"/>
      <c r="B177" s="72">
        <v>145</v>
      </c>
      <c r="C177" s="28" t="s">
        <v>315</v>
      </c>
      <c r="D177" s="29">
        <f t="shared" ref="D177:E192" si="1412">D176</f>
        <v>18150.400000000001</v>
      </c>
      <c r="E177" s="29">
        <f t="shared" si="1412"/>
        <v>18790</v>
      </c>
      <c r="F177" s="30">
        <v>18508</v>
      </c>
      <c r="G177" s="39">
        <v>0.47</v>
      </c>
      <c r="H177" s="31">
        <v>1</v>
      </c>
      <c r="I177" s="32"/>
      <c r="J177" s="32"/>
      <c r="K177" s="32"/>
      <c r="L177" s="29">
        <v>1.4</v>
      </c>
      <c r="M177" s="29">
        <v>1.68</v>
      </c>
      <c r="N177" s="29">
        <v>2.23</v>
      </c>
      <c r="O177" s="29">
        <v>2.39</v>
      </c>
      <c r="P177" s="33">
        <v>2.57</v>
      </c>
      <c r="Q177" s="34">
        <v>164</v>
      </c>
      <c r="R177" s="34">
        <f t="shared" si="1356"/>
        <v>2041456.0149199998</v>
      </c>
      <c r="S177" s="34">
        <v>0</v>
      </c>
      <c r="T177" s="34">
        <f t="shared" si="1357"/>
        <v>0</v>
      </c>
      <c r="U177" s="34">
        <v>0</v>
      </c>
      <c r="V177" s="34">
        <f t="shared" si="1358"/>
        <v>0</v>
      </c>
      <c r="W177" s="34"/>
      <c r="X177" s="34">
        <f t="shared" si="1359"/>
        <v>0</v>
      </c>
      <c r="Y177" s="34">
        <v>0</v>
      </c>
      <c r="Z177" s="34">
        <f t="shared" si="1360"/>
        <v>0</v>
      </c>
      <c r="AA177" s="34">
        <v>0</v>
      </c>
      <c r="AB177" s="34">
        <f t="shared" si="1361"/>
        <v>0</v>
      </c>
      <c r="AC177" s="34">
        <v>0</v>
      </c>
      <c r="AD177" s="34">
        <f t="shared" si="1362"/>
        <v>0</v>
      </c>
      <c r="AE177" s="34"/>
      <c r="AF177" s="34">
        <f t="shared" si="1363"/>
        <v>0</v>
      </c>
      <c r="AG177" s="34">
        <v>0</v>
      </c>
      <c r="AH177" s="34">
        <f t="shared" si="1364"/>
        <v>0</v>
      </c>
      <c r="AI177" s="34">
        <v>0</v>
      </c>
      <c r="AJ177" s="34">
        <f t="shared" si="1365"/>
        <v>0</v>
      </c>
      <c r="AK177" s="34"/>
      <c r="AL177" s="34">
        <f t="shared" si="1366"/>
        <v>0</v>
      </c>
      <c r="AM177" s="34"/>
      <c r="AN177" s="34">
        <f t="shared" si="1367"/>
        <v>0</v>
      </c>
      <c r="AO177" s="34">
        <v>486</v>
      </c>
      <c r="AP177" s="34">
        <f t="shared" si="1368"/>
        <v>5966029.3119839989</v>
      </c>
      <c r="AQ177" s="34">
        <v>0</v>
      </c>
      <c r="AR177" s="34">
        <f t="shared" si="1369"/>
        <v>0</v>
      </c>
      <c r="AS177" s="34">
        <v>0</v>
      </c>
      <c r="AT177" s="34">
        <f t="shared" si="1370"/>
        <v>0</v>
      </c>
      <c r="AU177" s="34">
        <v>0</v>
      </c>
      <c r="AV177" s="34">
        <f t="shared" si="1371"/>
        <v>0</v>
      </c>
      <c r="AW177" s="34">
        <v>0</v>
      </c>
      <c r="AX177" s="34">
        <f t="shared" si="1372"/>
        <v>0</v>
      </c>
      <c r="AY177" s="34"/>
      <c r="AZ177" s="34">
        <f t="shared" si="1373"/>
        <v>0</v>
      </c>
      <c r="BA177" s="34"/>
      <c r="BB177" s="34">
        <f t="shared" si="1374"/>
        <v>0</v>
      </c>
      <c r="BC177" s="34"/>
      <c r="BD177" s="34">
        <f t="shared" si="1375"/>
        <v>0</v>
      </c>
      <c r="BE177" s="34">
        <v>0</v>
      </c>
      <c r="BF177" s="34">
        <f t="shared" si="1376"/>
        <v>0</v>
      </c>
      <c r="BG177" s="34">
        <v>0</v>
      </c>
      <c r="BH177" s="34">
        <f t="shared" si="1377"/>
        <v>0</v>
      </c>
      <c r="BI177" s="34">
        <v>0</v>
      </c>
      <c r="BJ177" s="34">
        <f t="shared" si="1378"/>
        <v>0</v>
      </c>
      <c r="BK177" s="34">
        <v>0</v>
      </c>
      <c r="BL177" s="34">
        <f t="shared" si="1379"/>
        <v>0</v>
      </c>
      <c r="BM177" s="34"/>
      <c r="BN177" s="34">
        <f t="shared" si="1380"/>
        <v>0</v>
      </c>
      <c r="BO177" s="34"/>
      <c r="BP177" s="34">
        <f t="shared" si="1381"/>
        <v>0</v>
      </c>
      <c r="BQ177" s="40">
        <v>154</v>
      </c>
      <c r="BR177" s="34">
        <f t="shared" si="1382"/>
        <v>2372428.5188912004</v>
      </c>
      <c r="BS177" s="34">
        <v>0</v>
      </c>
      <c r="BT177" s="34">
        <f t="shared" si="1383"/>
        <v>0</v>
      </c>
      <c r="BU177" s="34">
        <v>0</v>
      </c>
      <c r="BV177" s="34">
        <f t="shared" si="1384"/>
        <v>0</v>
      </c>
      <c r="BW177" s="34">
        <v>0</v>
      </c>
      <c r="BX177" s="34">
        <f t="shared" si="1385"/>
        <v>0</v>
      </c>
      <c r="BY177" s="34"/>
      <c r="BZ177" s="34">
        <f t="shared" si="1386"/>
        <v>0</v>
      </c>
      <c r="CA177" s="34">
        <v>0</v>
      </c>
      <c r="CB177" s="34">
        <f t="shared" si="1387"/>
        <v>0</v>
      </c>
      <c r="CC177" s="34">
        <v>1</v>
      </c>
      <c r="CD177" s="34">
        <f t="shared" si="1388"/>
        <v>10505.252720666665</v>
      </c>
      <c r="CE177" s="34">
        <v>0</v>
      </c>
      <c r="CF177" s="34">
        <f t="shared" si="1389"/>
        <v>0</v>
      </c>
      <c r="CG177" s="34"/>
      <c r="CH177" s="34">
        <f t="shared" si="1390"/>
        <v>0</v>
      </c>
      <c r="CI177" s="34"/>
      <c r="CJ177" s="34">
        <f t="shared" si="1391"/>
        <v>0</v>
      </c>
      <c r="CK177" s="34">
        <v>0</v>
      </c>
      <c r="CL177" s="34">
        <f t="shared" si="1392"/>
        <v>0</v>
      </c>
      <c r="CM177" s="34">
        <v>1</v>
      </c>
      <c r="CN177" s="34">
        <f t="shared" si="1393"/>
        <v>11827.312461999996</v>
      </c>
      <c r="CO177" s="34">
        <v>4</v>
      </c>
      <c r="CP177" s="34">
        <v>47567.06</v>
      </c>
      <c r="CQ177" s="34"/>
      <c r="CR177" s="34"/>
      <c r="CS177" s="34">
        <f t="shared" si="1203"/>
        <v>4</v>
      </c>
      <c r="CT177" s="34">
        <f t="shared" si="1203"/>
        <v>47567.06</v>
      </c>
      <c r="CU177" s="34">
        <v>50</v>
      </c>
      <c r="CV177" s="34">
        <f t="shared" si="1394"/>
        <v>700745.24603999988</v>
      </c>
      <c r="CW177" s="34">
        <v>14</v>
      </c>
      <c r="CX177" s="34">
        <f t="shared" si="1395"/>
        <v>196208.66889119998</v>
      </c>
      <c r="CY177" s="34">
        <v>10</v>
      </c>
      <c r="CZ177" s="34">
        <f t="shared" si="1396"/>
        <v>117338.26015333331</v>
      </c>
      <c r="DA177" s="34">
        <v>24</v>
      </c>
      <c r="DB177" s="34">
        <f t="shared" si="1397"/>
        <v>337934.18924159999</v>
      </c>
      <c r="DC177" s="34">
        <v>0</v>
      </c>
      <c r="DD177" s="34">
        <f t="shared" si="1398"/>
        <v>0</v>
      </c>
      <c r="DE177" s="34">
        <v>2</v>
      </c>
      <c r="DF177" s="34">
        <f t="shared" si="1399"/>
        <v>30858.956116799996</v>
      </c>
      <c r="DG177" s="34">
        <v>2</v>
      </c>
      <c r="DH177" s="34">
        <f t="shared" si="1400"/>
        <v>31093.647345599995</v>
      </c>
      <c r="DI177" s="34">
        <v>2</v>
      </c>
      <c r="DJ177" s="34">
        <v>31638.940000000002</v>
      </c>
      <c r="DK177" s="34"/>
      <c r="DL177" s="27"/>
      <c r="DM177" s="34"/>
      <c r="DN177" s="27">
        <f t="shared" si="1195"/>
        <v>31638.940000000002</v>
      </c>
      <c r="DO177" s="34">
        <v>0</v>
      </c>
      <c r="DP177" s="34">
        <f t="shared" si="1401"/>
        <v>0</v>
      </c>
      <c r="DQ177" s="34">
        <v>1</v>
      </c>
      <c r="DR177" s="34">
        <f t="shared" si="1402"/>
        <v>15546.823672799997</v>
      </c>
      <c r="DS177" s="34">
        <v>2</v>
      </c>
      <c r="DT177" s="34">
        <v>31275.52</v>
      </c>
      <c r="DU177" s="34"/>
      <c r="DV177" s="27"/>
      <c r="DW177" s="34">
        <f t="shared" si="1201"/>
        <v>2</v>
      </c>
      <c r="DX177" s="34">
        <f t="shared" si="1201"/>
        <v>31275.52</v>
      </c>
      <c r="DY177" s="34">
        <v>6</v>
      </c>
      <c r="DZ177" s="34">
        <f t="shared" si="1404"/>
        <v>92886.824251199985</v>
      </c>
      <c r="EA177" s="34">
        <v>1</v>
      </c>
      <c r="EB177" s="34">
        <v>14243.12</v>
      </c>
      <c r="EC177" s="27"/>
      <c r="ED177" s="34"/>
      <c r="EE177" s="34">
        <f t="shared" si="1204"/>
        <v>1</v>
      </c>
      <c r="EF177" s="34">
        <f t="shared" si="1204"/>
        <v>14243.12</v>
      </c>
      <c r="EG177" s="34">
        <v>40</v>
      </c>
      <c r="EH177" s="34">
        <f t="shared" si="1405"/>
        <v>518426.50514666678</v>
      </c>
      <c r="EI177" s="34">
        <v>6</v>
      </c>
      <c r="EJ177" s="34">
        <v>77339.17</v>
      </c>
      <c r="EK177" s="34"/>
      <c r="EL177" s="34"/>
      <c r="EM177" s="34">
        <f t="shared" si="1205"/>
        <v>6</v>
      </c>
      <c r="EN177" s="34">
        <f t="shared" si="1205"/>
        <v>77339.17</v>
      </c>
      <c r="EO177" s="34">
        <v>30</v>
      </c>
      <c r="EP177" s="34">
        <f t="shared" si="1406"/>
        <v>388819.87886</v>
      </c>
      <c r="EQ177" s="34">
        <v>9</v>
      </c>
      <c r="ER177" s="34">
        <v>110470.64</v>
      </c>
      <c r="ES177" s="34"/>
      <c r="ET177" s="34"/>
      <c r="EU177" s="34">
        <f t="shared" si="1206"/>
        <v>9</v>
      </c>
      <c r="EV177" s="34">
        <f t="shared" si="1206"/>
        <v>110470.64</v>
      </c>
      <c r="EW177" s="34"/>
      <c r="EX177" s="34">
        <f t="shared" si="1407"/>
        <v>0</v>
      </c>
      <c r="EY177" s="34">
        <v>0</v>
      </c>
      <c r="EZ177" s="34">
        <f t="shared" si="1283"/>
        <v>0</v>
      </c>
      <c r="FA177" s="34"/>
      <c r="FB177" s="34"/>
      <c r="FC177" s="34">
        <f t="shared" si="1298"/>
        <v>0</v>
      </c>
      <c r="FD177" s="34">
        <f t="shared" si="1298"/>
        <v>0</v>
      </c>
      <c r="FE177" s="34">
        <v>5</v>
      </c>
      <c r="FF177" s="34">
        <f t="shared" si="1408"/>
        <v>100433.44178000002</v>
      </c>
      <c r="FG177" s="34">
        <v>3</v>
      </c>
      <c r="FH177" s="34">
        <v>60241.64</v>
      </c>
      <c r="FI177" s="34"/>
      <c r="FJ177" s="34"/>
      <c r="FK177" s="34">
        <f t="shared" si="1299"/>
        <v>3</v>
      </c>
      <c r="FL177" s="34">
        <f t="shared" si="1299"/>
        <v>60241.64</v>
      </c>
      <c r="FM177" s="34">
        <v>2</v>
      </c>
      <c r="FN177" s="34">
        <f t="shared" si="1409"/>
        <v>40173.37671199999</v>
      </c>
      <c r="FO177" s="34">
        <v>5</v>
      </c>
      <c r="FP177" s="34">
        <v>100394.54999999999</v>
      </c>
      <c r="FQ177" s="34"/>
      <c r="FR177" s="34"/>
      <c r="FS177" s="34"/>
      <c r="FT177" s="34"/>
      <c r="FU177" s="34"/>
      <c r="FV177" s="34">
        <f t="shared" si="1410"/>
        <v>0</v>
      </c>
      <c r="FW177" s="34"/>
      <c r="FX177" s="34"/>
      <c r="FY177" s="34"/>
      <c r="FZ177" s="34"/>
      <c r="GA177" s="34">
        <f t="shared" si="1207"/>
        <v>0</v>
      </c>
      <c r="GB177" s="34">
        <f t="shared" si="1207"/>
        <v>0</v>
      </c>
      <c r="GC177" s="34">
        <v>8</v>
      </c>
      <c r="GD177" s="34">
        <f t="shared" si="1411"/>
        <v>244389.64953466659</v>
      </c>
      <c r="GE177" s="34">
        <v>1</v>
      </c>
      <c r="GF177" s="34">
        <v>30730.98</v>
      </c>
      <c r="GG177" s="34"/>
      <c r="GH177" s="34"/>
      <c r="GI177" s="27">
        <f t="shared" si="1208"/>
        <v>1</v>
      </c>
      <c r="GJ177" s="27">
        <f t="shared" si="1208"/>
        <v>30730.98</v>
      </c>
      <c r="GK177" s="37"/>
      <c r="GL177" s="38"/>
    </row>
    <row r="178" spans="1:194" x14ac:dyDescent="0.25">
      <c r="A178" s="41"/>
      <c r="B178" s="72">
        <v>146</v>
      </c>
      <c r="C178" s="28" t="s">
        <v>316</v>
      </c>
      <c r="D178" s="29">
        <f t="shared" si="1412"/>
        <v>18150.400000000001</v>
      </c>
      <c r="E178" s="29">
        <f t="shared" si="1412"/>
        <v>18790</v>
      </c>
      <c r="F178" s="30">
        <v>18508</v>
      </c>
      <c r="G178" s="39">
        <v>0.61</v>
      </c>
      <c r="H178" s="31">
        <v>1</v>
      </c>
      <c r="I178" s="32"/>
      <c r="J178" s="32"/>
      <c r="K178" s="32"/>
      <c r="L178" s="29">
        <v>1.4</v>
      </c>
      <c r="M178" s="29">
        <v>1.68</v>
      </c>
      <c r="N178" s="29">
        <v>2.23</v>
      </c>
      <c r="O178" s="29">
        <v>2.39</v>
      </c>
      <c r="P178" s="33">
        <v>2.57</v>
      </c>
      <c r="Q178" s="34">
        <v>40</v>
      </c>
      <c r="R178" s="34">
        <f t="shared" si="1356"/>
        <v>646231.53560000006</v>
      </c>
      <c r="S178" s="34">
        <v>0</v>
      </c>
      <c r="T178" s="34">
        <f t="shared" si="1357"/>
        <v>0</v>
      </c>
      <c r="U178" s="34">
        <v>0</v>
      </c>
      <c r="V178" s="34">
        <f t="shared" si="1358"/>
        <v>0</v>
      </c>
      <c r="W178" s="34"/>
      <c r="X178" s="34">
        <f t="shared" si="1359"/>
        <v>0</v>
      </c>
      <c r="Y178" s="34">
        <v>0</v>
      </c>
      <c r="Z178" s="34">
        <f t="shared" si="1360"/>
        <v>0</v>
      </c>
      <c r="AA178" s="34">
        <v>0</v>
      </c>
      <c r="AB178" s="34">
        <f t="shared" si="1361"/>
        <v>0</v>
      </c>
      <c r="AC178" s="34">
        <v>0</v>
      </c>
      <c r="AD178" s="34">
        <f t="shared" si="1362"/>
        <v>0</v>
      </c>
      <c r="AE178" s="34"/>
      <c r="AF178" s="34">
        <f t="shared" si="1363"/>
        <v>0</v>
      </c>
      <c r="AG178" s="34">
        <v>0</v>
      </c>
      <c r="AH178" s="34">
        <f t="shared" si="1364"/>
        <v>0</v>
      </c>
      <c r="AI178" s="34">
        <v>0</v>
      </c>
      <c r="AJ178" s="34">
        <f t="shared" si="1365"/>
        <v>0</v>
      </c>
      <c r="AK178" s="34"/>
      <c r="AL178" s="34">
        <f t="shared" si="1366"/>
        <v>0</v>
      </c>
      <c r="AM178" s="34"/>
      <c r="AN178" s="34">
        <f t="shared" si="1367"/>
        <v>0</v>
      </c>
      <c r="AO178" s="34">
        <v>398</v>
      </c>
      <c r="AP178" s="34">
        <f t="shared" si="1368"/>
        <v>6341093.5835893331</v>
      </c>
      <c r="AQ178" s="34">
        <v>0</v>
      </c>
      <c r="AR178" s="34">
        <f t="shared" si="1369"/>
        <v>0</v>
      </c>
      <c r="AS178" s="34">
        <v>0</v>
      </c>
      <c r="AT178" s="34">
        <f t="shared" si="1370"/>
        <v>0</v>
      </c>
      <c r="AU178" s="34">
        <v>0</v>
      </c>
      <c r="AV178" s="34">
        <f t="shared" si="1371"/>
        <v>0</v>
      </c>
      <c r="AW178" s="34">
        <v>0</v>
      </c>
      <c r="AX178" s="34">
        <f t="shared" si="1372"/>
        <v>0</v>
      </c>
      <c r="AY178" s="34"/>
      <c r="AZ178" s="34">
        <f t="shared" si="1373"/>
        <v>0</v>
      </c>
      <c r="BA178" s="34"/>
      <c r="BB178" s="34">
        <f t="shared" si="1374"/>
        <v>0</v>
      </c>
      <c r="BC178" s="34">
        <v>6</v>
      </c>
      <c r="BD178" s="34">
        <f t="shared" si="1375"/>
        <v>114713.25075839998</v>
      </c>
      <c r="BE178" s="34">
        <v>0</v>
      </c>
      <c r="BF178" s="34">
        <f t="shared" si="1376"/>
        <v>0</v>
      </c>
      <c r="BG178" s="34">
        <v>0</v>
      </c>
      <c r="BH178" s="34">
        <f t="shared" si="1377"/>
        <v>0</v>
      </c>
      <c r="BI178" s="34">
        <v>0</v>
      </c>
      <c r="BJ178" s="34">
        <f t="shared" si="1378"/>
        <v>0</v>
      </c>
      <c r="BK178" s="34">
        <v>0</v>
      </c>
      <c r="BL178" s="34">
        <f t="shared" si="1379"/>
        <v>0</v>
      </c>
      <c r="BM178" s="34">
        <v>0</v>
      </c>
      <c r="BN178" s="34">
        <f t="shared" si="1380"/>
        <v>0</v>
      </c>
      <c r="BO178" s="34"/>
      <c r="BP178" s="34">
        <f t="shared" si="1381"/>
        <v>0</v>
      </c>
      <c r="BQ178" s="40">
        <v>24</v>
      </c>
      <c r="BR178" s="34">
        <f t="shared" si="1382"/>
        <v>479861.19807360001</v>
      </c>
      <c r="BS178" s="34">
        <v>0</v>
      </c>
      <c r="BT178" s="34">
        <f t="shared" si="1383"/>
        <v>0</v>
      </c>
      <c r="BU178" s="34">
        <v>0</v>
      </c>
      <c r="BV178" s="34">
        <f t="shared" si="1384"/>
        <v>0</v>
      </c>
      <c r="BW178" s="34">
        <v>0</v>
      </c>
      <c r="BX178" s="34">
        <f t="shared" si="1385"/>
        <v>0</v>
      </c>
      <c r="BY178" s="34"/>
      <c r="BZ178" s="34">
        <f t="shared" si="1386"/>
        <v>0</v>
      </c>
      <c r="CA178" s="34">
        <v>0</v>
      </c>
      <c r="CB178" s="34">
        <f t="shared" si="1387"/>
        <v>0</v>
      </c>
      <c r="CC178" s="34">
        <v>4</v>
      </c>
      <c r="CD178" s="34">
        <f t="shared" si="1388"/>
        <v>54537.907741333329</v>
      </c>
      <c r="CE178" s="34">
        <v>0</v>
      </c>
      <c r="CF178" s="34">
        <f t="shared" si="1389"/>
        <v>0</v>
      </c>
      <c r="CG178" s="34"/>
      <c r="CH178" s="34">
        <f t="shared" si="1390"/>
        <v>0</v>
      </c>
      <c r="CI178" s="34"/>
      <c r="CJ178" s="34">
        <f t="shared" si="1391"/>
        <v>0</v>
      </c>
      <c r="CK178" s="34">
        <v>0</v>
      </c>
      <c r="CL178" s="34">
        <f t="shared" si="1392"/>
        <v>0</v>
      </c>
      <c r="CM178" s="34">
        <v>1</v>
      </c>
      <c r="CN178" s="34">
        <f t="shared" si="1393"/>
        <v>15350.341705999996</v>
      </c>
      <c r="CO178" s="34">
        <v>0</v>
      </c>
      <c r="CP178" s="34">
        <v>0</v>
      </c>
      <c r="CQ178" s="34"/>
      <c r="CR178" s="34"/>
      <c r="CS178" s="34">
        <f t="shared" si="1203"/>
        <v>0</v>
      </c>
      <c r="CT178" s="34">
        <f t="shared" si="1203"/>
        <v>0</v>
      </c>
      <c r="CU178" s="34">
        <v>24</v>
      </c>
      <c r="CV178" s="34">
        <f t="shared" si="1394"/>
        <v>436549.3788095999</v>
      </c>
      <c r="CW178" s="34"/>
      <c r="CX178" s="34">
        <f t="shared" si="1395"/>
        <v>0</v>
      </c>
      <c r="CY178" s="34">
        <v>0</v>
      </c>
      <c r="CZ178" s="34">
        <f t="shared" si="1396"/>
        <v>0</v>
      </c>
      <c r="DA178" s="34"/>
      <c r="DB178" s="34">
        <f t="shared" si="1397"/>
        <v>0</v>
      </c>
      <c r="DC178" s="34">
        <v>0</v>
      </c>
      <c r="DD178" s="34">
        <f t="shared" si="1398"/>
        <v>0</v>
      </c>
      <c r="DE178" s="34">
        <v>1</v>
      </c>
      <c r="DF178" s="34">
        <f t="shared" si="1399"/>
        <v>20025.492799199998</v>
      </c>
      <c r="DG178" s="34">
        <v>0</v>
      </c>
      <c r="DH178" s="34">
        <f t="shared" si="1400"/>
        <v>0</v>
      </c>
      <c r="DI178" s="34">
        <v>0</v>
      </c>
      <c r="DJ178" s="34">
        <f t="shared" si="1269"/>
        <v>0</v>
      </c>
      <c r="DK178" s="34"/>
      <c r="DL178" s="27"/>
      <c r="DM178" s="34"/>
      <c r="DN178" s="27">
        <f t="shared" si="1195"/>
        <v>0</v>
      </c>
      <c r="DO178" s="34">
        <v>0</v>
      </c>
      <c r="DP178" s="34">
        <f t="shared" si="1401"/>
        <v>0</v>
      </c>
      <c r="DQ178" s="34"/>
      <c r="DR178" s="34">
        <f t="shared" si="1402"/>
        <v>0</v>
      </c>
      <c r="DS178" s="34">
        <v>0</v>
      </c>
      <c r="DT178" s="34">
        <v>0</v>
      </c>
      <c r="DU178" s="34"/>
      <c r="DV178" s="27"/>
      <c r="DW178" s="34">
        <f t="shared" si="1201"/>
        <v>0</v>
      </c>
      <c r="DX178" s="34">
        <f t="shared" si="1201"/>
        <v>0</v>
      </c>
      <c r="DY178" s="34">
        <v>0</v>
      </c>
      <c r="DZ178" s="34">
        <f t="shared" si="1404"/>
        <v>0</v>
      </c>
      <c r="EA178" s="34">
        <v>0</v>
      </c>
      <c r="EB178" s="34">
        <f t="shared" si="1275"/>
        <v>0</v>
      </c>
      <c r="EC178" s="27"/>
      <c r="ED178" s="34"/>
      <c r="EE178" s="34">
        <f t="shared" si="1204"/>
        <v>0</v>
      </c>
      <c r="EF178" s="34">
        <f t="shared" si="1204"/>
        <v>0</v>
      </c>
      <c r="EG178" s="34"/>
      <c r="EH178" s="34">
        <f t="shared" si="1405"/>
        <v>0</v>
      </c>
      <c r="EI178" s="34">
        <v>0</v>
      </c>
      <c r="EJ178" s="34">
        <v>0</v>
      </c>
      <c r="EK178" s="34"/>
      <c r="EL178" s="34"/>
      <c r="EM178" s="34">
        <f t="shared" si="1205"/>
        <v>0</v>
      </c>
      <c r="EN178" s="34">
        <f t="shared" si="1205"/>
        <v>0</v>
      </c>
      <c r="EO178" s="34"/>
      <c r="EP178" s="34">
        <f t="shared" si="1406"/>
        <v>0</v>
      </c>
      <c r="EQ178" s="34">
        <v>0</v>
      </c>
      <c r="ER178" s="34">
        <v>0</v>
      </c>
      <c r="ES178" s="34"/>
      <c r="ET178" s="34"/>
      <c r="EU178" s="34">
        <f t="shared" si="1206"/>
        <v>0</v>
      </c>
      <c r="EV178" s="34">
        <f t="shared" si="1206"/>
        <v>0</v>
      </c>
      <c r="EW178" s="34">
        <v>1</v>
      </c>
      <c r="EX178" s="34">
        <f t="shared" si="1407"/>
        <v>26224.961643999999</v>
      </c>
      <c r="EY178" s="34">
        <v>0</v>
      </c>
      <c r="EZ178" s="34">
        <f t="shared" si="1283"/>
        <v>0</v>
      </c>
      <c r="FA178" s="34"/>
      <c r="FB178" s="34"/>
      <c r="FC178" s="34">
        <f t="shared" si="1298"/>
        <v>0</v>
      </c>
      <c r="FD178" s="34">
        <f t="shared" si="1298"/>
        <v>0</v>
      </c>
      <c r="FE178" s="34"/>
      <c r="FF178" s="34">
        <f t="shared" si="1408"/>
        <v>0</v>
      </c>
      <c r="FG178" s="34">
        <v>0</v>
      </c>
      <c r="FH178" s="34">
        <v>0</v>
      </c>
      <c r="FI178" s="34"/>
      <c r="FJ178" s="34"/>
      <c r="FK178" s="34">
        <f t="shared" si="1299"/>
        <v>0</v>
      </c>
      <c r="FL178" s="34">
        <f t="shared" si="1299"/>
        <v>0</v>
      </c>
      <c r="FM178" s="34">
        <v>2</v>
      </c>
      <c r="FN178" s="34">
        <f t="shared" si="1409"/>
        <v>52139.914455999999</v>
      </c>
      <c r="FO178" s="34">
        <v>0</v>
      </c>
      <c r="FP178" s="34">
        <v>0</v>
      </c>
      <c r="FQ178" s="34"/>
      <c r="FR178" s="34"/>
      <c r="FS178" s="34"/>
      <c r="FT178" s="34"/>
      <c r="FU178" s="34"/>
      <c r="FV178" s="34">
        <f t="shared" si="1410"/>
        <v>0</v>
      </c>
      <c r="FW178" s="34"/>
      <c r="FX178" s="34"/>
      <c r="FY178" s="34"/>
      <c r="FZ178" s="34"/>
      <c r="GA178" s="34">
        <f t="shared" si="1207"/>
        <v>0</v>
      </c>
      <c r="GB178" s="34">
        <f t="shared" si="1207"/>
        <v>0</v>
      </c>
      <c r="GC178" s="34"/>
      <c r="GD178" s="34">
        <f t="shared" si="1411"/>
        <v>0</v>
      </c>
      <c r="GE178" s="34">
        <v>0</v>
      </c>
      <c r="GF178" s="34">
        <v>0</v>
      </c>
      <c r="GG178" s="34"/>
      <c r="GH178" s="34"/>
      <c r="GI178" s="27">
        <f t="shared" si="1208"/>
        <v>0</v>
      </c>
      <c r="GJ178" s="27">
        <f t="shared" si="1208"/>
        <v>0</v>
      </c>
      <c r="GK178" s="37"/>
      <c r="GL178" s="38"/>
    </row>
    <row r="179" spans="1:194" ht="60" x14ac:dyDescent="0.25">
      <c r="A179" s="41"/>
      <c r="B179" s="72">
        <v>147</v>
      </c>
      <c r="C179" s="28" t="s">
        <v>317</v>
      </c>
      <c r="D179" s="29">
        <f t="shared" si="1412"/>
        <v>18150.400000000001</v>
      </c>
      <c r="E179" s="29">
        <f t="shared" si="1412"/>
        <v>18790</v>
      </c>
      <c r="F179" s="30">
        <v>18508</v>
      </c>
      <c r="G179" s="39">
        <v>0.71</v>
      </c>
      <c r="H179" s="31">
        <v>1</v>
      </c>
      <c r="I179" s="32"/>
      <c r="J179" s="32"/>
      <c r="K179" s="32"/>
      <c r="L179" s="29">
        <v>1.4</v>
      </c>
      <c r="M179" s="29">
        <v>1.68</v>
      </c>
      <c r="N179" s="29">
        <v>2.23</v>
      </c>
      <c r="O179" s="29">
        <v>2.39</v>
      </c>
      <c r="P179" s="33">
        <v>2.57</v>
      </c>
      <c r="Q179" s="34">
        <v>120</v>
      </c>
      <c r="R179" s="34">
        <f t="shared" si="1356"/>
        <v>2256513.3947999999</v>
      </c>
      <c r="S179" s="34">
        <v>0</v>
      </c>
      <c r="T179" s="34">
        <f t="shared" si="1357"/>
        <v>0</v>
      </c>
      <c r="U179" s="34">
        <v>0</v>
      </c>
      <c r="V179" s="34">
        <f t="shared" si="1358"/>
        <v>0</v>
      </c>
      <c r="W179" s="34"/>
      <c r="X179" s="34">
        <f t="shared" si="1359"/>
        <v>0</v>
      </c>
      <c r="Y179" s="34">
        <v>0</v>
      </c>
      <c r="Z179" s="34">
        <f t="shared" si="1360"/>
        <v>0</v>
      </c>
      <c r="AA179" s="34">
        <v>0</v>
      </c>
      <c r="AB179" s="34">
        <f t="shared" si="1361"/>
        <v>0</v>
      </c>
      <c r="AC179" s="34">
        <v>0</v>
      </c>
      <c r="AD179" s="34">
        <f t="shared" si="1362"/>
        <v>0</v>
      </c>
      <c r="AE179" s="34"/>
      <c r="AF179" s="34">
        <f t="shared" si="1363"/>
        <v>0</v>
      </c>
      <c r="AG179" s="34"/>
      <c r="AH179" s="34">
        <f t="shared" si="1364"/>
        <v>0</v>
      </c>
      <c r="AI179" s="34">
        <v>22</v>
      </c>
      <c r="AJ179" s="34">
        <f t="shared" si="1365"/>
        <v>447671.81895333325</v>
      </c>
      <c r="AK179" s="34">
        <v>2</v>
      </c>
      <c r="AL179" s="34">
        <f t="shared" si="1366"/>
        <v>37088.528250666663</v>
      </c>
      <c r="AM179" s="34"/>
      <c r="AN179" s="34">
        <f t="shared" si="1367"/>
        <v>0</v>
      </c>
      <c r="AO179" s="34">
        <v>212</v>
      </c>
      <c r="AP179" s="34">
        <f t="shared" si="1368"/>
        <v>3931383.994570666</v>
      </c>
      <c r="AQ179" s="34"/>
      <c r="AR179" s="34">
        <f t="shared" si="1369"/>
        <v>0</v>
      </c>
      <c r="AS179" s="34">
        <v>0</v>
      </c>
      <c r="AT179" s="34">
        <f t="shared" si="1370"/>
        <v>0</v>
      </c>
      <c r="AU179" s="34">
        <v>4</v>
      </c>
      <c r="AV179" s="34">
        <f t="shared" si="1371"/>
        <v>89012.467801599996</v>
      </c>
      <c r="AW179" s="34">
        <v>0</v>
      </c>
      <c r="AX179" s="34">
        <f t="shared" si="1372"/>
        <v>0</v>
      </c>
      <c r="AY179" s="34"/>
      <c r="AZ179" s="34">
        <f t="shared" si="1373"/>
        <v>0</v>
      </c>
      <c r="BA179" s="34"/>
      <c r="BB179" s="34">
        <f t="shared" si="1374"/>
        <v>0</v>
      </c>
      <c r="BC179" s="34">
        <v>6</v>
      </c>
      <c r="BD179" s="34">
        <f t="shared" si="1375"/>
        <v>133518.70170239999</v>
      </c>
      <c r="BE179" s="34">
        <v>0</v>
      </c>
      <c r="BF179" s="34">
        <f t="shared" si="1376"/>
        <v>0</v>
      </c>
      <c r="BG179" s="34">
        <v>0</v>
      </c>
      <c r="BH179" s="34">
        <f t="shared" si="1377"/>
        <v>0</v>
      </c>
      <c r="BI179" s="34">
        <v>0</v>
      </c>
      <c r="BJ179" s="34">
        <f t="shared" si="1378"/>
        <v>0</v>
      </c>
      <c r="BK179" s="34">
        <v>0</v>
      </c>
      <c r="BL179" s="34">
        <f t="shared" si="1379"/>
        <v>0</v>
      </c>
      <c r="BM179" s="34"/>
      <c r="BN179" s="34">
        <f t="shared" si="1380"/>
        <v>0</v>
      </c>
      <c r="BO179" s="34"/>
      <c r="BP179" s="34">
        <f t="shared" si="1381"/>
        <v>0</v>
      </c>
      <c r="BQ179" s="40">
        <v>197</v>
      </c>
      <c r="BR179" s="34">
        <f t="shared" si="1382"/>
        <v>4584575.5310488008</v>
      </c>
      <c r="BS179" s="34">
        <v>0</v>
      </c>
      <c r="BT179" s="34">
        <f t="shared" si="1383"/>
        <v>0</v>
      </c>
      <c r="BU179" s="34">
        <v>2</v>
      </c>
      <c r="BV179" s="34">
        <v>25316.87</v>
      </c>
      <c r="BW179" s="34"/>
      <c r="BX179" s="34">
        <f t="shared" si="1385"/>
        <v>0</v>
      </c>
      <c r="BY179" s="34"/>
      <c r="BZ179" s="34">
        <f t="shared" si="1386"/>
        <v>0</v>
      </c>
      <c r="CA179" s="34">
        <v>0</v>
      </c>
      <c r="CB179" s="34">
        <f t="shared" si="1387"/>
        <v>0</v>
      </c>
      <c r="CC179" s="34"/>
      <c r="CD179" s="34">
        <f t="shared" si="1388"/>
        <v>0</v>
      </c>
      <c r="CE179" s="34">
        <v>0</v>
      </c>
      <c r="CF179" s="34">
        <f t="shared" si="1389"/>
        <v>0</v>
      </c>
      <c r="CG179" s="34"/>
      <c r="CH179" s="34">
        <f t="shared" si="1390"/>
        <v>0</v>
      </c>
      <c r="CI179" s="34"/>
      <c r="CJ179" s="34">
        <f t="shared" si="1391"/>
        <v>0</v>
      </c>
      <c r="CK179" s="34">
        <v>6</v>
      </c>
      <c r="CL179" s="34">
        <f t="shared" si="1392"/>
        <v>105406.22313199998</v>
      </c>
      <c r="CM179" s="34">
        <v>11</v>
      </c>
      <c r="CN179" s="34">
        <f t="shared" si="1393"/>
        <v>196534.70282599994</v>
      </c>
      <c r="CO179" s="34">
        <v>3</v>
      </c>
      <c r="CP179" s="34">
        <v>53454.33</v>
      </c>
      <c r="CQ179" s="34"/>
      <c r="CR179" s="34"/>
      <c r="CS179" s="34">
        <f t="shared" si="1203"/>
        <v>3</v>
      </c>
      <c r="CT179" s="34">
        <f t="shared" si="1203"/>
        <v>53454.33</v>
      </c>
      <c r="CU179" s="34">
        <v>94</v>
      </c>
      <c r="CV179" s="34">
        <f t="shared" si="1394"/>
        <v>1990116.4987535996</v>
      </c>
      <c r="CW179" s="34">
        <v>16</v>
      </c>
      <c r="CX179" s="34">
        <f t="shared" si="1395"/>
        <v>338743.23383039993</v>
      </c>
      <c r="CY179" s="34"/>
      <c r="CZ179" s="34">
        <f t="shared" si="1396"/>
        <v>0</v>
      </c>
      <c r="DA179" s="34">
        <v>20</v>
      </c>
      <c r="DB179" s="34">
        <f t="shared" si="1397"/>
        <v>425413.60702399997</v>
      </c>
      <c r="DC179" s="34"/>
      <c r="DD179" s="34">
        <f t="shared" si="1398"/>
        <v>0</v>
      </c>
      <c r="DE179" s="34">
        <v>1</v>
      </c>
      <c r="DF179" s="34">
        <f t="shared" si="1399"/>
        <v>23308.360471199998</v>
      </c>
      <c r="DG179" s="34">
        <v>0</v>
      </c>
      <c r="DH179" s="34">
        <f t="shared" si="1400"/>
        <v>0</v>
      </c>
      <c r="DI179" s="34">
        <v>0</v>
      </c>
      <c r="DJ179" s="34">
        <f t="shared" si="1269"/>
        <v>0</v>
      </c>
      <c r="DK179" s="34"/>
      <c r="DL179" s="27"/>
      <c r="DM179" s="34"/>
      <c r="DN179" s="27">
        <f t="shared" si="1195"/>
        <v>0</v>
      </c>
      <c r="DO179" s="34">
        <v>0</v>
      </c>
      <c r="DP179" s="34">
        <f t="shared" si="1401"/>
        <v>0</v>
      </c>
      <c r="DQ179" s="34">
        <v>8</v>
      </c>
      <c r="DR179" s="34">
        <f t="shared" si="1402"/>
        <v>187885.01800319998</v>
      </c>
      <c r="DS179" s="34">
        <v>2</v>
      </c>
      <c r="DT179" s="34">
        <v>45597.54</v>
      </c>
      <c r="DU179" s="34"/>
      <c r="DV179" s="27"/>
      <c r="DW179" s="34">
        <f t="shared" si="1201"/>
        <v>2</v>
      </c>
      <c r="DX179" s="34">
        <f t="shared" si="1201"/>
        <v>45597.54</v>
      </c>
      <c r="DY179" s="34">
        <v>8</v>
      </c>
      <c r="DZ179" s="34">
        <f t="shared" si="1404"/>
        <v>187091.19210879997</v>
      </c>
      <c r="EA179" s="34">
        <v>0</v>
      </c>
      <c r="EB179" s="34">
        <f t="shared" si="1275"/>
        <v>0</v>
      </c>
      <c r="EC179" s="27"/>
      <c r="ED179" s="34"/>
      <c r="EE179" s="34">
        <f t="shared" si="1204"/>
        <v>0</v>
      </c>
      <c r="EF179" s="34">
        <f t="shared" si="1204"/>
        <v>0</v>
      </c>
      <c r="EG179" s="34">
        <v>8</v>
      </c>
      <c r="EH179" s="34">
        <f t="shared" si="1405"/>
        <v>156630.9866613333</v>
      </c>
      <c r="EI179" s="34">
        <v>4</v>
      </c>
      <c r="EJ179" s="34">
        <v>78743.320000000007</v>
      </c>
      <c r="EK179" s="34"/>
      <c r="EL179" s="34"/>
      <c r="EM179" s="34">
        <f t="shared" si="1205"/>
        <v>4</v>
      </c>
      <c r="EN179" s="34">
        <f t="shared" si="1205"/>
        <v>78743.320000000007</v>
      </c>
      <c r="EO179" s="34">
        <v>1</v>
      </c>
      <c r="EP179" s="34">
        <f t="shared" si="1406"/>
        <v>19578.873332666662</v>
      </c>
      <c r="EQ179" s="34">
        <v>1</v>
      </c>
      <c r="ER179" s="34">
        <v>19685.830000000002</v>
      </c>
      <c r="ES179" s="34"/>
      <c r="ET179" s="34"/>
      <c r="EU179" s="34">
        <f t="shared" si="1206"/>
        <v>1</v>
      </c>
      <c r="EV179" s="34">
        <f t="shared" si="1206"/>
        <v>19685.830000000002</v>
      </c>
      <c r="EW179" s="34">
        <v>2</v>
      </c>
      <c r="EX179" s="34">
        <f t="shared" si="1407"/>
        <v>61048.271367999994</v>
      </c>
      <c r="EY179" s="34">
        <v>1</v>
      </c>
      <c r="EZ179" s="34">
        <v>32474.7</v>
      </c>
      <c r="FA179" s="34"/>
      <c r="FB179" s="34"/>
      <c r="FC179" s="34">
        <f t="shared" si="1298"/>
        <v>1</v>
      </c>
      <c r="FD179" s="34">
        <f t="shared" si="1298"/>
        <v>32474.7</v>
      </c>
      <c r="FE179" s="34">
        <v>10</v>
      </c>
      <c r="FF179" s="34">
        <f t="shared" si="1408"/>
        <v>303437.20708000002</v>
      </c>
      <c r="FG179" s="34">
        <v>1</v>
      </c>
      <c r="FH179" s="34">
        <v>30309.72</v>
      </c>
      <c r="FI179" s="34"/>
      <c r="FJ179" s="34"/>
      <c r="FK179" s="34">
        <f t="shared" si="1299"/>
        <v>1</v>
      </c>
      <c r="FL179" s="34">
        <f t="shared" si="1299"/>
        <v>30309.72</v>
      </c>
      <c r="FM179" s="34">
        <v>2</v>
      </c>
      <c r="FN179" s="34">
        <f t="shared" si="1409"/>
        <v>60687.441415999994</v>
      </c>
      <c r="FO179" s="34">
        <v>1</v>
      </c>
      <c r="FP179" s="34">
        <v>30346.81</v>
      </c>
      <c r="FQ179" s="34"/>
      <c r="FR179" s="34"/>
      <c r="FS179" s="34"/>
      <c r="FT179" s="34"/>
      <c r="FU179" s="34">
        <v>1</v>
      </c>
      <c r="FV179" s="34">
        <f t="shared" si="1410"/>
        <v>40517.156294833323</v>
      </c>
      <c r="FW179" s="34"/>
      <c r="FX179" s="34"/>
      <c r="FY179" s="34"/>
      <c r="FZ179" s="34"/>
      <c r="GA179" s="34">
        <f t="shared" si="1207"/>
        <v>0</v>
      </c>
      <c r="GB179" s="34">
        <f t="shared" si="1207"/>
        <v>0</v>
      </c>
      <c r="GC179" s="34">
        <v>8</v>
      </c>
      <c r="GD179" s="34">
        <f t="shared" si="1411"/>
        <v>369184.36419066659</v>
      </c>
      <c r="GE179" s="34">
        <v>2</v>
      </c>
      <c r="GF179" s="34">
        <v>92846.8</v>
      </c>
      <c r="GG179" s="34"/>
      <c r="GH179" s="34"/>
      <c r="GI179" s="27">
        <f t="shared" si="1208"/>
        <v>2</v>
      </c>
      <c r="GJ179" s="27">
        <f t="shared" si="1208"/>
        <v>92846.8</v>
      </c>
      <c r="GK179" s="37"/>
      <c r="GL179" s="38"/>
    </row>
    <row r="180" spans="1:194" ht="45" x14ac:dyDescent="0.25">
      <c r="A180" s="41"/>
      <c r="B180" s="72">
        <v>148</v>
      </c>
      <c r="C180" s="28" t="s">
        <v>318</v>
      </c>
      <c r="D180" s="29">
        <f t="shared" si="1412"/>
        <v>18150.400000000001</v>
      </c>
      <c r="E180" s="29">
        <f t="shared" si="1412"/>
        <v>18790</v>
      </c>
      <c r="F180" s="30">
        <v>18508</v>
      </c>
      <c r="G180" s="39">
        <v>0.84</v>
      </c>
      <c r="H180" s="31">
        <v>1</v>
      </c>
      <c r="I180" s="32"/>
      <c r="J180" s="32"/>
      <c r="K180" s="32"/>
      <c r="L180" s="29">
        <v>1.4</v>
      </c>
      <c r="M180" s="29">
        <v>1.68</v>
      </c>
      <c r="N180" s="29">
        <v>2.23</v>
      </c>
      <c r="O180" s="29">
        <v>2.39</v>
      </c>
      <c r="P180" s="33">
        <v>2.57</v>
      </c>
      <c r="Q180" s="34">
        <v>36</v>
      </c>
      <c r="R180" s="34">
        <f t="shared" si="1356"/>
        <v>800903.34575999994</v>
      </c>
      <c r="S180" s="34">
        <v>0</v>
      </c>
      <c r="T180" s="34">
        <f t="shared" si="1357"/>
        <v>0</v>
      </c>
      <c r="U180" s="34">
        <v>0</v>
      </c>
      <c r="V180" s="34">
        <f t="shared" si="1358"/>
        <v>0</v>
      </c>
      <c r="W180" s="34"/>
      <c r="X180" s="34">
        <f t="shared" si="1359"/>
        <v>0</v>
      </c>
      <c r="Y180" s="34">
        <v>0</v>
      </c>
      <c r="Z180" s="34">
        <f t="shared" si="1360"/>
        <v>0</v>
      </c>
      <c r="AA180" s="34">
        <v>0</v>
      </c>
      <c r="AB180" s="34">
        <f t="shared" si="1361"/>
        <v>0</v>
      </c>
      <c r="AC180" s="34">
        <v>0</v>
      </c>
      <c r="AD180" s="34">
        <f t="shared" si="1362"/>
        <v>0</v>
      </c>
      <c r="AE180" s="34"/>
      <c r="AF180" s="34">
        <f t="shared" si="1363"/>
        <v>0</v>
      </c>
      <c r="AG180" s="34">
        <v>0</v>
      </c>
      <c r="AH180" s="34">
        <f t="shared" si="1364"/>
        <v>0</v>
      </c>
      <c r="AI180" s="34">
        <v>0</v>
      </c>
      <c r="AJ180" s="34">
        <f t="shared" si="1365"/>
        <v>0</v>
      </c>
      <c r="AK180" s="34"/>
      <c r="AL180" s="34">
        <f t="shared" si="1366"/>
        <v>0</v>
      </c>
      <c r="AM180" s="34"/>
      <c r="AN180" s="34">
        <f t="shared" si="1367"/>
        <v>0</v>
      </c>
      <c r="AO180" s="34">
        <v>338</v>
      </c>
      <c r="AP180" s="34">
        <f t="shared" si="1368"/>
        <v>7415616.1555839982</v>
      </c>
      <c r="AQ180" s="34">
        <v>0</v>
      </c>
      <c r="AR180" s="34">
        <f t="shared" si="1369"/>
        <v>0</v>
      </c>
      <c r="AS180" s="34">
        <v>0</v>
      </c>
      <c r="AT180" s="34">
        <f t="shared" si="1370"/>
        <v>0</v>
      </c>
      <c r="AU180" s="34">
        <v>0</v>
      </c>
      <c r="AV180" s="34">
        <f t="shared" si="1371"/>
        <v>0</v>
      </c>
      <c r="AW180" s="34">
        <v>0</v>
      </c>
      <c r="AX180" s="34">
        <f t="shared" si="1372"/>
        <v>0</v>
      </c>
      <c r="AY180" s="34"/>
      <c r="AZ180" s="34">
        <f t="shared" si="1373"/>
        <v>0</v>
      </c>
      <c r="BA180" s="34"/>
      <c r="BB180" s="34">
        <f t="shared" si="1374"/>
        <v>0</v>
      </c>
      <c r="BC180" s="34">
        <v>0</v>
      </c>
      <c r="BD180" s="34">
        <f t="shared" si="1375"/>
        <v>0</v>
      </c>
      <c r="BE180" s="34">
        <v>0</v>
      </c>
      <c r="BF180" s="34">
        <f t="shared" si="1376"/>
        <v>0</v>
      </c>
      <c r="BG180" s="34">
        <v>0</v>
      </c>
      <c r="BH180" s="34">
        <f t="shared" si="1377"/>
        <v>0</v>
      </c>
      <c r="BI180" s="34">
        <v>0</v>
      </c>
      <c r="BJ180" s="34">
        <f t="shared" si="1378"/>
        <v>0</v>
      </c>
      <c r="BK180" s="34">
        <v>0</v>
      </c>
      <c r="BL180" s="34">
        <f t="shared" si="1379"/>
        <v>0</v>
      </c>
      <c r="BM180" s="34">
        <v>0</v>
      </c>
      <c r="BN180" s="34">
        <f t="shared" si="1380"/>
        <v>0</v>
      </c>
      <c r="BO180" s="34"/>
      <c r="BP180" s="34">
        <f t="shared" si="1381"/>
        <v>0</v>
      </c>
      <c r="BQ180" s="40">
        <v>180</v>
      </c>
      <c r="BR180" s="34">
        <f t="shared" si="1382"/>
        <v>4955943.5210879995</v>
      </c>
      <c r="BS180" s="34">
        <v>0</v>
      </c>
      <c r="BT180" s="34">
        <f t="shared" si="1383"/>
        <v>0</v>
      </c>
      <c r="BU180" s="34">
        <v>0</v>
      </c>
      <c r="BV180" s="34">
        <f t="shared" si="1384"/>
        <v>0</v>
      </c>
      <c r="BW180" s="34">
        <v>0</v>
      </c>
      <c r="BX180" s="34">
        <f t="shared" si="1385"/>
        <v>0</v>
      </c>
      <c r="BY180" s="34">
        <v>0</v>
      </c>
      <c r="BZ180" s="34">
        <f t="shared" si="1386"/>
        <v>0</v>
      </c>
      <c r="CA180" s="34">
        <v>0</v>
      </c>
      <c r="CB180" s="34">
        <f t="shared" si="1387"/>
        <v>0</v>
      </c>
      <c r="CC180" s="34">
        <v>0</v>
      </c>
      <c r="CD180" s="34">
        <f t="shared" si="1388"/>
        <v>0</v>
      </c>
      <c r="CE180" s="34">
        <v>0</v>
      </c>
      <c r="CF180" s="34">
        <f t="shared" si="1389"/>
        <v>0</v>
      </c>
      <c r="CG180" s="34"/>
      <c r="CH180" s="34">
        <f t="shared" si="1390"/>
        <v>0</v>
      </c>
      <c r="CI180" s="34"/>
      <c r="CJ180" s="34">
        <f t="shared" si="1391"/>
        <v>0</v>
      </c>
      <c r="CK180" s="34">
        <v>0</v>
      </c>
      <c r="CL180" s="34">
        <f t="shared" si="1392"/>
        <v>0</v>
      </c>
      <c r="CM180" s="34">
        <v>0</v>
      </c>
      <c r="CN180" s="34">
        <f t="shared" si="1393"/>
        <v>0</v>
      </c>
      <c r="CO180" s="34">
        <v>0</v>
      </c>
      <c r="CP180" s="34">
        <f t="shared" ref="CP180:CP184" si="1413">(CO180/3*1*$D180*$G180*$H180*$L180*CP$9)+(CO180/3*2*$E180*$G180*$H180*$L180*CP$10)</f>
        <v>0</v>
      </c>
      <c r="CQ180" s="34"/>
      <c r="CR180" s="34"/>
      <c r="CS180" s="34">
        <f t="shared" si="1203"/>
        <v>0</v>
      </c>
      <c r="CT180" s="34">
        <f t="shared" si="1203"/>
        <v>0</v>
      </c>
      <c r="CU180" s="34">
        <v>20</v>
      </c>
      <c r="CV180" s="34">
        <f t="shared" si="1394"/>
        <v>500958.30355199997</v>
      </c>
      <c r="CW180" s="34">
        <v>0</v>
      </c>
      <c r="CX180" s="34">
        <f t="shared" si="1395"/>
        <v>0</v>
      </c>
      <c r="CY180" s="34">
        <v>0</v>
      </c>
      <c r="CZ180" s="34">
        <f t="shared" si="1396"/>
        <v>0</v>
      </c>
      <c r="DA180" s="34"/>
      <c r="DB180" s="34">
        <f t="shared" si="1397"/>
        <v>0</v>
      </c>
      <c r="DC180" s="34">
        <v>0</v>
      </c>
      <c r="DD180" s="34">
        <f t="shared" si="1398"/>
        <v>0</v>
      </c>
      <c r="DE180" s="34">
        <v>0</v>
      </c>
      <c r="DF180" s="34">
        <f t="shared" si="1399"/>
        <v>0</v>
      </c>
      <c r="DG180" s="34">
        <v>0</v>
      </c>
      <c r="DH180" s="34">
        <f t="shared" si="1400"/>
        <v>0</v>
      </c>
      <c r="DI180" s="34">
        <v>0</v>
      </c>
      <c r="DJ180" s="34">
        <f t="shared" si="1269"/>
        <v>0</v>
      </c>
      <c r="DK180" s="34"/>
      <c r="DL180" s="27"/>
      <c r="DM180" s="34"/>
      <c r="DN180" s="27">
        <f t="shared" si="1195"/>
        <v>0</v>
      </c>
      <c r="DO180" s="34">
        <v>0</v>
      </c>
      <c r="DP180" s="34">
        <f t="shared" si="1401"/>
        <v>0</v>
      </c>
      <c r="DQ180" s="34"/>
      <c r="DR180" s="34">
        <f t="shared" si="1402"/>
        <v>0</v>
      </c>
      <c r="DS180" s="34">
        <v>0</v>
      </c>
      <c r="DT180" s="34">
        <f t="shared" si="1403"/>
        <v>0</v>
      </c>
      <c r="DU180" s="34"/>
      <c r="DV180" s="27"/>
      <c r="DW180" s="34">
        <f t="shared" si="1201"/>
        <v>0</v>
      </c>
      <c r="DX180" s="34">
        <f t="shared" si="1201"/>
        <v>0</v>
      </c>
      <c r="DY180" s="34">
        <v>0</v>
      </c>
      <c r="DZ180" s="34">
        <f t="shared" si="1404"/>
        <v>0</v>
      </c>
      <c r="EA180" s="34">
        <v>0</v>
      </c>
      <c r="EB180" s="34">
        <f t="shared" si="1275"/>
        <v>0</v>
      </c>
      <c r="EC180" s="27"/>
      <c r="ED180" s="34"/>
      <c r="EE180" s="34">
        <f t="shared" si="1204"/>
        <v>0</v>
      </c>
      <c r="EF180" s="34">
        <f t="shared" si="1204"/>
        <v>0</v>
      </c>
      <c r="EG180" s="34">
        <v>0</v>
      </c>
      <c r="EH180" s="34">
        <f t="shared" si="1405"/>
        <v>0</v>
      </c>
      <c r="EI180" s="34">
        <v>0</v>
      </c>
      <c r="EJ180" s="34">
        <f t="shared" si="1278"/>
        <v>0</v>
      </c>
      <c r="EK180" s="34"/>
      <c r="EL180" s="34"/>
      <c r="EM180" s="34">
        <f t="shared" si="1205"/>
        <v>0</v>
      </c>
      <c r="EN180" s="34">
        <f t="shared" si="1205"/>
        <v>0</v>
      </c>
      <c r="EO180" s="34">
        <v>0</v>
      </c>
      <c r="EP180" s="34">
        <f t="shared" si="1406"/>
        <v>0</v>
      </c>
      <c r="EQ180" s="34">
        <f t="shared" si="1280"/>
        <v>0</v>
      </c>
      <c r="ER180" s="34">
        <f t="shared" si="1281"/>
        <v>0</v>
      </c>
      <c r="ES180" s="34"/>
      <c r="ET180" s="34"/>
      <c r="EU180" s="34">
        <f t="shared" si="1206"/>
        <v>0</v>
      </c>
      <c r="EV180" s="34">
        <f t="shared" si="1206"/>
        <v>0</v>
      </c>
      <c r="EW180" s="34">
        <v>1</v>
      </c>
      <c r="EX180" s="34">
        <f t="shared" si="1407"/>
        <v>36113.061935999998</v>
      </c>
      <c r="EY180" s="34">
        <v>0</v>
      </c>
      <c r="EZ180" s="34">
        <f t="shared" si="1283"/>
        <v>0</v>
      </c>
      <c r="FA180" s="34"/>
      <c r="FB180" s="34"/>
      <c r="FC180" s="34">
        <f t="shared" si="1298"/>
        <v>0</v>
      </c>
      <c r="FD180" s="34">
        <f t="shared" si="1298"/>
        <v>0</v>
      </c>
      <c r="FE180" s="34">
        <v>0</v>
      </c>
      <c r="FF180" s="34">
        <f t="shared" si="1408"/>
        <v>0</v>
      </c>
      <c r="FG180" s="34">
        <v>0</v>
      </c>
      <c r="FH180" s="34">
        <f t="shared" si="1287"/>
        <v>0</v>
      </c>
      <c r="FI180" s="34"/>
      <c r="FJ180" s="34"/>
      <c r="FK180" s="34">
        <f t="shared" si="1299"/>
        <v>0</v>
      </c>
      <c r="FL180" s="34">
        <f t="shared" si="1299"/>
        <v>0</v>
      </c>
      <c r="FM180" s="34">
        <v>0</v>
      </c>
      <c r="FN180" s="34">
        <f t="shared" si="1409"/>
        <v>0</v>
      </c>
      <c r="FO180" s="34">
        <v>0</v>
      </c>
      <c r="FP180" s="34">
        <f t="shared" si="1291"/>
        <v>0</v>
      </c>
      <c r="FQ180" s="34"/>
      <c r="FR180" s="34"/>
      <c r="FS180" s="34"/>
      <c r="FT180" s="34"/>
      <c r="FU180" s="34">
        <v>0</v>
      </c>
      <c r="FV180" s="34">
        <f t="shared" si="1410"/>
        <v>0</v>
      </c>
      <c r="FW180" s="34"/>
      <c r="FX180" s="34"/>
      <c r="FY180" s="34"/>
      <c r="FZ180" s="34"/>
      <c r="GA180" s="34">
        <f t="shared" si="1207"/>
        <v>0</v>
      </c>
      <c r="GB180" s="34">
        <f t="shared" si="1207"/>
        <v>0</v>
      </c>
      <c r="GC180" s="34">
        <v>2</v>
      </c>
      <c r="GD180" s="34">
        <f t="shared" si="1411"/>
        <v>109195.37532399998</v>
      </c>
      <c r="GE180" s="34"/>
      <c r="GF180" s="34">
        <f t="shared" si="1296"/>
        <v>0</v>
      </c>
      <c r="GG180" s="34"/>
      <c r="GH180" s="34"/>
      <c r="GI180" s="27">
        <f t="shared" si="1208"/>
        <v>0</v>
      </c>
      <c r="GJ180" s="27">
        <f t="shared" si="1208"/>
        <v>0</v>
      </c>
      <c r="GK180" s="37"/>
      <c r="GL180" s="38"/>
    </row>
    <row r="181" spans="1:194" ht="45" x14ac:dyDescent="0.25">
      <c r="A181" s="41"/>
      <c r="B181" s="72">
        <v>149</v>
      </c>
      <c r="C181" s="28" t="s">
        <v>319</v>
      </c>
      <c r="D181" s="29">
        <f t="shared" si="1412"/>
        <v>18150.400000000001</v>
      </c>
      <c r="E181" s="29">
        <f t="shared" si="1412"/>
        <v>18790</v>
      </c>
      <c r="F181" s="30">
        <v>18508</v>
      </c>
      <c r="G181" s="39">
        <v>0.91</v>
      </c>
      <c r="H181" s="31">
        <v>1</v>
      </c>
      <c r="I181" s="32"/>
      <c r="J181" s="32"/>
      <c r="K181" s="32"/>
      <c r="L181" s="29">
        <v>1.4</v>
      </c>
      <c r="M181" s="29">
        <v>1.68</v>
      </c>
      <c r="N181" s="29">
        <v>2.23</v>
      </c>
      <c r="O181" s="29">
        <v>2.39</v>
      </c>
      <c r="P181" s="33">
        <v>2.57</v>
      </c>
      <c r="Q181" s="34">
        <v>470</v>
      </c>
      <c r="R181" s="34">
        <f t="shared" si="1356"/>
        <v>11327591.302299999</v>
      </c>
      <c r="S181" s="34">
        <v>0</v>
      </c>
      <c r="T181" s="34">
        <f t="shared" si="1357"/>
        <v>0</v>
      </c>
      <c r="U181" s="34">
        <v>0</v>
      </c>
      <c r="V181" s="34">
        <f t="shared" si="1358"/>
        <v>0</v>
      </c>
      <c r="W181" s="34"/>
      <c r="X181" s="34">
        <f t="shared" si="1359"/>
        <v>0</v>
      </c>
      <c r="Y181" s="34">
        <v>0</v>
      </c>
      <c r="Z181" s="34">
        <f t="shared" si="1360"/>
        <v>0</v>
      </c>
      <c r="AA181" s="34">
        <v>0</v>
      </c>
      <c r="AB181" s="34">
        <f t="shared" si="1361"/>
        <v>0</v>
      </c>
      <c r="AC181" s="34">
        <v>0</v>
      </c>
      <c r="AD181" s="34">
        <f t="shared" si="1362"/>
        <v>0</v>
      </c>
      <c r="AE181" s="34">
        <v>25</v>
      </c>
      <c r="AF181" s="34">
        <f t="shared" si="1363"/>
        <v>742750.01558333333</v>
      </c>
      <c r="AG181" s="34">
        <v>0</v>
      </c>
      <c r="AH181" s="34">
        <f t="shared" si="1364"/>
        <v>0</v>
      </c>
      <c r="AI181" s="34">
        <v>0</v>
      </c>
      <c r="AJ181" s="34">
        <f t="shared" si="1365"/>
        <v>0</v>
      </c>
      <c r="AK181" s="34">
        <v>4</v>
      </c>
      <c r="AL181" s="34">
        <f t="shared" si="1366"/>
        <v>95072.001994666643</v>
      </c>
      <c r="AM181" s="34"/>
      <c r="AN181" s="34">
        <f t="shared" si="1367"/>
        <v>0</v>
      </c>
      <c r="AO181" s="34">
        <v>620</v>
      </c>
      <c r="AP181" s="34">
        <f t="shared" si="1368"/>
        <v>14736160.309173333</v>
      </c>
      <c r="AQ181" s="34">
        <v>1</v>
      </c>
      <c r="AR181" s="34">
        <f t="shared" si="1369"/>
        <v>28521.600598399997</v>
      </c>
      <c r="AS181" s="34">
        <v>0</v>
      </c>
      <c r="AT181" s="34">
        <f t="shared" si="1370"/>
        <v>0</v>
      </c>
      <c r="AU181" s="34">
        <v>2</v>
      </c>
      <c r="AV181" s="34">
        <f t="shared" si="1371"/>
        <v>57043.201196799993</v>
      </c>
      <c r="AW181" s="34">
        <v>0</v>
      </c>
      <c r="AX181" s="34">
        <f t="shared" si="1372"/>
        <v>0</v>
      </c>
      <c r="AY181" s="34"/>
      <c r="AZ181" s="34">
        <f t="shared" si="1373"/>
        <v>0</v>
      </c>
      <c r="BA181" s="34"/>
      <c r="BB181" s="34">
        <f t="shared" si="1374"/>
        <v>0</v>
      </c>
      <c r="BC181" s="34">
        <v>1</v>
      </c>
      <c r="BD181" s="34">
        <f t="shared" si="1375"/>
        <v>28521.600598399997</v>
      </c>
      <c r="BE181" s="34">
        <v>0</v>
      </c>
      <c r="BF181" s="34">
        <f t="shared" si="1376"/>
        <v>0</v>
      </c>
      <c r="BG181" s="34">
        <v>0</v>
      </c>
      <c r="BH181" s="34">
        <f t="shared" si="1377"/>
        <v>0</v>
      </c>
      <c r="BI181" s="34">
        <v>0</v>
      </c>
      <c r="BJ181" s="34">
        <f t="shared" si="1378"/>
        <v>0</v>
      </c>
      <c r="BK181" s="34">
        <v>0</v>
      </c>
      <c r="BL181" s="34">
        <f t="shared" si="1379"/>
        <v>0</v>
      </c>
      <c r="BM181" s="34">
        <v>0</v>
      </c>
      <c r="BN181" s="34">
        <f t="shared" si="1380"/>
        <v>0</v>
      </c>
      <c r="BO181" s="34">
        <v>0</v>
      </c>
      <c r="BP181" s="34">
        <f t="shared" si="1381"/>
        <v>0</v>
      </c>
      <c r="BQ181" s="40">
        <v>576</v>
      </c>
      <c r="BR181" s="34">
        <f t="shared" si="1382"/>
        <v>17180604.2064384</v>
      </c>
      <c r="BS181" s="34">
        <v>0</v>
      </c>
      <c r="BT181" s="34">
        <f t="shared" si="1383"/>
        <v>0</v>
      </c>
      <c r="BU181" s="34">
        <v>0</v>
      </c>
      <c r="BV181" s="34">
        <f t="shared" si="1384"/>
        <v>0</v>
      </c>
      <c r="BW181" s="34">
        <v>0</v>
      </c>
      <c r="BX181" s="34">
        <f t="shared" si="1385"/>
        <v>0</v>
      </c>
      <c r="BY181" s="34">
        <v>0</v>
      </c>
      <c r="BZ181" s="34">
        <f t="shared" si="1386"/>
        <v>0</v>
      </c>
      <c r="CA181" s="34">
        <v>0</v>
      </c>
      <c r="CB181" s="34">
        <f t="shared" si="1387"/>
        <v>0</v>
      </c>
      <c r="CC181" s="34">
        <v>0</v>
      </c>
      <c r="CD181" s="34">
        <f t="shared" si="1388"/>
        <v>0</v>
      </c>
      <c r="CE181" s="34">
        <v>0</v>
      </c>
      <c r="CF181" s="34">
        <f t="shared" si="1389"/>
        <v>0</v>
      </c>
      <c r="CG181" s="34"/>
      <c r="CH181" s="34">
        <f t="shared" si="1390"/>
        <v>0</v>
      </c>
      <c r="CI181" s="34"/>
      <c r="CJ181" s="34">
        <f t="shared" si="1391"/>
        <v>0</v>
      </c>
      <c r="CK181" s="34">
        <v>0</v>
      </c>
      <c r="CL181" s="34">
        <f t="shared" si="1392"/>
        <v>0</v>
      </c>
      <c r="CM181" s="34">
        <v>0</v>
      </c>
      <c r="CN181" s="34">
        <f t="shared" si="1393"/>
        <v>0</v>
      </c>
      <c r="CO181" s="34">
        <v>1</v>
      </c>
      <c r="CP181" s="34">
        <v>22837.29</v>
      </c>
      <c r="CQ181" s="34"/>
      <c r="CR181" s="34"/>
      <c r="CS181" s="34">
        <f t="shared" si="1203"/>
        <v>1</v>
      </c>
      <c r="CT181" s="34">
        <f t="shared" si="1203"/>
        <v>22837.29</v>
      </c>
      <c r="CU181" s="34">
        <v>38</v>
      </c>
      <c r="CV181" s="34">
        <f t="shared" si="1394"/>
        <v>1031139.1748111999</v>
      </c>
      <c r="CW181" s="34">
        <v>2</v>
      </c>
      <c r="CX181" s="34">
        <f t="shared" si="1395"/>
        <v>54270.482884799989</v>
      </c>
      <c r="CY181" s="34">
        <v>2</v>
      </c>
      <c r="CZ181" s="34">
        <f t="shared" si="1396"/>
        <v>45437.368825333324</v>
      </c>
      <c r="DA181" s="34">
        <v>0</v>
      </c>
      <c r="DB181" s="34">
        <f t="shared" si="1397"/>
        <v>0</v>
      </c>
      <c r="DC181" s="34">
        <v>0</v>
      </c>
      <c r="DD181" s="34">
        <f t="shared" si="1398"/>
        <v>0</v>
      </c>
      <c r="DE181" s="34">
        <v>0</v>
      </c>
      <c r="DF181" s="34">
        <f t="shared" si="1399"/>
        <v>0</v>
      </c>
      <c r="DG181" s="34">
        <v>0</v>
      </c>
      <c r="DH181" s="34">
        <f t="shared" si="1400"/>
        <v>0</v>
      </c>
      <c r="DI181" s="34">
        <v>0</v>
      </c>
      <c r="DJ181" s="34">
        <f t="shared" si="1269"/>
        <v>0</v>
      </c>
      <c r="DK181" s="34"/>
      <c r="DL181" s="27"/>
      <c r="DM181" s="34"/>
      <c r="DN181" s="27">
        <f t="shared" si="1195"/>
        <v>0</v>
      </c>
      <c r="DO181" s="34"/>
      <c r="DP181" s="34">
        <f t="shared" si="1401"/>
        <v>0</v>
      </c>
      <c r="DQ181" s="34"/>
      <c r="DR181" s="34">
        <f t="shared" si="1402"/>
        <v>0</v>
      </c>
      <c r="DS181" s="34">
        <v>1</v>
      </c>
      <c r="DT181" s="34">
        <v>30277.360000000001</v>
      </c>
      <c r="DU181" s="34"/>
      <c r="DV181" s="27"/>
      <c r="DW181" s="34">
        <f t="shared" si="1201"/>
        <v>1</v>
      </c>
      <c r="DX181" s="34">
        <f t="shared" si="1201"/>
        <v>30277.360000000001</v>
      </c>
      <c r="DY181" s="34">
        <v>6</v>
      </c>
      <c r="DZ181" s="34">
        <f t="shared" si="1404"/>
        <v>179844.70227359998</v>
      </c>
      <c r="EA181" s="34">
        <v>0</v>
      </c>
      <c r="EB181" s="34">
        <f t="shared" si="1275"/>
        <v>0</v>
      </c>
      <c r="EC181" s="27"/>
      <c r="ED181" s="34"/>
      <c r="EE181" s="34">
        <f t="shared" si="1204"/>
        <v>0</v>
      </c>
      <c r="EF181" s="34">
        <f t="shared" si="1204"/>
        <v>0</v>
      </c>
      <c r="EG181" s="34">
        <v>2</v>
      </c>
      <c r="EH181" s="34">
        <f t="shared" si="1405"/>
        <v>50188.097838666661</v>
      </c>
      <c r="EI181" s="34">
        <v>1</v>
      </c>
      <c r="EJ181" s="34">
        <v>25231.14</v>
      </c>
      <c r="EK181" s="34"/>
      <c r="EL181" s="34"/>
      <c r="EM181" s="34">
        <f t="shared" si="1205"/>
        <v>1</v>
      </c>
      <c r="EN181" s="34">
        <f t="shared" si="1205"/>
        <v>25231.14</v>
      </c>
      <c r="EO181" s="34">
        <v>0</v>
      </c>
      <c r="EP181" s="34">
        <f t="shared" si="1406"/>
        <v>0</v>
      </c>
      <c r="EQ181" s="34">
        <f t="shared" si="1280"/>
        <v>0</v>
      </c>
      <c r="ER181" s="34">
        <f t="shared" si="1281"/>
        <v>0</v>
      </c>
      <c r="ES181" s="34"/>
      <c r="ET181" s="34"/>
      <c r="EU181" s="34">
        <f t="shared" si="1206"/>
        <v>0</v>
      </c>
      <c r="EV181" s="34">
        <f t="shared" si="1206"/>
        <v>0</v>
      </c>
      <c r="EW181" s="34">
        <v>0</v>
      </c>
      <c r="EX181" s="34">
        <f t="shared" si="1407"/>
        <v>0</v>
      </c>
      <c r="EY181" s="34">
        <v>0</v>
      </c>
      <c r="EZ181" s="34">
        <f t="shared" si="1283"/>
        <v>0</v>
      </c>
      <c r="FA181" s="34"/>
      <c r="FB181" s="34"/>
      <c r="FC181" s="34">
        <f t="shared" si="1298"/>
        <v>0</v>
      </c>
      <c r="FD181" s="34">
        <f t="shared" si="1298"/>
        <v>0</v>
      </c>
      <c r="FE181" s="34">
        <v>2</v>
      </c>
      <c r="FF181" s="34">
        <f t="shared" si="1408"/>
        <v>77782.495335999993</v>
      </c>
      <c r="FG181" s="34">
        <v>0</v>
      </c>
      <c r="FH181" s="34">
        <f t="shared" si="1287"/>
        <v>0</v>
      </c>
      <c r="FI181" s="34"/>
      <c r="FJ181" s="34"/>
      <c r="FK181" s="34">
        <f t="shared" si="1299"/>
        <v>0</v>
      </c>
      <c r="FL181" s="34">
        <f t="shared" si="1299"/>
        <v>0</v>
      </c>
      <c r="FM181" s="34">
        <v>0</v>
      </c>
      <c r="FN181" s="34">
        <f t="shared" si="1409"/>
        <v>0</v>
      </c>
      <c r="FO181" s="34">
        <v>0</v>
      </c>
      <c r="FP181" s="34">
        <f t="shared" si="1291"/>
        <v>0</v>
      </c>
      <c r="FQ181" s="34"/>
      <c r="FR181" s="34"/>
      <c r="FS181" s="34"/>
      <c r="FT181" s="34"/>
      <c r="FU181" s="34">
        <v>0</v>
      </c>
      <c r="FV181" s="34">
        <f t="shared" si="1410"/>
        <v>0</v>
      </c>
      <c r="FW181" s="34"/>
      <c r="FX181" s="34"/>
      <c r="FY181" s="34"/>
      <c r="FZ181" s="34"/>
      <c r="GA181" s="34">
        <f t="shared" si="1207"/>
        <v>0</v>
      </c>
      <c r="GB181" s="34">
        <f t="shared" si="1207"/>
        <v>0</v>
      </c>
      <c r="GC181" s="34">
        <v>0</v>
      </c>
      <c r="GD181" s="34">
        <f t="shared" si="1411"/>
        <v>0</v>
      </c>
      <c r="GE181" s="34">
        <f t="shared" si="1295"/>
        <v>0</v>
      </c>
      <c r="GF181" s="34">
        <f t="shared" si="1296"/>
        <v>0</v>
      </c>
      <c r="GG181" s="34"/>
      <c r="GH181" s="34"/>
      <c r="GI181" s="27">
        <f t="shared" si="1208"/>
        <v>0</v>
      </c>
      <c r="GJ181" s="27">
        <f t="shared" si="1208"/>
        <v>0</v>
      </c>
      <c r="GK181" s="37"/>
      <c r="GL181" s="38"/>
    </row>
    <row r="182" spans="1:194" ht="45" x14ac:dyDescent="0.25">
      <c r="A182" s="41"/>
      <c r="B182" s="72">
        <v>150</v>
      </c>
      <c r="C182" s="28" t="s">
        <v>320</v>
      </c>
      <c r="D182" s="29">
        <f t="shared" si="1412"/>
        <v>18150.400000000001</v>
      </c>
      <c r="E182" s="29">
        <f t="shared" si="1412"/>
        <v>18790</v>
      </c>
      <c r="F182" s="30">
        <v>18508</v>
      </c>
      <c r="G182" s="39">
        <v>1.1000000000000001</v>
      </c>
      <c r="H182" s="31">
        <v>1</v>
      </c>
      <c r="I182" s="32"/>
      <c r="J182" s="32"/>
      <c r="K182" s="32"/>
      <c r="L182" s="29">
        <v>1.4</v>
      </c>
      <c r="M182" s="29">
        <v>1.68</v>
      </c>
      <c r="N182" s="29">
        <v>2.23</v>
      </c>
      <c r="O182" s="29">
        <v>2.39</v>
      </c>
      <c r="P182" s="33">
        <v>2.57</v>
      </c>
      <c r="Q182" s="34">
        <v>94</v>
      </c>
      <c r="R182" s="34">
        <f t="shared" si="1356"/>
        <v>2738538.5566000002</v>
      </c>
      <c r="S182" s="34">
        <v>0</v>
      </c>
      <c r="T182" s="34">
        <f t="shared" si="1357"/>
        <v>0</v>
      </c>
      <c r="U182" s="34">
        <v>0</v>
      </c>
      <c r="V182" s="34">
        <f t="shared" si="1358"/>
        <v>0</v>
      </c>
      <c r="W182" s="34"/>
      <c r="X182" s="34">
        <f t="shared" si="1359"/>
        <v>0</v>
      </c>
      <c r="Y182" s="34">
        <v>0</v>
      </c>
      <c r="Z182" s="34">
        <f t="shared" si="1360"/>
        <v>0</v>
      </c>
      <c r="AA182" s="34">
        <v>0</v>
      </c>
      <c r="AB182" s="34">
        <f t="shared" si="1361"/>
        <v>0</v>
      </c>
      <c r="AC182" s="34">
        <v>0</v>
      </c>
      <c r="AD182" s="34">
        <f t="shared" si="1362"/>
        <v>0</v>
      </c>
      <c r="AE182" s="34">
        <v>20</v>
      </c>
      <c r="AF182" s="34">
        <f t="shared" si="1363"/>
        <v>718263.75133333332</v>
      </c>
      <c r="AG182" s="34">
        <v>0</v>
      </c>
      <c r="AH182" s="34">
        <f t="shared" si="1364"/>
        <v>0</v>
      </c>
      <c r="AI182" s="34">
        <v>0</v>
      </c>
      <c r="AJ182" s="34">
        <f t="shared" si="1365"/>
        <v>0</v>
      </c>
      <c r="AK182" s="34"/>
      <c r="AL182" s="34">
        <f t="shared" si="1366"/>
        <v>0</v>
      </c>
      <c r="AM182" s="34"/>
      <c r="AN182" s="34">
        <f t="shared" si="1367"/>
        <v>0</v>
      </c>
      <c r="AO182" s="34">
        <v>102</v>
      </c>
      <c r="AP182" s="34">
        <f t="shared" si="1368"/>
        <v>2930516.1054400001</v>
      </c>
      <c r="AQ182" s="34"/>
      <c r="AR182" s="34">
        <f t="shared" si="1369"/>
        <v>0</v>
      </c>
      <c r="AS182" s="34">
        <v>0</v>
      </c>
      <c r="AT182" s="34">
        <f t="shared" si="1370"/>
        <v>0</v>
      </c>
      <c r="AU182" s="34">
        <v>23</v>
      </c>
      <c r="AV182" s="34">
        <f t="shared" si="1371"/>
        <v>792963.18147199997</v>
      </c>
      <c r="AW182" s="34">
        <v>0</v>
      </c>
      <c r="AX182" s="34">
        <f t="shared" si="1372"/>
        <v>0</v>
      </c>
      <c r="AY182" s="34"/>
      <c r="AZ182" s="34">
        <f t="shared" si="1373"/>
        <v>0</v>
      </c>
      <c r="BA182" s="34"/>
      <c r="BB182" s="34">
        <f t="shared" si="1374"/>
        <v>0</v>
      </c>
      <c r="BC182" s="34">
        <v>0</v>
      </c>
      <c r="BD182" s="34">
        <f t="shared" si="1375"/>
        <v>0</v>
      </c>
      <c r="BE182" s="34">
        <v>0</v>
      </c>
      <c r="BF182" s="34">
        <f t="shared" si="1376"/>
        <v>0</v>
      </c>
      <c r="BG182" s="34">
        <v>0</v>
      </c>
      <c r="BH182" s="34">
        <f t="shared" si="1377"/>
        <v>0</v>
      </c>
      <c r="BI182" s="34">
        <v>0</v>
      </c>
      <c r="BJ182" s="34">
        <f t="shared" si="1378"/>
        <v>0</v>
      </c>
      <c r="BK182" s="34">
        <v>0</v>
      </c>
      <c r="BL182" s="34">
        <f t="shared" si="1379"/>
        <v>0</v>
      </c>
      <c r="BM182" s="34">
        <v>0</v>
      </c>
      <c r="BN182" s="34">
        <f t="shared" si="1380"/>
        <v>0</v>
      </c>
      <c r="BO182" s="34">
        <v>0</v>
      </c>
      <c r="BP182" s="34">
        <f t="shared" si="1381"/>
        <v>0</v>
      </c>
      <c r="BQ182" s="40">
        <v>80</v>
      </c>
      <c r="BR182" s="34">
        <f t="shared" si="1382"/>
        <v>2884411.5731199998</v>
      </c>
      <c r="BS182" s="34">
        <v>0</v>
      </c>
      <c r="BT182" s="34">
        <f t="shared" si="1383"/>
        <v>0</v>
      </c>
      <c r="BU182" s="34">
        <v>0</v>
      </c>
      <c r="BV182" s="34">
        <f t="shared" si="1384"/>
        <v>0</v>
      </c>
      <c r="BW182" s="34">
        <v>0</v>
      </c>
      <c r="BX182" s="34">
        <f t="shared" si="1385"/>
        <v>0</v>
      </c>
      <c r="BY182" s="34">
        <v>0</v>
      </c>
      <c r="BZ182" s="34">
        <f t="shared" si="1386"/>
        <v>0</v>
      </c>
      <c r="CA182" s="34">
        <v>0</v>
      </c>
      <c r="CB182" s="34">
        <f t="shared" si="1387"/>
        <v>0</v>
      </c>
      <c r="CC182" s="34">
        <v>0</v>
      </c>
      <c r="CD182" s="34">
        <f t="shared" si="1388"/>
        <v>0</v>
      </c>
      <c r="CE182" s="34">
        <v>0</v>
      </c>
      <c r="CF182" s="34">
        <f t="shared" si="1389"/>
        <v>0</v>
      </c>
      <c r="CG182" s="34"/>
      <c r="CH182" s="34">
        <f t="shared" si="1390"/>
        <v>0</v>
      </c>
      <c r="CI182" s="34"/>
      <c r="CJ182" s="34">
        <f t="shared" si="1391"/>
        <v>0</v>
      </c>
      <c r="CK182" s="34">
        <v>0</v>
      </c>
      <c r="CL182" s="34">
        <f t="shared" si="1392"/>
        <v>0</v>
      </c>
      <c r="CM182" s="34">
        <v>0</v>
      </c>
      <c r="CN182" s="34">
        <f t="shared" si="1393"/>
        <v>0</v>
      </c>
      <c r="CO182" s="34">
        <v>0</v>
      </c>
      <c r="CP182" s="34">
        <f t="shared" si="1413"/>
        <v>0</v>
      </c>
      <c r="CQ182" s="34"/>
      <c r="CR182" s="34"/>
      <c r="CS182" s="34">
        <f t="shared" si="1203"/>
        <v>0</v>
      </c>
      <c r="CT182" s="34">
        <f t="shared" si="1203"/>
        <v>0</v>
      </c>
      <c r="CU182" s="34">
        <v>20</v>
      </c>
      <c r="CV182" s="34">
        <f t="shared" si="1394"/>
        <v>656016.82608000003</v>
      </c>
      <c r="CW182" s="34">
        <v>0</v>
      </c>
      <c r="CX182" s="34">
        <f t="shared" si="1395"/>
        <v>0</v>
      </c>
      <c r="CY182" s="34">
        <v>0</v>
      </c>
      <c r="CZ182" s="34">
        <f t="shared" si="1396"/>
        <v>0</v>
      </c>
      <c r="DA182" s="34">
        <v>0</v>
      </c>
      <c r="DB182" s="34">
        <f t="shared" si="1397"/>
        <v>0</v>
      </c>
      <c r="DC182" s="34">
        <v>0</v>
      </c>
      <c r="DD182" s="34">
        <f t="shared" si="1398"/>
        <v>0</v>
      </c>
      <c r="DE182" s="34">
        <v>0</v>
      </c>
      <c r="DF182" s="34">
        <f t="shared" si="1399"/>
        <v>0</v>
      </c>
      <c r="DG182" s="34">
        <v>0</v>
      </c>
      <c r="DH182" s="34">
        <f t="shared" si="1400"/>
        <v>0</v>
      </c>
      <c r="DI182" s="34">
        <v>0</v>
      </c>
      <c r="DJ182" s="34">
        <f t="shared" si="1269"/>
        <v>0</v>
      </c>
      <c r="DK182" s="34"/>
      <c r="DL182" s="27"/>
      <c r="DM182" s="34"/>
      <c r="DN182" s="27">
        <f t="shared" si="1195"/>
        <v>0</v>
      </c>
      <c r="DO182" s="34">
        <v>0</v>
      </c>
      <c r="DP182" s="34">
        <f t="shared" si="1401"/>
        <v>0</v>
      </c>
      <c r="DQ182" s="34">
        <v>0</v>
      </c>
      <c r="DR182" s="34">
        <f t="shared" si="1402"/>
        <v>0</v>
      </c>
      <c r="DS182" s="34">
        <v>0</v>
      </c>
      <c r="DT182" s="34">
        <f t="shared" si="1403"/>
        <v>0</v>
      </c>
      <c r="DU182" s="34"/>
      <c r="DV182" s="27"/>
      <c r="DW182" s="34">
        <f t="shared" si="1201"/>
        <v>0</v>
      </c>
      <c r="DX182" s="34">
        <f t="shared" si="1201"/>
        <v>0</v>
      </c>
      <c r="DY182" s="34"/>
      <c r="DZ182" s="34">
        <f t="shared" si="1404"/>
        <v>0</v>
      </c>
      <c r="EA182" s="34">
        <v>0</v>
      </c>
      <c r="EB182" s="34">
        <f t="shared" si="1275"/>
        <v>0</v>
      </c>
      <c r="EC182" s="27"/>
      <c r="ED182" s="34"/>
      <c r="EE182" s="34">
        <f t="shared" si="1204"/>
        <v>0</v>
      </c>
      <c r="EF182" s="34">
        <f t="shared" si="1204"/>
        <v>0</v>
      </c>
      <c r="EG182" s="34">
        <v>0</v>
      </c>
      <c r="EH182" s="34">
        <f t="shared" si="1405"/>
        <v>0</v>
      </c>
      <c r="EI182" s="34">
        <v>0</v>
      </c>
      <c r="EJ182" s="34">
        <f t="shared" si="1278"/>
        <v>0</v>
      </c>
      <c r="EK182" s="34"/>
      <c r="EL182" s="34"/>
      <c r="EM182" s="34">
        <f t="shared" si="1205"/>
        <v>0</v>
      </c>
      <c r="EN182" s="34">
        <f t="shared" si="1205"/>
        <v>0</v>
      </c>
      <c r="EO182" s="34">
        <v>0</v>
      </c>
      <c r="EP182" s="34">
        <f t="shared" si="1406"/>
        <v>0</v>
      </c>
      <c r="EQ182" s="34">
        <f t="shared" si="1280"/>
        <v>0</v>
      </c>
      <c r="ER182" s="34">
        <f t="shared" si="1281"/>
        <v>0</v>
      </c>
      <c r="ES182" s="34"/>
      <c r="ET182" s="34"/>
      <c r="EU182" s="34">
        <f t="shared" si="1206"/>
        <v>0</v>
      </c>
      <c r="EV182" s="34">
        <f t="shared" si="1206"/>
        <v>0</v>
      </c>
      <c r="EW182" s="34">
        <v>0</v>
      </c>
      <c r="EX182" s="34">
        <f t="shared" si="1407"/>
        <v>0</v>
      </c>
      <c r="EY182" s="34">
        <v>0</v>
      </c>
      <c r="EZ182" s="34">
        <f t="shared" si="1283"/>
        <v>0</v>
      </c>
      <c r="FA182" s="34"/>
      <c r="FB182" s="34"/>
      <c r="FC182" s="34">
        <f t="shared" si="1298"/>
        <v>0</v>
      </c>
      <c r="FD182" s="34">
        <f t="shared" si="1298"/>
        <v>0</v>
      </c>
      <c r="FE182" s="34">
        <v>0</v>
      </c>
      <c r="FF182" s="34">
        <f t="shared" si="1408"/>
        <v>0</v>
      </c>
      <c r="FG182" s="34">
        <v>0</v>
      </c>
      <c r="FH182" s="34">
        <f t="shared" si="1287"/>
        <v>0</v>
      </c>
      <c r="FI182" s="34"/>
      <c r="FJ182" s="34"/>
      <c r="FK182" s="34">
        <f t="shared" si="1299"/>
        <v>0</v>
      </c>
      <c r="FL182" s="34">
        <f t="shared" si="1299"/>
        <v>0</v>
      </c>
      <c r="FM182" s="34">
        <v>0</v>
      </c>
      <c r="FN182" s="34">
        <f t="shared" si="1409"/>
        <v>0</v>
      </c>
      <c r="FO182" s="34">
        <v>0</v>
      </c>
      <c r="FP182" s="34">
        <f t="shared" si="1291"/>
        <v>0</v>
      </c>
      <c r="FQ182" s="34"/>
      <c r="FR182" s="34"/>
      <c r="FS182" s="34"/>
      <c r="FT182" s="34"/>
      <c r="FU182" s="34">
        <v>0</v>
      </c>
      <c r="FV182" s="34">
        <f t="shared" si="1410"/>
        <v>0</v>
      </c>
      <c r="FW182" s="34"/>
      <c r="FX182" s="34"/>
      <c r="FY182" s="34"/>
      <c r="FZ182" s="34"/>
      <c r="GA182" s="34">
        <f t="shared" si="1207"/>
        <v>0</v>
      </c>
      <c r="GB182" s="34">
        <f t="shared" si="1207"/>
        <v>0</v>
      </c>
      <c r="GC182" s="34">
        <v>0</v>
      </c>
      <c r="GD182" s="34">
        <f t="shared" si="1411"/>
        <v>0</v>
      </c>
      <c r="GE182" s="34">
        <f t="shared" si="1295"/>
        <v>0</v>
      </c>
      <c r="GF182" s="34">
        <f t="shared" si="1296"/>
        <v>0</v>
      </c>
      <c r="GG182" s="34"/>
      <c r="GH182" s="34"/>
      <c r="GI182" s="27">
        <f t="shared" si="1208"/>
        <v>0</v>
      </c>
      <c r="GJ182" s="27">
        <f t="shared" si="1208"/>
        <v>0</v>
      </c>
      <c r="GK182" s="37"/>
      <c r="GL182" s="38"/>
    </row>
    <row r="183" spans="1:194" ht="45" x14ac:dyDescent="0.25">
      <c r="A183" s="41"/>
      <c r="B183" s="72">
        <v>151</v>
      </c>
      <c r="C183" s="28" t="s">
        <v>321</v>
      </c>
      <c r="D183" s="29">
        <f t="shared" si="1412"/>
        <v>18150.400000000001</v>
      </c>
      <c r="E183" s="29">
        <f t="shared" si="1412"/>
        <v>18790</v>
      </c>
      <c r="F183" s="30">
        <v>18508</v>
      </c>
      <c r="G183" s="39">
        <v>1.35</v>
      </c>
      <c r="H183" s="31">
        <v>1</v>
      </c>
      <c r="I183" s="32"/>
      <c r="J183" s="32"/>
      <c r="K183" s="32"/>
      <c r="L183" s="29">
        <v>1.4</v>
      </c>
      <c r="M183" s="29">
        <v>1.68</v>
      </c>
      <c r="N183" s="29">
        <v>2.23</v>
      </c>
      <c r="O183" s="29">
        <v>2.39</v>
      </c>
      <c r="P183" s="33">
        <v>2.57</v>
      </c>
      <c r="Q183" s="34">
        <v>200</v>
      </c>
      <c r="R183" s="34">
        <f t="shared" si="1356"/>
        <v>7150922.7300000004</v>
      </c>
      <c r="S183" s="34">
        <v>0</v>
      </c>
      <c r="T183" s="34">
        <f t="shared" si="1357"/>
        <v>0</v>
      </c>
      <c r="U183" s="34">
        <v>0</v>
      </c>
      <c r="V183" s="34">
        <f t="shared" si="1358"/>
        <v>0</v>
      </c>
      <c r="W183" s="34"/>
      <c r="X183" s="34">
        <f t="shared" si="1359"/>
        <v>0</v>
      </c>
      <c r="Y183" s="34">
        <v>0</v>
      </c>
      <c r="Z183" s="34">
        <f t="shared" si="1360"/>
        <v>0</v>
      </c>
      <c r="AA183" s="34">
        <v>0</v>
      </c>
      <c r="AB183" s="34">
        <f t="shared" si="1361"/>
        <v>0</v>
      </c>
      <c r="AC183" s="34">
        <v>0</v>
      </c>
      <c r="AD183" s="34">
        <f t="shared" si="1362"/>
        <v>0</v>
      </c>
      <c r="AE183" s="34">
        <v>50</v>
      </c>
      <c r="AF183" s="34">
        <f t="shared" si="1363"/>
        <v>2203763.7825000002</v>
      </c>
      <c r="AG183" s="34">
        <v>0</v>
      </c>
      <c r="AH183" s="34">
        <f t="shared" si="1364"/>
        <v>0</v>
      </c>
      <c r="AI183" s="34">
        <v>2</v>
      </c>
      <c r="AJ183" s="34">
        <f t="shared" si="1365"/>
        <v>77382.452700000009</v>
      </c>
      <c r="AK183" s="34">
        <v>0</v>
      </c>
      <c r="AL183" s="34">
        <f t="shared" si="1366"/>
        <v>0</v>
      </c>
      <c r="AM183" s="34"/>
      <c r="AN183" s="34">
        <f t="shared" si="1367"/>
        <v>0</v>
      </c>
      <c r="AO183" s="34">
        <v>148</v>
      </c>
      <c r="AP183" s="34">
        <f t="shared" si="1368"/>
        <v>5218512.6369599998</v>
      </c>
      <c r="AQ183" s="34">
        <v>0</v>
      </c>
      <c r="AR183" s="34">
        <f t="shared" si="1369"/>
        <v>0</v>
      </c>
      <c r="AS183" s="34">
        <v>0</v>
      </c>
      <c r="AT183" s="34">
        <f t="shared" si="1370"/>
        <v>0</v>
      </c>
      <c r="AU183" s="34">
        <v>0</v>
      </c>
      <c r="AV183" s="34">
        <f t="shared" si="1371"/>
        <v>0</v>
      </c>
      <c r="AW183" s="34">
        <v>0</v>
      </c>
      <c r="AX183" s="34">
        <f t="shared" si="1372"/>
        <v>0</v>
      </c>
      <c r="AY183" s="34"/>
      <c r="AZ183" s="34">
        <f t="shared" si="1373"/>
        <v>0</v>
      </c>
      <c r="BA183" s="34"/>
      <c r="BB183" s="34">
        <f t="shared" si="1374"/>
        <v>0</v>
      </c>
      <c r="BC183" s="34">
        <v>0</v>
      </c>
      <c r="BD183" s="34">
        <f t="shared" si="1375"/>
        <v>0</v>
      </c>
      <c r="BE183" s="34">
        <v>0</v>
      </c>
      <c r="BF183" s="34">
        <f t="shared" si="1376"/>
        <v>0</v>
      </c>
      <c r="BG183" s="34">
        <v>0</v>
      </c>
      <c r="BH183" s="34">
        <f t="shared" si="1377"/>
        <v>0</v>
      </c>
      <c r="BI183" s="34">
        <v>0</v>
      </c>
      <c r="BJ183" s="34">
        <f t="shared" si="1378"/>
        <v>0</v>
      </c>
      <c r="BK183" s="34">
        <v>0</v>
      </c>
      <c r="BL183" s="34">
        <f t="shared" si="1379"/>
        <v>0</v>
      </c>
      <c r="BM183" s="34">
        <v>0</v>
      </c>
      <c r="BN183" s="34">
        <f t="shared" si="1380"/>
        <v>0</v>
      </c>
      <c r="BO183" s="34">
        <v>0</v>
      </c>
      <c r="BP183" s="34">
        <f t="shared" si="1381"/>
        <v>0</v>
      </c>
      <c r="BQ183" s="40">
        <v>140</v>
      </c>
      <c r="BR183" s="34">
        <f t="shared" si="1382"/>
        <v>6194929.4013600005</v>
      </c>
      <c r="BS183" s="34">
        <v>0</v>
      </c>
      <c r="BT183" s="34">
        <f t="shared" si="1383"/>
        <v>0</v>
      </c>
      <c r="BU183" s="34">
        <v>0</v>
      </c>
      <c r="BV183" s="34">
        <f t="shared" si="1384"/>
        <v>0</v>
      </c>
      <c r="BW183" s="34">
        <v>0</v>
      </c>
      <c r="BX183" s="34">
        <f t="shared" si="1385"/>
        <v>0</v>
      </c>
      <c r="BY183" s="34">
        <v>0</v>
      </c>
      <c r="BZ183" s="34">
        <f t="shared" si="1386"/>
        <v>0</v>
      </c>
      <c r="CA183" s="34">
        <v>0</v>
      </c>
      <c r="CB183" s="34">
        <f t="shared" si="1387"/>
        <v>0</v>
      </c>
      <c r="CC183" s="34">
        <v>0</v>
      </c>
      <c r="CD183" s="34">
        <f t="shared" si="1388"/>
        <v>0</v>
      </c>
      <c r="CE183" s="34">
        <v>0</v>
      </c>
      <c r="CF183" s="34">
        <f t="shared" si="1389"/>
        <v>0</v>
      </c>
      <c r="CG183" s="34"/>
      <c r="CH183" s="34">
        <f t="shared" si="1390"/>
        <v>0</v>
      </c>
      <c r="CI183" s="34"/>
      <c r="CJ183" s="34">
        <f t="shared" si="1391"/>
        <v>0</v>
      </c>
      <c r="CK183" s="34">
        <v>0</v>
      </c>
      <c r="CL183" s="34">
        <f t="shared" si="1392"/>
        <v>0</v>
      </c>
      <c r="CM183" s="34">
        <v>0</v>
      </c>
      <c r="CN183" s="34">
        <f t="shared" si="1393"/>
        <v>0</v>
      </c>
      <c r="CO183" s="34">
        <v>0</v>
      </c>
      <c r="CP183" s="34">
        <f t="shared" si="1413"/>
        <v>0</v>
      </c>
      <c r="CQ183" s="34"/>
      <c r="CR183" s="34"/>
      <c r="CS183" s="34">
        <f t="shared" si="1203"/>
        <v>0</v>
      </c>
      <c r="CT183" s="34">
        <f t="shared" si="1203"/>
        <v>0</v>
      </c>
      <c r="CU183" s="34">
        <v>2</v>
      </c>
      <c r="CV183" s="34">
        <f t="shared" si="1394"/>
        <v>80511.155927999993</v>
      </c>
      <c r="CW183" s="34">
        <v>0</v>
      </c>
      <c r="CX183" s="34">
        <f t="shared" si="1395"/>
        <v>0</v>
      </c>
      <c r="CY183" s="34">
        <v>0</v>
      </c>
      <c r="CZ183" s="34">
        <f t="shared" si="1396"/>
        <v>0</v>
      </c>
      <c r="DA183" s="34">
        <v>0</v>
      </c>
      <c r="DB183" s="34">
        <f t="shared" si="1397"/>
        <v>0</v>
      </c>
      <c r="DC183" s="34">
        <v>0</v>
      </c>
      <c r="DD183" s="34">
        <f t="shared" si="1398"/>
        <v>0</v>
      </c>
      <c r="DE183" s="34">
        <v>0</v>
      </c>
      <c r="DF183" s="34">
        <f t="shared" si="1399"/>
        <v>0</v>
      </c>
      <c r="DG183" s="34">
        <v>0</v>
      </c>
      <c r="DH183" s="34">
        <f t="shared" si="1400"/>
        <v>0</v>
      </c>
      <c r="DI183" s="34">
        <v>0</v>
      </c>
      <c r="DJ183" s="34">
        <f t="shared" si="1269"/>
        <v>0</v>
      </c>
      <c r="DK183" s="34"/>
      <c r="DL183" s="27"/>
      <c r="DM183" s="34"/>
      <c r="DN183" s="27">
        <f t="shared" si="1195"/>
        <v>0</v>
      </c>
      <c r="DO183" s="34">
        <v>0</v>
      </c>
      <c r="DP183" s="34">
        <f t="shared" si="1401"/>
        <v>0</v>
      </c>
      <c r="DQ183" s="34">
        <v>0</v>
      </c>
      <c r="DR183" s="34">
        <f t="shared" si="1402"/>
        <v>0</v>
      </c>
      <c r="DS183" s="34">
        <v>0</v>
      </c>
      <c r="DT183" s="34">
        <f t="shared" si="1403"/>
        <v>0</v>
      </c>
      <c r="DU183" s="34"/>
      <c r="DV183" s="27"/>
      <c r="DW183" s="34">
        <f t="shared" si="1201"/>
        <v>0</v>
      </c>
      <c r="DX183" s="34">
        <f t="shared" si="1201"/>
        <v>0</v>
      </c>
      <c r="DY183" s="34"/>
      <c r="DZ183" s="34">
        <f t="shared" si="1404"/>
        <v>0</v>
      </c>
      <c r="EA183" s="34">
        <v>0</v>
      </c>
      <c r="EB183" s="34">
        <f t="shared" si="1275"/>
        <v>0</v>
      </c>
      <c r="EC183" s="27"/>
      <c r="ED183" s="34"/>
      <c r="EE183" s="34">
        <f t="shared" si="1204"/>
        <v>0</v>
      </c>
      <c r="EF183" s="34">
        <f t="shared" si="1204"/>
        <v>0</v>
      </c>
      <c r="EG183" s="34">
        <v>0</v>
      </c>
      <c r="EH183" s="34">
        <f t="shared" si="1405"/>
        <v>0</v>
      </c>
      <c r="EI183" s="34">
        <v>0</v>
      </c>
      <c r="EJ183" s="34">
        <f t="shared" si="1278"/>
        <v>0</v>
      </c>
      <c r="EK183" s="34"/>
      <c r="EL183" s="34"/>
      <c r="EM183" s="34">
        <f t="shared" si="1205"/>
        <v>0</v>
      </c>
      <c r="EN183" s="34">
        <f t="shared" si="1205"/>
        <v>0</v>
      </c>
      <c r="EO183" s="34">
        <v>0</v>
      </c>
      <c r="EP183" s="34">
        <f t="shared" si="1406"/>
        <v>0</v>
      </c>
      <c r="EQ183" s="34">
        <f t="shared" si="1280"/>
        <v>0</v>
      </c>
      <c r="ER183" s="34">
        <f t="shared" si="1281"/>
        <v>0</v>
      </c>
      <c r="ES183" s="34"/>
      <c r="ET183" s="34"/>
      <c r="EU183" s="34">
        <f t="shared" si="1206"/>
        <v>0</v>
      </c>
      <c r="EV183" s="34">
        <f t="shared" si="1206"/>
        <v>0</v>
      </c>
      <c r="EW183" s="34">
        <v>0</v>
      </c>
      <c r="EX183" s="34">
        <f t="shared" si="1407"/>
        <v>0</v>
      </c>
      <c r="EY183" s="34">
        <v>0</v>
      </c>
      <c r="EZ183" s="34">
        <f t="shared" si="1283"/>
        <v>0</v>
      </c>
      <c r="FA183" s="34"/>
      <c r="FB183" s="34"/>
      <c r="FC183" s="34">
        <f t="shared" si="1298"/>
        <v>0</v>
      </c>
      <c r="FD183" s="34">
        <f t="shared" si="1298"/>
        <v>0</v>
      </c>
      <c r="FE183" s="34">
        <v>0</v>
      </c>
      <c r="FF183" s="34">
        <f t="shared" si="1408"/>
        <v>0</v>
      </c>
      <c r="FG183" s="34">
        <v>0</v>
      </c>
      <c r="FH183" s="34">
        <f t="shared" si="1287"/>
        <v>0</v>
      </c>
      <c r="FI183" s="34"/>
      <c r="FJ183" s="34"/>
      <c r="FK183" s="34">
        <f t="shared" si="1299"/>
        <v>0</v>
      </c>
      <c r="FL183" s="34">
        <f t="shared" si="1299"/>
        <v>0</v>
      </c>
      <c r="FM183" s="34">
        <v>0</v>
      </c>
      <c r="FN183" s="34">
        <f t="shared" si="1409"/>
        <v>0</v>
      </c>
      <c r="FO183" s="34">
        <v>0</v>
      </c>
      <c r="FP183" s="34">
        <f t="shared" si="1291"/>
        <v>0</v>
      </c>
      <c r="FQ183" s="34"/>
      <c r="FR183" s="34"/>
      <c r="FS183" s="34"/>
      <c r="FT183" s="34"/>
      <c r="FU183" s="34">
        <v>0</v>
      </c>
      <c r="FV183" s="34">
        <f t="shared" si="1410"/>
        <v>0</v>
      </c>
      <c r="FW183" s="34"/>
      <c r="FX183" s="34"/>
      <c r="FY183" s="34"/>
      <c r="FZ183" s="34"/>
      <c r="GA183" s="34">
        <f t="shared" si="1207"/>
        <v>0</v>
      </c>
      <c r="GB183" s="34">
        <f t="shared" si="1207"/>
        <v>0</v>
      </c>
      <c r="GC183" s="34">
        <v>0</v>
      </c>
      <c r="GD183" s="34">
        <f t="shared" si="1411"/>
        <v>0</v>
      </c>
      <c r="GE183" s="34">
        <f t="shared" si="1295"/>
        <v>0</v>
      </c>
      <c r="GF183" s="34">
        <f t="shared" si="1296"/>
        <v>0</v>
      </c>
      <c r="GG183" s="34"/>
      <c r="GH183" s="34"/>
      <c r="GI183" s="27">
        <f t="shared" si="1208"/>
        <v>0</v>
      </c>
      <c r="GJ183" s="27">
        <f t="shared" si="1208"/>
        <v>0</v>
      </c>
      <c r="GK183" s="37"/>
      <c r="GL183" s="38"/>
    </row>
    <row r="184" spans="1:194" ht="45" x14ac:dyDescent="0.25">
      <c r="A184" s="41"/>
      <c r="B184" s="72">
        <v>152</v>
      </c>
      <c r="C184" s="28" t="s">
        <v>322</v>
      </c>
      <c r="D184" s="29">
        <f t="shared" si="1412"/>
        <v>18150.400000000001</v>
      </c>
      <c r="E184" s="29">
        <f t="shared" si="1412"/>
        <v>18790</v>
      </c>
      <c r="F184" s="30">
        <v>18508</v>
      </c>
      <c r="G184" s="39">
        <v>1.96</v>
      </c>
      <c r="H184" s="31">
        <v>1</v>
      </c>
      <c r="I184" s="32"/>
      <c r="J184" s="32"/>
      <c r="K184" s="32"/>
      <c r="L184" s="29">
        <v>1.4</v>
      </c>
      <c r="M184" s="29">
        <v>1.68</v>
      </c>
      <c r="N184" s="29">
        <v>2.23</v>
      </c>
      <c r="O184" s="29">
        <v>2.39</v>
      </c>
      <c r="P184" s="33">
        <v>2.57</v>
      </c>
      <c r="Q184" s="34">
        <v>25</v>
      </c>
      <c r="R184" s="34">
        <f t="shared" si="1356"/>
        <v>1297760.051</v>
      </c>
      <c r="S184" s="34"/>
      <c r="T184" s="34">
        <f t="shared" si="1357"/>
        <v>0</v>
      </c>
      <c r="U184" s="34"/>
      <c r="V184" s="34">
        <f t="shared" si="1358"/>
        <v>0</v>
      </c>
      <c r="W184" s="34"/>
      <c r="X184" s="34">
        <f t="shared" si="1359"/>
        <v>0</v>
      </c>
      <c r="Y184" s="34"/>
      <c r="Z184" s="34">
        <f t="shared" si="1360"/>
        <v>0</v>
      </c>
      <c r="AA184" s="34"/>
      <c r="AB184" s="34">
        <f t="shared" si="1361"/>
        <v>0</v>
      </c>
      <c r="AC184" s="34"/>
      <c r="AD184" s="34">
        <f t="shared" si="1362"/>
        <v>0</v>
      </c>
      <c r="AE184" s="34">
        <v>30</v>
      </c>
      <c r="AF184" s="34">
        <f t="shared" si="1363"/>
        <v>1919723.1171999997</v>
      </c>
      <c r="AG184" s="34"/>
      <c r="AH184" s="34">
        <f t="shared" si="1364"/>
        <v>0</v>
      </c>
      <c r="AI184" s="34"/>
      <c r="AJ184" s="34">
        <f t="shared" si="1365"/>
        <v>0</v>
      </c>
      <c r="AK184" s="34"/>
      <c r="AL184" s="34">
        <f t="shared" si="1366"/>
        <v>0</v>
      </c>
      <c r="AM184" s="34"/>
      <c r="AN184" s="34">
        <f t="shared" si="1367"/>
        <v>0</v>
      </c>
      <c r="AO184" s="34">
        <v>8</v>
      </c>
      <c r="AP184" s="34">
        <f t="shared" si="1368"/>
        <v>409540.93166933325</v>
      </c>
      <c r="AQ184" s="34"/>
      <c r="AR184" s="34">
        <f t="shared" si="1369"/>
        <v>0</v>
      </c>
      <c r="AS184" s="34"/>
      <c r="AT184" s="34">
        <f t="shared" si="1370"/>
        <v>0</v>
      </c>
      <c r="AU184" s="34"/>
      <c r="AV184" s="34">
        <f t="shared" si="1371"/>
        <v>0</v>
      </c>
      <c r="AW184" s="34"/>
      <c r="AX184" s="34">
        <f t="shared" si="1372"/>
        <v>0</v>
      </c>
      <c r="AY184" s="34"/>
      <c r="AZ184" s="34">
        <f t="shared" si="1373"/>
        <v>0</v>
      </c>
      <c r="BA184" s="34"/>
      <c r="BB184" s="34">
        <f t="shared" si="1374"/>
        <v>0</v>
      </c>
      <c r="BC184" s="34"/>
      <c r="BD184" s="34">
        <f t="shared" si="1375"/>
        <v>0</v>
      </c>
      <c r="BE184" s="34"/>
      <c r="BF184" s="34">
        <f t="shared" si="1376"/>
        <v>0</v>
      </c>
      <c r="BG184" s="34"/>
      <c r="BH184" s="34">
        <f t="shared" si="1377"/>
        <v>0</v>
      </c>
      <c r="BI184" s="34"/>
      <c r="BJ184" s="34">
        <f t="shared" si="1378"/>
        <v>0</v>
      </c>
      <c r="BK184" s="34"/>
      <c r="BL184" s="34">
        <f t="shared" si="1379"/>
        <v>0</v>
      </c>
      <c r="BM184" s="34"/>
      <c r="BN184" s="34">
        <f t="shared" si="1380"/>
        <v>0</v>
      </c>
      <c r="BO184" s="34"/>
      <c r="BP184" s="34">
        <f t="shared" si="1381"/>
        <v>0</v>
      </c>
      <c r="BQ184" s="40">
        <v>5</v>
      </c>
      <c r="BR184" s="34">
        <f t="shared" si="1382"/>
        <v>321218.561552</v>
      </c>
      <c r="BS184" s="34"/>
      <c r="BT184" s="34">
        <f t="shared" si="1383"/>
        <v>0</v>
      </c>
      <c r="BU184" s="34"/>
      <c r="BV184" s="34">
        <f t="shared" si="1384"/>
        <v>0</v>
      </c>
      <c r="BW184" s="34"/>
      <c r="BX184" s="34">
        <f t="shared" si="1385"/>
        <v>0</v>
      </c>
      <c r="BY184" s="34"/>
      <c r="BZ184" s="34">
        <f t="shared" si="1386"/>
        <v>0</v>
      </c>
      <c r="CA184" s="34"/>
      <c r="CB184" s="34">
        <f t="shared" si="1387"/>
        <v>0</v>
      </c>
      <c r="CC184" s="34"/>
      <c r="CD184" s="34">
        <f t="shared" si="1388"/>
        <v>0</v>
      </c>
      <c r="CE184" s="34"/>
      <c r="CF184" s="34">
        <f t="shared" si="1389"/>
        <v>0</v>
      </c>
      <c r="CG184" s="34"/>
      <c r="CH184" s="34">
        <f t="shared" si="1390"/>
        <v>0</v>
      </c>
      <c r="CI184" s="34"/>
      <c r="CJ184" s="34">
        <f t="shared" si="1391"/>
        <v>0</v>
      </c>
      <c r="CK184" s="34"/>
      <c r="CL184" s="34">
        <f t="shared" si="1392"/>
        <v>0</v>
      </c>
      <c r="CM184" s="34"/>
      <c r="CN184" s="34">
        <f t="shared" si="1393"/>
        <v>0</v>
      </c>
      <c r="CO184" s="34">
        <v>0</v>
      </c>
      <c r="CP184" s="34">
        <f t="shared" si="1413"/>
        <v>0</v>
      </c>
      <c r="CQ184" s="34"/>
      <c r="CR184" s="34"/>
      <c r="CS184" s="34">
        <f t="shared" si="1203"/>
        <v>0</v>
      </c>
      <c r="CT184" s="34">
        <f t="shared" si="1203"/>
        <v>0</v>
      </c>
      <c r="CU184" s="34"/>
      <c r="CV184" s="34">
        <f t="shared" si="1394"/>
        <v>0</v>
      </c>
      <c r="CW184" s="34"/>
      <c r="CX184" s="34">
        <f t="shared" si="1395"/>
        <v>0</v>
      </c>
      <c r="CY184" s="34"/>
      <c r="CZ184" s="34">
        <f t="shared" si="1396"/>
        <v>0</v>
      </c>
      <c r="DA184" s="34"/>
      <c r="DB184" s="34">
        <f t="shared" si="1397"/>
        <v>0</v>
      </c>
      <c r="DC184" s="34"/>
      <c r="DD184" s="34">
        <f t="shared" si="1398"/>
        <v>0</v>
      </c>
      <c r="DE184" s="34"/>
      <c r="DF184" s="34">
        <f t="shared" si="1399"/>
        <v>0</v>
      </c>
      <c r="DG184" s="34"/>
      <c r="DH184" s="34">
        <f t="shared" si="1400"/>
        <v>0</v>
      </c>
      <c r="DI184" s="34">
        <v>0</v>
      </c>
      <c r="DJ184" s="34">
        <f t="shared" si="1269"/>
        <v>0</v>
      </c>
      <c r="DK184" s="34"/>
      <c r="DL184" s="27"/>
      <c r="DM184" s="34">
        <f t="shared" si="1218"/>
        <v>0</v>
      </c>
      <c r="DN184" s="27">
        <f t="shared" si="1195"/>
        <v>0</v>
      </c>
      <c r="DO184" s="34"/>
      <c r="DP184" s="34">
        <f t="shared" si="1401"/>
        <v>0</v>
      </c>
      <c r="DQ184" s="34"/>
      <c r="DR184" s="34">
        <f t="shared" si="1402"/>
        <v>0</v>
      </c>
      <c r="DS184" s="34">
        <v>0</v>
      </c>
      <c r="DT184" s="34">
        <f t="shared" si="1403"/>
        <v>0</v>
      </c>
      <c r="DU184" s="34"/>
      <c r="DV184" s="27"/>
      <c r="DW184" s="34">
        <f t="shared" si="1201"/>
        <v>0</v>
      </c>
      <c r="DX184" s="34">
        <f t="shared" si="1201"/>
        <v>0</v>
      </c>
      <c r="DY184" s="34"/>
      <c r="DZ184" s="34">
        <f t="shared" si="1404"/>
        <v>0</v>
      </c>
      <c r="EA184" s="34">
        <v>0</v>
      </c>
      <c r="EB184" s="34">
        <f t="shared" si="1275"/>
        <v>0</v>
      </c>
      <c r="EC184" s="27"/>
      <c r="ED184" s="34">
        <f t="shared" ref="ED184:ED194" si="1414">DZ184+EB184</f>
        <v>0</v>
      </c>
      <c r="EE184" s="34">
        <f t="shared" si="1204"/>
        <v>0</v>
      </c>
      <c r="EF184" s="34">
        <f t="shared" si="1204"/>
        <v>0</v>
      </c>
      <c r="EG184" s="34"/>
      <c r="EH184" s="34">
        <f t="shared" si="1405"/>
        <v>0</v>
      </c>
      <c r="EI184" s="34">
        <v>0</v>
      </c>
      <c r="EJ184" s="34">
        <f t="shared" si="1278"/>
        <v>0</v>
      </c>
      <c r="EK184" s="34"/>
      <c r="EL184" s="34"/>
      <c r="EM184" s="34">
        <f t="shared" si="1205"/>
        <v>0</v>
      </c>
      <c r="EN184" s="34">
        <f t="shared" si="1205"/>
        <v>0</v>
      </c>
      <c r="EO184" s="34"/>
      <c r="EP184" s="34">
        <f t="shared" si="1406"/>
        <v>0</v>
      </c>
      <c r="EQ184" s="34">
        <f t="shared" si="1280"/>
        <v>0</v>
      </c>
      <c r="ER184" s="34">
        <f t="shared" si="1281"/>
        <v>0</v>
      </c>
      <c r="ES184" s="34"/>
      <c r="ET184" s="34"/>
      <c r="EU184" s="34">
        <f t="shared" si="1206"/>
        <v>0</v>
      </c>
      <c r="EV184" s="34">
        <f t="shared" si="1206"/>
        <v>0</v>
      </c>
      <c r="EW184" s="34"/>
      <c r="EX184" s="34">
        <f t="shared" si="1407"/>
        <v>0</v>
      </c>
      <c r="EY184" s="34">
        <v>0</v>
      </c>
      <c r="EZ184" s="34">
        <f t="shared" si="1283"/>
        <v>0</v>
      </c>
      <c r="FA184" s="34"/>
      <c r="FB184" s="34">
        <f t="shared" ref="FB184:FB194" si="1415">EX184+EZ184</f>
        <v>0</v>
      </c>
      <c r="FC184" s="34">
        <f t="shared" si="1298"/>
        <v>0</v>
      </c>
      <c r="FD184" s="34">
        <f t="shared" si="1298"/>
        <v>0</v>
      </c>
      <c r="FE184" s="34"/>
      <c r="FF184" s="34">
        <f t="shared" si="1408"/>
        <v>0</v>
      </c>
      <c r="FG184" s="34">
        <v>0</v>
      </c>
      <c r="FH184" s="34">
        <f t="shared" si="1287"/>
        <v>0</v>
      </c>
      <c r="FI184" s="34"/>
      <c r="FJ184" s="34">
        <f t="shared" ref="FJ184:FJ194" si="1416">FF184+FH184</f>
        <v>0</v>
      </c>
      <c r="FK184" s="34">
        <f t="shared" si="1299"/>
        <v>0</v>
      </c>
      <c r="FL184" s="34">
        <f t="shared" si="1299"/>
        <v>0</v>
      </c>
      <c r="FM184" s="34"/>
      <c r="FN184" s="34">
        <f t="shared" si="1409"/>
        <v>0</v>
      </c>
      <c r="FO184" s="34">
        <v>0</v>
      </c>
      <c r="FP184" s="34">
        <f t="shared" si="1291"/>
        <v>0</v>
      </c>
      <c r="FQ184" s="34"/>
      <c r="FR184" s="34">
        <f t="shared" ref="FR184:FT195" si="1417">FN184+FP184</f>
        <v>0</v>
      </c>
      <c r="FS184" s="34">
        <f t="shared" si="1417"/>
        <v>0</v>
      </c>
      <c r="FT184" s="34">
        <f t="shared" si="1417"/>
        <v>0</v>
      </c>
      <c r="FU184" s="34"/>
      <c r="FV184" s="34">
        <f t="shared" si="1410"/>
        <v>0</v>
      </c>
      <c r="FW184" s="34"/>
      <c r="FX184" s="34"/>
      <c r="FY184" s="34"/>
      <c r="FZ184" s="34"/>
      <c r="GA184" s="34">
        <f t="shared" si="1207"/>
        <v>0</v>
      </c>
      <c r="GB184" s="34">
        <f t="shared" si="1207"/>
        <v>0</v>
      </c>
      <c r="GC184" s="34"/>
      <c r="GD184" s="34">
        <f t="shared" si="1411"/>
        <v>0</v>
      </c>
      <c r="GE184" s="34">
        <f t="shared" si="1295"/>
        <v>0</v>
      </c>
      <c r="GF184" s="34">
        <f t="shared" si="1296"/>
        <v>0</v>
      </c>
      <c r="GG184" s="34"/>
      <c r="GH184" s="34"/>
      <c r="GI184" s="27">
        <f t="shared" si="1208"/>
        <v>0</v>
      </c>
      <c r="GJ184" s="27">
        <f t="shared" si="1208"/>
        <v>0</v>
      </c>
      <c r="GK184" s="37"/>
      <c r="GL184" s="38"/>
    </row>
    <row r="185" spans="1:194" ht="18.75" customHeight="1" x14ac:dyDescent="0.25">
      <c r="A185" s="41"/>
      <c r="B185" s="72">
        <v>153</v>
      </c>
      <c r="C185" s="28" t="s">
        <v>323</v>
      </c>
      <c r="D185" s="29">
        <f t="shared" si="1412"/>
        <v>18150.400000000001</v>
      </c>
      <c r="E185" s="29">
        <f t="shared" si="1412"/>
        <v>18790</v>
      </c>
      <c r="F185" s="30">
        <v>18508</v>
      </c>
      <c r="G185" s="39">
        <v>25</v>
      </c>
      <c r="H185" s="31">
        <v>1</v>
      </c>
      <c r="I185" s="32"/>
      <c r="J185" s="32"/>
      <c r="K185" s="32"/>
      <c r="L185" s="29">
        <v>1.4</v>
      </c>
      <c r="M185" s="29">
        <v>1.68</v>
      </c>
      <c r="N185" s="29">
        <v>2.23</v>
      </c>
      <c r="O185" s="29">
        <v>2.39</v>
      </c>
      <c r="P185" s="33">
        <v>2.57</v>
      </c>
      <c r="Q185" s="34"/>
      <c r="R185" s="34">
        <f>(Q185/12*1*$D185*$G185*$H185*$L185*R$9)+(Q185/12*5*$E185*$G185*$H185*$L185)+(Q185/12*6*$F185*$G185*$H185*$L185)</f>
        <v>0</v>
      </c>
      <c r="S185" s="34"/>
      <c r="T185" s="34">
        <f>(S185/12*1*$D185*$G185*$H185*$L185*T$9)+(S185/12*5*$E185*$G185*$H185*$L185)+(S185/12*6*$F185*$G185*$H185*$L185)</f>
        <v>0</v>
      </c>
      <c r="U185" s="34"/>
      <c r="V185" s="34">
        <f>(U185/12*1*$D185*$G185*$H185*$L185*V$9)+(U185/12*5*$E185*$G185*$H185*$L185)+(U185/12*6*$F185*$G185*$H185*$L185)</f>
        <v>0</v>
      </c>
      <c r="W185" s="34"/>
      <c r="X185" s="34">
        <f>(W185/12*1*$D185*$G185*$H185*$L185*X$9)+(W185/12*5*$E185*$G185*$H185*$L185)+(W185/12*6*$F185*$G185*$H185*$L185)</f>
        <v>0</v>
      </c>
      <c r="Y185" s="34"/>
      <c r="Z185" s="34">
        <f>(Y185/12*1*$D185*$G185*$H185*$L185*Z$9)+(Y185/12*5*$E185*$G185*$H185*$L185)+(Y185/12*6*$F185*$G185*$H185*$L185)</f>
        <v>0</v>
      </c>
      <c r="AA185" s="34"/>
      <c r="AB185" s="34">
        <f>(AA185/12*1*$D185*$G185*$H185*$L185*AB$9)+(AA185/12*5*$E185*$G185*$H185*$L185)+(AA185/12*6*$F185*$G185*$H185*$L185)</f>
        <v>0</v>
      </c>
      <c r="AC185" s="34"/>
      <c r="AD185" s="34">
        <f>(AC185/12*1*$D185*$G185*$H185*$L185*AD$9)+(AC185/12*5*$E185*$G185*$H185*$L185)+(AC185/12*6*$F185*$G185*$H185*$L185)</f>
        <v>0</v>
      </c>
      <c r="AE185" s="34">
        <v>25</v>
      </c>
      <c r="AF185" s="34">
        <f>(AE185/12*1*$D185*$G185*$H185*$L185*AF$9)+(AE185/12*5*$E185*$G185*$H185*$L185)+(AE185/12*6*$F185*$G185*$H185*$L185)</f>
        <v>16668277.5</v>
      </c>
      <c r="AG185" s="34"/>
      <c r="AH185" s="34">
        <f>(AG185/12*1*$D185*$G185*$H185*$L185*AH$9)+(AG185/12*5*$E185*$G185*$H185*$L185)+(AG185/12*6*$F185*$G185*$H185*$L185)</f>
        <v>0</v>
      </c>
      <c r="AI185" s="34"/>
      <c r="AJ185" s="34">
        <f>(AI185/12*1*$D185*$G185*$H185*$L185*AJ$9)+(AI185/12*11*$E185*$G185*$H185*$L185)</f>
        <v>0</v>
      </c>
      <c r="AK185" s="34"/>
      <c r="AL185" s="34">
        <f>(AK185/12*1*$D185*$G185*$H185*$L185*AL$9)+(AK185/12*5*$E185*$G185*$H185*$L185)+(AK185/12*6*$F185*$G185*$H185*$L185)</f>
        <v>0</v>
      </c>
      <c r="AM185" s="34"/>
      <c r="AN185" s="34">
        <f>(AM185/12*1*$D185*$G185*$H185*$L185*AN$9)+(AM185/12*5*$E185*$G185*$H185*$L185)+(AM185/12*6*$F185*$G185*$H185*$L185)</f>
        <v>0</v>
      </c>
      <c r="AO185" s="34"/>
      <c r="AP185" s="34">
        <f>(AO185/12*1*$D185*$G185*$H185*$L185*AP$9)+(AO185/12*5*$E185*$G185*$H185*$L185)+(AO185/12*6*$F185*$G185*$H185*$L185)</f>
        <v>0</v>
      </c>
      <c r="AQ185" s="34"/>
      <c r="AR185" s="34">
        <f>(AQ185/12*1*$D185*$G185*$H185*$M185*AR$9)+(AQ185/12*5*$E185*$G185*$H185*$M185)+(AQ185/12*6*$F185*$G185*$H185*$M185)</f>
        <v>0</v>
      </c>
      <c r="AS185" s="34"/>
      <c r="AT185" s="34">
        <f>(AS185/12*1*$D185*$G185*$H185*$M185*AT$9)+(AS185/12*5*$E185*$G185*$H185*$M185)+(AS185/12*6*$F185*$G185*$H185*$M185)</f>
        <v>0</v>
      </c>
      <c r="AU185" s="34"/>
      <c r="AV185" s="34">
        <f>(AU185/12*1*$D185*$G185*$H185*$M185*AV$9)+(AU185/12*5*$E185*$G185*$H185*$M185)+(AU185/12*6*$F185*$G185*$H185*$M185)</f>
        <v>0</v>
      </c>
      <c r="AW185" s="34"/>
      <c r="AX185" s="34">
        <f>(AW185/12*1*$D185*$G185*$H185*$M185*AX$9)+(AW185/12*5*$E185*$G185*$H185*$M185)+(AW185/12*6*$F185*$G185*$H185*$M185)</f>
        <v>0</v>
      </c>
      <c r="AY185" s="34"/>
      <c r="AZ185" s="34">
        <f>(AY185/12*1*$D185*$G185*$H185*$L185*AZ$9)+(AY185/12*5*$E185*$G185*$H185*$L185)+(AY185/12*6*$F185*$G185*$H185*$L185)</f>
        <v>0</v>
      </c>
      <c r="BA185" s="34"/>
      <c r="BB185" s="34">
        <f>(BA185/12*1*$D185*$G185*$H185*$L185*BB$9)+(BA185/12*5*$E185*$G185*$H185*$L185)+(BA185/12*6*$F185*$G185*$H185*$L185)</f>
        <v>0</v>
      </c>
      <c r="BC185" s="34"/>
      <c r="BD185" s="34">
        <f>(BC185/12*1*$D185*$G185*$H185*$M185*BD$9)+(BC185/12*5*$E185*$G185*$H185*$M185)+(BC185/12*6*$F185*$G185*$H185*$M185)</f>
        <v>0</v>
      </c>
      <c r="BE185" s="34"/>
      <c r="BF185" s="34">
        <f>(BE185/12*1*$D185*$G185*$H185*$L185*BF$9)+(BE185/12*5*$E185*$G185*$H185*$L185)+(BE185/12*6*$F185*$G185*$H185*$L185)</f>
        <v>0</v>
      </c>
      <c r="BG185" s="34"/>
      <c r="BH185" s="34">
        <f>(BG185/12*1*$D185*$G185*$H185*$L185*BH$9)+(BG185/12*5*$E185*$G185*$H185*$L185)+(BG185/12*6*$F185*$G185*$H185*$L185)</f>
        <v>0</v>
      </c>
      <c r="BI185" s="34"/>
      <c r="BJ185" s="34">
        <f>(BI185/12*1*$D185*$G185*$H185*$L185*BJ$9)+(BI185/12*5*$E185*$G185*$H185*$L185)+(BI185/12*6*$F185*$G185*$H185*$L185)</f>
        <v>0</v>
      </c>
      <c r="BK185" s="34"/>
      <c r="BL185" s="34">
        <f>(BK185/12*1*$D185*$G185*$H185*$M185*BL$9)+(BK185/12*5*$E185*$G185*$H185*$M185)+(BK185/12*6*$F185*$G185*$H185*$M185)</f>
        <v>0</v>
      </c>
      <c r="BM185" s="34"/>
      <c r="BN185" s="34">
        <f>(BM185/12*1*$D185*$G185*$H185*$L185*BN$9)+(BM185/12*5*$E185*$G185*$H185*$L185)+(BM185/12*6*$F185*$G185*$H185*$L185)</f>
        <v>0</v>
      </c>
      <c r="BO185" s="34"/>
      <c r="BP185" s="34">
        <f>(BO185/12*1*$D185*$G185*$H185*$L185*BP$9)+(BO185/12*11*$E185*$G185*$H185*$L185)</f>
        <v>0</v>
      </c>
      <c r="BQ185" s="40"/>
      <c r="BR185" s="34">
        <f>(BQ185/12*1*$D185*$G185*$H185*$M185*BR$9)+(BQ185/12*5*$E185*$G185*$H185*$M185)+(BQ185/12*6*$F185*$G185*$H185*$M185)</f>
        <v>0</v>
      </c>
      <c r="BS185" s="34"/>
      <c r="BT185" s="34">
        <f>(BS185/12*1*$D185*$G185*$H185*$M185*BT$9)+(BS185/12*4*$E185*$G185*$H185*$M447)+(BS185/12*1*$E185*$G185*$H185*$M185)+(BS185/12*6*$F185*$G185*$H185*$M185)</f>
        <v>0</v>
      </c>
      <c r="BU185" s="34"/>
      <c r="BV185" s="34">
        <f>(BU185/12*1*$D185*$F185*$G185*$L185*BV$9)+(BU185/12*11*$E185*$F185*$G185*$L185)</f>
        <v>0</v>
      </c>
      <c r="BW185" s="34"/>
      <c r="BX185" s="34">
        <f>(BW185/12*1*$D185*$G185*$H185*$L185*BX$9)+(BW185/12*5*$E185*$G185*$H185*$L185)+(BW185/12*6*$F185*$G185*$H185*$L185)</f>
        <v>0</v>
      </c>
      <c r="BY185" s="34"/>
      <c r="BZ185" s="34">
        <f>(BY185/12*1*$D185*$G185*$H185*$L185*BZ$9)+(BY185/12*5*$E185*$G185*$H185*$L185)+(BY185/12*6*$F185*$G185*$H185*$L185)</f>
        <v>0</v>
      </c>
      <c r="CA185" s="34"/>
      <c r="CB185" s="34">
        <f>(CA185/12*1*$D185*$G185*$H185*$L185*CB$9)+(CA185/12*5*$E185*$G185*$H185*$L185)+(CA185/12*6*$F185*$G185*$H185*$L185)</f>
        <v>0</v>
      </c>
      <c r="CC185" s="34"/>
      <c r="CD185" s="34">
        <f>(CC185/12*1*$D185*$G185*$H185*$L185*CD$9)+(CC185/12*5*$E185*$G185*$H185*$L185)+(CC185/12*6*$F185*$G185*$H185*$L185)</f>
        <v>0</v>
      </c>
      <c r="CE185" s="34"/>
      <c r="CF185" s="34">
        <f>(CE185/12*1*$D185*$G185*$H185*$M185*CF$9)+(CE185/12*5*$E185*$G185*$H185*$M185)+(CE185/12*6*$F185*$G185*$H185*$M185)</f>
        <v>0</v>
      </c>
      <c r="CG185" s="34"/>
      <c r="CH185" s="34">
        <f>(CG185/12*1*$D185*$G185*$H185*$L185*CH$9)+(CG185/12*5*$E185*$G185*$H185*$L185)+(CG185/12*6*$F185*$G185*$H185*$L185)</f>
        <v>0</v>
      </c>
      <c r="CI185" s="34"/>
      <c r="CJ185" s="34">
        <f>(CI185/12*1*$D185*$G185*$H185*$M185*CJ$9)+(CI185/12*5*$E185*$G185*$H185*$M185)+(CI185/12*6*$F185*$G185*$H185*$M185)</f>
        <v>0</v>
      </c>
      <c r="CK185" s="34"/>
      <c r="CL185" s="34">
        <f>(CK185/12*1*$D185*$G185*$H185*$L185*CL$9)+(CK185/12*5*$E185*$G185*$H185*$L185)+(CK185/12*6*$F185*$G185*$H185*$L185)</f>
        <v>0</v>
      </c>
      <c r="CM185" s="34"/>
      <c r="CN185" s="34">
        <f>(CM185/12*1*$D185*$G185*$H185*$L185*CN$9)+(CM185/12*11*$E185*$G185*$H185*$L185)</f>
        <v>0</v>
      </c>
      <c r="CO185" s="34"/>
      <c r="CP185" s="34">
        <f t="shared" ref="CP185" si="1418">(CO185/3*1*$D185*$G185*$H185*$L185*CP$9)+(CO185/3*2*$E185*$G185*$H185*$L185)</f>
        <v>0</v>
      </c>
      <c r="CQ185" s="34"/>
      <c r="CR185" s="34"/>
      <c r="CS185" s="34">
        <f t="shared" si="1203"/>
        <v>0</v>
      </c>
      <c r="CT185" s="34">
        <f t="shared" si="1203"/>
        <v>0</v>
      </c>
      <c r="CU185" s="34"/>
      <c r="CV185" s="34">
        <f>(CU185/12*1*$D185*$G185*$H185*$M185*CV$9)+(CU185/12*5*$E185*$G185*$H185*$M185)+(CU185/12*6*$F185*$G185*$H185*$M185)</f>
        <v>0</v>
      </c>
      <c r="CW185" s="34"/>
      <c r="CX185" s="34">
        <f>(CW185/12*1*$D185*$G185*$H185*$M185*CX$9)+(CW185/12*5*$E185*$G185*$H185*$M185)+(CW185/12*6*$F185*$G185*$H185*$M185)</f>
        <v>0</v>
      </c>
      <c r="CY185" s="34"/>
      <c r="CZ185" s="34">
        <f>(CY185/12*1*$D185*$G185*$H185*$L185*CZ$9)+(CY185/12*5*$E185*$G185*$H185*$L185)+(CY185/12*6*$F185*$G185*$H185*$L185)</f>
        <v>0</v>
      </c>
      <c r="DA185" s="34"/>
      <c r="DB185" s="34">
        <f>(DA185/12*1*$D185*$G185*$H185*$M185*DB$9)+(DA185/12*5*$E185*$G185*$H185*$M185)+(DA185/12*6*$F185*$G185*$H185*$M185)</f>
        <v>0</v>
      </c>
      <c r="DC185" s="34"/>
      <c r="DD185" s="34">
        <f>(DC185/12*1*$D185*$G185*$H185*$M185*DD$9)+(DC185/12*5*$E185*$G185*$H185*$M185)+(DC185/12*6*$F185*$G185*$H185*$M185)</f>
        <v>0</v>
      </c>
      <c r="DE185" s="34"/>
      <c r="DF185" s="34">
        <f>(DE185/12*1*$D185*$G185*$H185*$M185*DF$9)+(DE185/12*5*$E185*$G185*$H185*$M185)+(DE185/12*6*$F185*$G185*$H185*$M185)</f>
        <v>0</v>
      </c>
      <c r="DG185" s="34"/>
      <c r="DH185" s="34">
        <f>(DG185/12*1*$D185*$G185*$H185*$M185*DH$9)+(DG185/12*11*$E185*$G185*$H185*$M185)</f>
        <v>0</v>
      </c>
      <c r="DI185" s="34"/>
      <c r="DJ185" s="34">
        <f t="shared" ref="DJ185" si="1419">(DI185/3*1*$D185*$G185*$H185*$M185*DJ$9)+(DI185/3*2*$E185*$G185*$H185*$M185)</f>
        <v>0</v>
      </c>
      <c r="DK185" s="34"/>
      <c r="DL185" s="27"/>
      <c r="DM185" s="34">
        <f t="shared" si="1218"/>
        <v>0</v>
      </c>
      <c r="DN185" s="27">
        <f t="shared" si="1195"/>
        <v>0</v>
      </c>
      <c r="DO185" s="34"/>
      <c r="DP185" s="34">
        <f>(DO185/12*1*$D185*$G185*$H185*$L185*DP$9)+(DO185/12*5*$E185*$G185*$H185*$L185)+(DO185/12*6*$F185*$G185*$H185*$L185)</f>
        <v>0</v>
      </c>
      <c r="DQ185" s="34"/>
      <c r="DR185" s="34">
        <f>(DQ185/12*1*$D185*$G185*$H185*$M185*DR$9)+(DQ185/12*11*$E185*$G185*$H185*$M185)</f>
        <v>0</v>
      </c>
      <c r="DS185" s="34"/>
      <c r="DT185" s="34">
        <f t="shared" ref="DT185" si="1420">(DS185/3*1*$D185*$G185*$H185*$M185*DT$9)+(DS185/3*2*$E185*$G185*$H185*$M185)</f>
        <v>0</v>
      </c>
      <c r="DU185" s="34"/>
      <c r="DV185" s="27"/>
      <c r="DW185" s="34">
        <f t="shared" si="1201"/>
        <v>0</v>
      </c>
      <c r="DX185" s="34">
        <f t="shared" si="1201"/>
        <v>0</v>
      </c>
      <c r="DY185" s="34"/>
      <c r="DZ185" s="34">
        <f>(DY185/12*1*$D185*$G185*$H185*$M185*DZ$9)+(DY185/12*11*$E185*$G185*$H185*$M185)</f>
        <v>0</v>
      </c>
      <c r="EA185" s="34">
        <f t="shared" si="1274"/>
        <v>0</v>
      </c>
      <c r="EB185" s="34">
        <f t="shared" ref="EB185" si="1421">(EA185/3*1*$D185*$G185*$H185*$M185*EB$9)+(EA185/3*2*$E185*$G185*$H185*$M185)</f>
        <v>0</v>
      </c>
      <c r="EC185" s="27"/>
      <c r="ED185" s="34">
        <f t="shared" si="1414"/>
        <v>0</v>
      </c>
      <c r="EE185" s="34">
        <f t="shared" si="1204"/>
        <v>0</v>
      </c>
      <c r="EF185" s="34">
        <f t="shared" si="1204"/>
        <v>0</v>
      </c>
      <c r="EG185" s="34"/>
      <c r="EH185" s="34">
        <f>(EG185/12*1*$D185*$G185*$H185*$L185*EH$9)+(EG185/12*11*$E185*$G185*$H185*$L185)</f>
        <v>0</v>
      </c>
      <c r="EI185" s="34"/>
      <c r="EJ185" s="34">
        <f>(EI185/3*1*$D185*$G185*$H185*$L185*EJ$9)+(EI185/3*2*$E185*$G185*$H185*$L185)</f>
        <v>0</v>
      </c>
      <c r="EK185" s="34"/>
      <c r="EL185" s="34"/>
      <c r="EM185" s="34">
        <f t="shared" si="1205"/>
        <v>0</v>
      </c>
      <c r="EN185" s="34">
        <f t="shared" si="1205"/>
        <v>0</v>
      </c>
      <c r="EO185" s="34"/>
      <c r="EP185" s="34">
        <f>(EO185/12*1*$D185*$G185*$H185*$L185*EP$9)+(EO185/12*11*$E185*$G185*$H185*$L185)</f>
        <v>0</v>
      </c>
      <c r="EQ185" s="34">
        <f t="shared" si="1280"/>
        <v>0</v>
      </c>
      <c r="ER185" s="34">
        <f t="shared" ref="ER185" si="1422">(EQ185/3*1*$D185*$G185*$H185*$L185*ER$9)+(EQ185/3*2*$E185*$G185*$H185*$L185)</f>
        <v>0</v>
      </c>
      <c r="ES185" s="34"/>
      <c r="ET185" s="34"/>
      <c r="EU185" s="34">
        <f t="shared" si="1206"/>
        <v>0</v>
      </c>
      <c r="EV185" s="34">
        <f t="shared" si="1206"/>
        <v>0</v>
      </c>
      <c r="EW185" s="34"/>
      <c r="EX185" s="34">
        <f>(EW185/12*1*$D185*$G185*$H185*$M185*EX$9)+(EW185/12*11*$E185*$G185*$H185*$M185)</f>
        <v>0</v>
      </c>
      <c r="EY185" s="34">
        <f t="shared" si="1297"/>
        <v>0</v>
      </c>
      <c r="EZ185" s="34">
        <f t="shared" ref="EZ185" si="1423">(EY185/3*1*$D185*$G185*$H185*$M185*EZ$9)+(EY185/3*2*$E185*$G185*$H185*$M185)</f>
        <v>0</v>
      </c>
      <c r="FA185" s="34"/>
      <c r="FB185" s="34">
        <f t="shared" si="1415"/>
        <v>0</v>
      </c>
      <c r="FC185" s="34">
        <f t="shared" si="1298"/>
        <v>0</v>
      </c>
      <c r="FD185" s="34">
        <f t="shared" si="1298"/>
        <v>0</v>
      </c>
      <c r="FE185" s="34"/>
      <c r="FF185" s="34">
        <f>(FE185/12*1*$D185*$G185*$H185*$M185*FF$9)+(FE185/12*11*$E185*$G185*$H185*$M185)</f>
        <v>0</v>
      </c>
      <c r="FG185" s="34">
        <f t="shared" si="1286"/>
        <v>0</v>
      </c>
      <c r="FH185" s="34">
        <f>(FG185/3*1*$D185*$G185*$H185*$M185*FH$9)+(FG185/3*2*$E185*$G185*$H185*$M185)</f>
        <v>0</v>
      </c>
      <c r="FI185" s="34"/>
      <c r="FJ185" s="34">
        <f t="shared" si="1416"/>
        <v>0</v>
      </c>
      <c r="FK185" s="34">
        <f t="shared" si="1299"/>
        <v>0</v>
      </c>
      <c r="FL185" s="34">
        <f t="shared" si="1299"/>
        <v>0</v>
      </c>
      <c r="FM185" s="34"/>
      <c r="FN185" s="34">
        <f>(FM185/12*1*$D185*$G185*$H185*$M185*FN$9)+(FM185/12*11*$E185*$G185*$H185*$M185)</f>
        <v>0</v>
      </c>
      <c r="FO185" s="34">
        <f t="shared" si="1290"/>
        <v>0</v>
      </c>
      <c r="FP185" s="34">
        <f t="shared" ref="FP185" si="1424">(FO185/3*1*$D185*$G185*$H185*$M185*FP$9)+(FO185/3*2*$E185*$G185*$H185*$M185)</f>
        <v>0</v>
      </c>
      <c r="FQ185" s="34"/>
      <c r="FR185" s="34">
        <f t="shared" si="1417"/>
        <v>0</v>
      </c>
      <c r="FS185" s="34">
        <f t="shared" si="1417"/>
        <v>0</v>
      </c>
      <c r="FT185" s="34">
        <f t="shared" si="1417"/>
        <v>0</v>
      </c>
      <c r="FU185" s="34"/>
      <c r="FV185" s="34">
        <f>(FU185/12*1*$D185*$G185*$H185*$N185*FV$9)+(FU185/12*11*$E185*$G185*$H185*$N185)</f>
        <v>0</v>
      </c>
      <c r="FW185" s="34"/>
      <c r="FX185" s="34">
        <f>(FW185/12*1*$D185*$G185*$H185*$N185*FX$9)+(FW185/12*5*$E185*$G185*$H185*$N185)+(FW185/12*6*$F185*$G185*$H185*$N185)</f>
        <v>0</v>
      </c>
      <c r="FY185" s="34"/>
      <c r="FZ185" s="34"/>
      <c r="GA185" s="34">
        <f t="shared" si="1207"/>
        <v>0</v>
      </c>
      <c r="GB185" s="34">
        <f t="shared" si="1207"/>
        <v>0</v>
      </c>
      <c r="GC185" s="34"/>
      <c r="GD185" s="34">
        <f>(GC185/12*1*$D185*$G185*$H185*$O185*GD$9)+(GC185/12*11*$E185*$G185*$H185*$P185)</f>
        <v>0</v>
      </c>
      <c r="GE185" s="34">
        <f t="shared" si="1295"/>
        <v>0</v>
      </c>
      <c r="GF185" s="34">
        <f t="shared" ref="GF185" si="1425">(GE185/3*1*$D185*$G185*$H185*$O185*GF$9)+(GE185/3*2*$E185*$G185*$H185*$P185)</f>
        <v>0</v>
      </c>
      <c r="GG185" s="34"/>
      <c r="GH185" s="34"/>
      <c r="GI185" s="27">
        <f t="shared" si="1208"/>
        <v>0</v>
      </c>
      <c r="GJ185" s="27">
        <f t="shared" si="1208"/>
        <v>0</v>
      </c>
      <c r="GK185" s="37"/>
      <c r="GL185" s="38"/>
    </row>
    <row r="186" spans="1:194" ht="23.25" customHeight="1" x14ac:dyDescent="0.25">
      <c r="A186" s="83">
        <v>21</v>
      </c>
      <c r="B186" s="78"/>
      <c r="C186" s="44" t="s">
        <v>324</v>
      </c>
      <c r="D186" s="29">
        <v>18150.400000000001</v>
      </c>
      <c r="E186" s="29">
        <f t="shared" si="1412"/>
        <v>18790</v>
      </c>
      <c r="F186" s="30">
        <v>18508</v>
      </c>
      <c r="G186" s="74">
        <v>0.92</v>
      </c>
      <c r="H186" s="31">
        <v>1</v>
      </c>
      <c r="I186" s="32"/>
      <c r="J186" s="53">
        <v>0.8</v>
      </c>
      <c r="K186" s="53">
        <v>1.1000000000000001</v>
      </c>
      <c r="L186" s="29">
        <v>1.4</v>
      </c>
      <c r="M186" s="29">
        <v>1.68</v>
      </c>
      <c r="N186" s="29">
        <v>2.23</v>
      </c>
      <c r="O186" s="29">
        <v>2.39</v>
      </c>
      <c r="P186" s="33">
        <v>2.57</v>
      </c>
      <c r="Q186" s="27">
        <f>SUM(Q187:Q194)</f>
        <v>0</v>
      </c>
      <c r="R186" s="27">
        <f t="shared" ref="R186:CC186" si="1426">SUM(R187:R194)</f>
        <v>0</v>
      </c>
      <c r="S186" s="27">
        <f t="shared" si="1426"/>
        <v>0</v>
      </c>
      <c r="T186" s="27">
        <f t="shared" si="1426"/>
        <v>0</v>
      </c>
      <c r="U186" s="27">
        <f t="shared" si="1426"/>
        <v>7850</v>
      </c>
      <c r="V186" s="27">
        <f t="shared" si="1426"/>
        <v>288321904.19919598</v>
      </c>
      <c r="W186" s="27">
        <f t="shared" si="1426"/>
        <v>0</v>
      </c>
      <c r="X186" s="27">
        <f t="shared" si="1426"/>
        <v>0</v>
      </c>
      <c r="Y186" s="27">
        <f t="shared" si="1426"/>
        <v>0</v>
      </c>
      <c r="Z186" s="27">
        <f t="shared" si="1426"/>
        <v>0</v>
      </c>
      <c r="AA186" s="27">
        <f t="shared" si="1426"/>
        <v>0</v>
      </c>
      <c r="AB186" s="27">
        <f t="shared" si="1426"/>
        <v>0</v>
      </c>
      <c r="AC186" s="27">
        <f t="shared" si="1426"/>
        <v>0</v>
      </c>
      <c r="AD186" s="27">
        <f t="shared" si="1426"/>
        <v>0</v>
      </c>
      <c r="AE186" s="27">
        <f t="shared" si="1426"/>
        <v>0</v>
      </c>
      <c r="AF186" s="27">
        <f t="shared" si="1426"/>
        <v>0</v>
      </c>
      <c r="AG186" s="27">
        <f t="shared" si="1426"/>
        <v>0</v>
      </c>
      <c r="AH186" s="27">
        <f t="shared" si="1426"/>
        <v>0</v>
      </c>
      <c r="AI186" s="27">
        <f>SUM(AI187:AI194)</f>
        <v>0</v>
      </c>
      <c r="AJ186" s="27">
        <f t="shared" ref="AJ186" si="1427">SUM(AJ187:AJ194)</f>
        <v>0</v>
      </c>
      <c r="AK186" s="27">
        <f t="shared" si="1426"/>
        <v>5</v>
      </c>
      <c r="AL186" s="27">
        <f t="shared" si="1426"/>
        <v>69906.316760000002</v>
      </c>
      <c r="AM186" s="27">
        <f t="shared" si="1426"/>
        <v>0</v>
      </c>
      <c r="AN186" s="27">
        <f t="shared" si="1426"/>
        <v>0</v>
      </c>
      <c r="AO186" s="27">
        <f t="shared" si="1426"/>
        <v>0</v>
      </c>
      <c r="AP186" s="27">
        <f t="shared" si="1426"/>
        <v>0</v>
      </c>
      <c r="AQ186" s="27">
        <f t="shared" si="1426"/>
        <v>0</v>
      </c>
      <c r="AR186" s="27">
        <f t="shared" si="1426"/>
        <v>0</v>
      </c>
      <c r="AS186" s="27">
        <f t="shared" si="1426"/>
        <v>0</v>
      </c>
      <c r="AT186" s="27">
        <f t="shared" si="1426"/>
        <v>0</v>
      </c>
      <c r="AU186" s="27">
        <f t="shared" si="1426"/>
        <v>1</v>
      </c>
      <c r="AV186" s="27">
        <f t="shared" si="1426"/>
        <v>21712.079558400001</v>
      </c>
      <c r="AW186" s="27">
        <f t="shared" si="1426"/>
        <v>0</v>
      </c>
      <c r="AX186" s="27">
        <f t="shared" si="1426"/>
        <v>0</v>
      </c>
      <c r="AY186" s="27">
        <f t="shared" si="1426"/>
        <v>0</v>
      </c>
      <c r="AZ186" s="27">
        <f t="shared" si="1426"/>
        <v>0</v>
      </c>
      <c r="BA186" s="27">
        <f t="shared" si="1426"/>
        <v>0</v>
      </c>
      <c r="BB186" s="27">
        <f t="shared" si="1426"/>
        <v>0</v>
      </c>
      <c r="BC186" s="27">
        <f t="shared" si="1426"/>
        <v>0</v>
      </c>
      <c r="BD186" s="27">
        <f t="shared" si="1426"/>
        <v>0</v>
      </c>
      <c r="BE186" s="27">
        <f t="shared" si="1426"/>
        <v>0</v>
      </c>
      <c r="BF186" s="27">
        <f t="shared" si="1426"/>
        <v>0</v>
      </c>
      <c r="BG186" s="27">
        <f t="shared" si="1426"/>
        <v>0</v>
      </c>
      <c r="BH186" s="27">
        <f t="shared" si="1426"/>
        <v>0</v>
      </c>
      <c r="BI186" s="27">
        <v>0</v>
      </c>
      <c r="BJ186" s="27">
        <f t="shared" ref="BJ186" si="1428">SUM(BJ187:BJ194)</f>
        <v>0</v>
      </c>
      <c r="BK186" s="27">
        <f t="shared" si="1426"/>
        <v>0</v>
      </c>
      <c r="BL186" s="27">
        <f t="shared" si="1426"/>
        <v>0</v>
      </c>
      <c r="BM186" s="27">
        <f>SUM(BM187:BM194)</f>
        <v>2515</v>
      </c>
      <c r="BN186" s="27">
        <f t="shared" ref="BN186" si="1429">SUM(BN187:BN194)</f>
        <v>42836448.649348669</v>
      </c>
      <c r="BO186" s="27">
        <f t="shared" si="1426"/>
        <v>0</v>
      </c>
      <c r="BP186" s="27">
        <f t="shared" si="1426"/>
        <v>0</v>
      </c>
      <c r="BQ186" s="27">
        <v>1220</v>
      </c>
      <c r="BR186" s="27">
        <f t="shared" ref="BR186" si="1430">SUM(BR187:BR194)</f>
        <v>27123181.825431999</v>
      </c>
      <c r="BS186" s="27">
        <f t="shared" si="1426"/>
        <v>8</v>
      </c>
      <c r="BT186" s="27">
        <f t="shared" si="1426"/>
        <v>140172.06873599999</v>
      </c>
      <c r="BU186" s="27">
        <f t="shared" si="1426"/>
        <v>0</v>
      </c>
      <c r="BV186" s="27">
        <f t="shared" si="1426"/>
        <v>0</v>
      </c>
      <c r="BW186" s="27">
        <f t="shared" si="1426"/>
        <v>0</v>
      </c>
      <c r="BX186" s="27">
        <f t="shared" si="1426"/>
        <v>0</v>
      </c>
      <c r="BY186" s="27">
        <f t="shared" si="1426"/>
        <v>0</v>
      </c>
      <c r="BZ186" s="27">
        <f t="shared" si="1426"/>
        <v>0</v>
      </c>
      <c r="CA186" s="27">
        <f t="shared" si="1426"/>
        <v>0</v>
      </c>
      <c r="CB186" s="27">
        <f t="shared" si="1426"/>
        <v>0</v>
      </c>
      <c r="CC186" s="27">
        <f t="shared" si="1426"/>
        <v>0</v>
      </c>
      <c r="CD186" s="27">
        <f t="shared" ref="CD186:EO186" si="1431">SUM(CD187:CD194)</f>
        <v>0</v>
      </c>
      <c r="CE186" s="27">
        <f t="shared" si="1431"/>
        <v>0</v>
      </c>
      <c r="CF186" s="27">
        <f t="shared" si="1431"/>
        <v>0</v>
      </c>
      <c r="CG186" s="27">
        <f t="shared" si="1431"/>
        <v>0</v>
      </c>
      <c r="CH186" s="27">
        <f t="shared" si="1431"/>
        <v>0</v>
      </c>
      <c r="CI186" s="27">
        <f t="shared" si="1431"/>
        <v>0</v>
      </c>
      <c r="CJ186" s="27">
        <f t="shared" si="1431"/>
        <v>0</v>
      </c>
      <c r="CK186" s="27">
        <f t="shared" si="1431"/>
        <v>0</v>
      </c>
      <c r="CL186" s="27">
        <f t="shared" si="1431"/>
        <v>0</v>
      </c>
      <c r="CM186" s="27">
        <f t="shared" si="1431"/>
        <v>1</v>
      </c>
      <c r="CN186" s="27">
        <f t="shared" si="1431"/>
        <v>16608.566435999997</v>
      </c>
      <c r="CO186" s="27">
        <f t="shared" si="1431"/>
        <v>1</v>
      </c>
      <c r="CP186" s="27">
        <f t="shared" si="1431"/>
        <v>13218.57</v>
      </c>
      <c r="CQ186" s="27">
        <f>CM186-CO186</f>
        <v>0</v>
      </c>
      <c r="CR186" s="27">
        <f>($CQ186/9*3* $E186*$G186*$H186*$L186*CR$10)+($CQ186/9*6* $F186*$G186*$H186*$L186*CR$10)</f>
        <v>0</v>
      </c>
      <c r="CS186" s="34">
        <f t="shared" si="1203"/>
        <v>1</v>
      </c>
      <c r="CT186" s="34">
        <f t="shared" si="1203"/>
        <v>13218.57</v>
      </c>
      <c r="CU186" s="27">
        <f t="shared" si="1431"/>
        <v>1</v>
      </c>
      <c r="CV186" s="27">
        <f t="shared" ref="CV186" si="1432">SUM(CV187:CV194)</f>
        <v>24728.661945119999</v>
      </c>
      <c r="CW186" s="27">
        <f t="shared" ref="CW186:CY186" si="1433">SUM(CW187:CW194)</f>
        <v>15</v>
      </c>
      <c r="CX186" s="27">
        <f t="shared" si="1433"/>
        <v>277023.61799279996</v>
      </c>
      <c r="CY186" s="27">
        <f t="shared" si="1433"/>
        <v>0</v>
      </c>
      <c r="CZ186" s="27">
        <f t="shared" si="1431"/>
        <v>0</v>
      </c>
      <c r="DA186" s="27">
        <f t="shared" si="1431"/>
        <v>0</v>
      </c>
      <c r="DB186" s="27">
        <f t="shared" si="1431"/>
        <v>0</v>
      </c>
      <c r="DC186" s="27">
        <f t="shared" si="1431"/>
        <v>0</v>
      </c>
      <c r="DD186" s="27">
        <f t="shared" si="1431"/>
        <v>0</v>
      </c>
      <c r="DE186" s="27">
        <f t="shared" si="1431"/>
        <v>0</v>
      </c>
      <c r="DF186" s="27">
        <f t="shared" si="1431"/>
        <v>0</v>
      </c>
      <c r="DG186" s="27">
        <f t="shared" si="1431"/>
        <v>1</v>
      </c>
      <c r="DH186" s="27">
        <f t="shared" si="1431"/>
        <v>21831.709838399998</v>
      </c>
      <c r="DI186" s="27">
        <f t="shared" si="1431"/>
        <v>0</v>
      </c>
      <c r="DJ186" s="27">
        <f t="shared" si="1431"/>
        <v>0</v>
      </c>
      <c r="DK186" s="27">
        <f>DG186-DI186</f>
        <v>1</v>
      </c>
      <c r="DL186" s="27">
        <f>(DK186/9*3*$E186*$G186*$J186*$M186*DL$10)+(DK186/9*6*$F186*$G186*$K186*$M186*DL$10)</f>
        <v>30273.192391680004</v>
      </c>
      <c r="DM186" s="27">
        <f t="shared" si="1218"/>
        <v>1</v>
      </c>
      <c r="DN186" s="27">
        <f t="shared" si="1195"/>
        <v>30273.192391680004</v>
      </c>
      <c r="DO186" s="27">
        <f t="shared" si="1431"/>
        <v>0</v>
      </c>
      <c r="DP186" s="27">
        <f t="shared" ref="DP186" si="1434">SUM(DP187:DP194)</f>
        <v>0</v>
      </c>
      <c r="DQ186" s="27">
        <f t="shared" si="1431"/>
        <v>0</v>
      </c>
      <c r="DR186" s="27">
        <f t="shared" si="1431"/>
        <v>0</v>
      </c>
      <c r="DS186" s="34">
        <f t="shared" ref="DS186" si="1435">DQ186/12*3</f>
        <v>0</v>
      </c>
      <c r="DT186" s="27">
        <f t="shared" ref="DT186" si="1436">SUM(DT187:DT194)</f>
        <v>0</v>
      </c>
      <c r="DU186" s="27"/>
      <c r="DV186" s="27">
        <f>(DU186/9*3*$E186*$G186*$H186*$M186*DV$10)+(DU186/9*6*$F186*$G186*$H186*$M186*DV$10)</f>
        <v>0</v>
      </c>
      <c r="DW186" s="34">
        <f t="shared" si="1201"/>
        <v>0</v>
      </c>
      <c r="DX186" s="34">
        <f t="shared" si="1201"/>
        <v>0</v>
      </c>
      <c r="DY186" s="27">
        <f t="shared" si="1431"/>
        <v>0</v>
      </c>
      <c r="DZ186" s="27">
        <f t="shared" si="1431"/>
        <v>0</v>
      </c>
      <c r="EA186" s="34">
        <f t="shared" si="1274"/>
        <v>0</v>
      </c>
      <c r="EB186" s="27">
        <f t="shared" ref="EB186" si="1437">SUM(EB187:EB194)</f>
        <v>0</v>
      </c>
      <c r="EC186" s="27">
        <f>EB186*$E186*$G186*$H186*$M186*EC$10</f>
        <v>0</v>
      </c>
      <c r="ED186" s="27">
        <f>(EC186/9*3*$E186*$G186*$J186*$M186*ED$10)+(EC186/9*6*$F186*$G186*$J186*$M186*ED$10)</f>
        <v>0</v>
      </c>
      <c r="EE186" s="34">
        <f t="shared" si="1204"/>
        <v>0</v>
      </c>
      <c r="EF186" s="34">
        <f t="shared" si="1204"/>
        <v>0</v>
      </c>
      <c r="EG186" s="27">
        <f t="shared" si="1431"/>
        <v>1</v>
      </c>
      <c r="EH186" s="27">
        <f t="shared" si="1431"/>
        <v>14063.697745999998</v>
      </c>
      <c r="EI186" s="27">
        <f t="shared" si="1431"/>
        <v>0</v>
      </c>
      <c r="EJ186" s="34">
        <f t="shared" si="1278"/>
        <v>0</v>
      </c>
      <c r="EK186" s="27"/>
      <c r="EL186" s="27">
        <f>(EK186/9*3* $E186*$G186*$J186*$L186*EL$10)+(EK186/9*6* $F186*$G186*$J186*$L186*EL$10)</f>
        <v>0</v>
      </c>
      <c r="EM186" s="27">
        <f>EI186+EK186</f>
        <v>0</v>
      </c>
      <c r="EN186" s="34">
        <f t="shared" si="1205"/>
        <v>0</v>
      </c>
      <c r="EO186" s="27">
        <f t="shared" si="1431"/>
        <v>0</v>
      </c>
      <c r="EP186" s="27">
        <f t="shared" ref="EP186:GD186" si="1438">SUM(EP187:EP194)</f>
        <v>0</v>
      </c>
      <c r="EQ186" s="27">
        <f t="shared" si="1438"/>
        <v>1</v>
      </c>
      <c r="ER186" s="27">
        <f t="shared" si="1438"/>
        <v>17106.39</v>
      </c>
      <c r="ES186" s="27"/>
      <c r="ET186" s="27">
        <f>(ES186/9*3* $E186*$G186*$J186*$L186*ET$10)+(ES186/9*6* $F186*$G186*$J186*$L186*ET$10)</f>
        <v>0</v>
      </c>
      <c r="EU186" s="34">
        <f t="shared" si="1206"/>
        <v>1</v>
      </c>
      <c r="EV186" s="34">
        <f t="shared" si="1206"/>
        <v>17106.39</v>
      </c>
      <c r="EW186" s="27">
        <f t="shared" si="1438"/>
        <v>2</v>
      </c>
      <c r="EX186" s="27">
        <f t="shared" si="1438"/>
        <v>56749.097328000003</v>
      </c>
      <c r="EY186" s="27">
        <f t="shared" si="1438"/>
        <v>2</v>
      </c>
      <c r="EZ186" s="27">
        <f t="shared" si="1438"/>
        <v>58397.46</v>
      </c>
      <c r="FA186" s="27">
        <f>EW186-EY186</f>
        <v>0</v>
      </c>
      <c r="FB186" s="27">
        <f>(FA186/9*3*$E186*$G186*$J186*$M186*FB$10)+(FA186/9*6*$F186*$G186*$J186*$M186*FB$10)</f>
        <v>0</v>
      </c>
      <c r="FC186" s="34">
        <f t="shared" si="1298"/>
        <v>2</v>
      </c>
      <c r="FD186" s="34">
        <f t="shared" si="1298"/>
        <v>58397.46</v>
      </c>
      <c r="FE186" s="27">
        <f t="shared" si="1438"/>
        <v>40</v>
      </c>
      <c r="FF186" s="27">
        <f t="shared" si="1438"/>
        <v>871847.74992000021</v>
      </c>
      <c r="FG186" s="27">
        <f t="shared" si="1438"/>
        <v>9</v>
      </c>
      <c r="FH186" s="27">
        <f t="shared" si="1438"/>
        <v>197743.84000000003</v>
      </c>
      <c r="FI186" s="27">
        <f>FE186-FG186-7</f>
        <v>24</v>
      </c>
      <c r="FJ186" s="27">
        <f>(FI186/9*3*$E186*$G186*$J186*$M186*FJ$10)+(FI186/9*6*$F186*$G186*$K186*$M186*FJ$10)</f>
        <v>933356.41362432006</v>
      </c>
      <c r="FK186" s="34">
        <f t="shared" si="1299"/>
        <v>33</v>
      </c>
      <c r="FL186" s="34">
        <f t="shared" si="1299"/>
        <v>1131100.25362432</v>
      </c>
      <c r="FM186" s="27">
        <f t="shared" si="1438"/>
        <v>5</v>
      </c>
      <c r="FN186" s="27">
        <f t="shared" si="1438"/>
        <v>108980.96874000003</v>
      </c>
      <c r="FO186" s="27">
        <f t="shared" si="1438"/>
        <v>0</v>
      </c>
      <c r="FP186" s="27">
        <f t="shared" si="1438"/>
        <v>0</v>
      </c>
      <c r="FQ186" s="27">
        <v>2</v>
      </c>
      <c r="FR186" s="27">
        <f>(FQ186/9*3*$E186*$G186*$J186*$M186*FR$10)+(FQ186/9*6*$F186*$G186*$K186*$M186*FR$10)</f>
        <v>77779.70113536001</v>
      </c>
      <c r="FS186" s="34">
        <f t="shared" si="1417"/>
        <v>2</v>
      </c>
      <c r="FT186" s="34">
        <f>FP186+FR186</f>
        <v>77779.70113536001</v>
      </c>
      <c r="FU186" s="27">
        <f t="shared" ref="FU186:FV186" si="1439">SUM(FU187:FU194)</f>
        <v>2</v>
      </c>
      <c r="FV186" s="27">
        <f t="shared" si="1439"/>
        <v>58207.745662999994</v>
      </c>
      <c r="FW186" s="27">
        <f t="shared" si="1438"/>
        <v>1</v>
      </c>
      <c r="FX186" s="27">
        <f t="shared" si="1438"/>
        <v>28934.799999999999</v>
      </c>
      <c r="FY186" s="27"/>
      <c r="FZ186" s="27">
        <f>SUM($FY186*$F186*$G186*$J186*N186*$FZ$10)</f>
        <v>0</v>
      </c>
      <c r="GA186" s="27">
        <f>FW186+FY186</f>
        <v>1</v>
      </c>
      <c r="GB186" s="27">
        <f>FX186+FZ186</f>
        <v>28934.799999999999</v>
      </c>
      <c r="GC186" s="27">
        <f t="shared" si="1438"/>
        <v>4</v>
      </c>
      <c r="GD186" s="27">
        <f t="shared" si="1438"/>
        <v>171592.73265200001</v>
      </c>
      <c r="GE186" s="27">
        <f t="shared" ref="GE186:GF186" si="1440">SUM(GE187:GE194)</f>
        <v>1</v>
      </c>
      <c r="GF186" s="27">
        <f t="shared" si="1440"/>
        <v>16673.189999999999</v>
      </c>
      <c r="GG186" s="27">
        <f>GC186-GE186</f>
        <v>3</v>
      </c>
      <c r="GH186" s="27">
        <f>SUM($GG186/9*3*$GH$10*$E186*$G186*$J186*$P186)+($GG186/9*6*$GH$10*$F186*$G186*$K186*$P186)</f>
        <v>178476.63564096001</v>
      </c>
      <c r="GI186" s="27">
        <f t="shared" si="1208"/>
        <v>4</v>
      </c>
      <c r="GJ186" s="27">
        <f t="shared" si="1208"/>
        <v>195149.82564096001</v>
      </c>
      <c r="GK186" s="27">
        <f>SUM(Q186,S186,U186,W186,Y186,AA186,AC186,AE186,AG186,AI186,AK186,AM186,AO186,AQ186,AS186,AU186,AW186,AY186,BA186,BC186,BE186,BG186,BI186,BK186,BM186,BO186,BQ186,BS186,BU186,BW186,BY186,CA186,CC186,CE186,CG186,CI186,CK186,CS186,CU186,CW186,CY186,DA186,DC186,DE186,DM186,DO186,DW186,EE186,EM186,EU186,FC186,FK186,FS186,GA186,GI186)</f>
        <v>11660</v>
      </c>
      <c r="GL186" s="27">
        <f>SUM(R186,T186,V186,X186,Z186,AB186,AD186,AF186,AH186,AJ186,AL186,AN186,AP186,AR186,AT186,AV186,AX186,AZ186,BB186,BD186,BF186,BH186,BJ186,BL186,BN186,BP186,BR186,BT186,BV186,BX186,BZ186,CB186,CD186,CF186,CH186,CJ186,CL186,CT186,CV186,CX186,CZ186,DB186,DD186,DF186,DN186,DP186,DX186,EF186,EN186,EV186,FD186,FL186,FT186,GB186,GJ186)</f>
        <v>360367037.61176127</v>
      </c>
    </row>
    <row r="187" spans="1:194" ht="25.5" customHeight="1" x14ac:dyDescent="0.25">
      <c r="A187" s="41"/>
      <c r="B187" s="72">
        <v>154</v>
      </c>
      <c r="C187" s="28" t="s">
        <v>325</v>
      </c>
      <c r="D187" s="29">
        <v>18150.400000000001</v>
      </c>
      <c r="E187" s="29">
        <f t="shared" si="1412"/>
        <v>18790</v>
      </c>
      <c r="F187" s="30">
        <v>18508</v>
      </c>
      <c r="G187" s="39">
        <v>0.49</v>
      </c>
      <c r="H187" s="31">
        <v>1</v>
      </c>
      <c r="I187" s="32"/>
      <c r="J187" s="32"/>
      <c r="K187" s="53">
        <v>1.1000000000000001</v>
      </c>
      <c r="L187" s="29">
        <v>1.4</v>
      </c>
      <c r="M187" s="29">
        <v>1.68</v>
      </c>
      <c r="N187" s="29">
        <v>2.23</v>
      </c>
      <c r="O187" s="29">
        <v>2.39</v>
      </c>
      <c r="P187" s="33">
        <v>2.57</v>
      </c>
      <c r="Q187" s="34">
        <v>0</v>
      </c>
      <c r="R187" s="34">
        <f>(Q187/12*1*$D187*$G187*$H187*$L187*R$9)+(Q187/12*5*$E187*$G187*$H187*$L187*R$10)+(Q187/12*6*$F187*$G187*$H187*$L187*R$10)</f>
        <v>0</v>
      </c>
      <c r="S187" s="34">
        <v>0</v>
      </c>
      <c r="T187" s="34">
        <f>(S187/12*1*$D187*$G187*$H187*$L187*T$9)+(S187/12*5*$E187*$G187*$H187*$L187*T$10)+(S187/12*6*$F187*$G187*$H187*$L187*T$10)</f>
        <v>0</v>
      </c>
      <c r="U187" s="34">
        <v>146</v>
      </c>
      <c r="V187" s="34">
        <f>(U187/12*1*$D187*$G187*$H187*$L187*V$9)+(U187/12*5*$E187*$G187*$H187*$L187*V$10)+(U187/12*6*$F187*$G187*$K187*$L187*V$10)</f>
        <v>2018638.7381906668</v>
      </c>
      <c r="W187" s="34"/>
      <c r="X187" s="34">
        <f t="shared" ref="X187:X190" si="1441">(W187/12*1*$D187*$G187*$H187*$L187*X$9)+(W187/12*5*$E187*$G187*$H187*$L187*X$10)+(W187/12*6*$F187*$G187*$H187*$L187*X$10)</f>
        <v>0</v>
      </c>
      <c r="Y187" s="34">
        <v>0</v>
      </c>
      <c r="Z187" s="34">
        <f t="shared" ref="Z187:Z190" si="1442">(Y187/12*1*$D187*$G187*$H187*$L187*Z$9)+(Y187/12*5*$E187*$G187*$H187*$L187*Z$10)+(Y187/12*6*$F187*$G187*$H187*$L187*Z$10)</f>
        <v>0</v>
      </c>
      <c r="AA187" s="34">
        <v>0</v>
      </c>
      <c r="AB187" s="34">
        <f t="shared" ref="AB187:AB190" si="1443">(AA187/12*1*$D187*$G187*$H187*$L187*AB$9)+(AA187/12*5*$E187*$G187*$H187*$L187*AB$10)+(AA187/12*6*$F187*$G187*$H187*$L187*AB$10)</f>
        <v>0</v>
      </c>
      <c r="AC187" s="34">
        <v>0</v>
      </c>
      <c r="AD187" s="34">
        <f t="shared" ref="AD187:AD190" si="1444">(AC187/12*1*$D187*$G187*$H187*$L187*AD$9)+(AC187/12*5*$E187*$G187*$H187*$L187*AD$10)+(AC187/12*6*$F187*$G187*$H187*$L187*AD$10)</f>
        <v>0</v>
      </c>
      <c r="AE187" s="34">
        <v>0</v>
      </c>
      <c r="AF187" s="34">
        <f t="shared" ref="AF187:AF190" si="1445">(AE187/12*1*$D187*$G187*$H187*$L187*AF$9)+(AE187/12*5*$E187*$G187*$H187*$L187*AF$10)+(AE187/12*6*$F187*$G187*$H187*$L187*AF$10)</f>
        <v>0</v>
      </c>
      <c r="AG187" s="34">
        <v>0</v>
      </c>
      <c r="AH187" s="34">
        <f t="shared" ref="AH187:AH190" si="1446">(AG187/12*1*$D187*$G187*$H187*$L187*AH$9)+(AG187/12*5*$E187*$G187*$H187*$L187*AH$10)+(AG187/12*6*$F187*$G187*$H187*$L187*AH$10)</f>
        <v>0</v>
      </c>
      <c r="AI187" s="34">
        <v>0</v>
      </c>
      <c r="AJ187" s="34">
        <f t="shared" ref="AJ187:AJ190" si="1447">(AI187/12*1*$D187*$G187*$H187*$L187*AJ$9)+(AI187/12*3*$E187*$G187*$H187*$L187*AJ$10)+(AI187/12*2*$E187*$G187*$H187*$L187*AJ$11)+(AI187/12*6*$F187*$G187*$H187*$L187*AJ$11)</f>
        <v>0</v>
      </c>
      <c r="AK187" s="34"/>
      <c r="AL187" s="34">
        <f>(AK187/12*1*$D187*$G187*$H187*$L187*AL$9)+(AK187/12*5*$E187*$G187*$H187*$L187*AL$10)+(AK187/12*6*$F187*$G187*$H187*$L187*AL$10)</f>
        <v>0</v>
      </c>
      <c r="AM187" s="34"/>
      <c r="AN187" s="34">
        <f>(AM187/12*1*$D187*$G187*$H187*$L187*AN$9)+(AM187/12*5*$E187*$G187*$H187*$L187*AN$10)+(AM187/12*6*$F187*$G187*$H187*$L187*AN$10)</f>
        <v>0</v>
      </c>
      <c r="AO187" s="34">
        <v>0</v>
      </c>
      <c r="AP187" s="34">
        <f t="shared" ref="AP187:AP190" si="1448">(AO187/12*1*$D187*$G187*$H187*$L187*AP$9)+(AO187/12*5*$E187*$G187*$H187*$L187*AP$10)+(AO187/12*6*$F187*$G187*$H187*$L187*AP$10)</f>
        <v>0</v>
      </c>
      <c r="AQ187" s="34">
        <v>0</v>
      </c>
      <c r="AR187" s="34">
        <f>(AQ187/12*1*$D187*$G187*$H187*$M187*AR$9)+(AQ187/12*5*$E187*$G187*$H187*$M187*AR$10)+(AQ187/12*6*$F187*$G187*$H187*$M187*AR$10)</f>
        <v>0</v>
      </c>
      <c r="AS187" s="34">
        <v>0</v>
      </c>
      <c r="AT187" s="34">
        <f>(AS187/12*1*$D187*$G187*$H187*$M187*AT$9)+(AS187/12*5*$E187*$G187*$H187*$M187*AT$10)+(AS187/12*6*$F187*$G187*$H187*$M187*AT$10)</f>
        <v>0</v>
      </c>
      <c r="AU187" s="34">
        <v>0</v>
      </c>
      <c r="AV187" s="34">
        <f t="shared" ref="AV187:AV190" si="1449">(AU187/12*1*$D187*$G187*$H187*$M187*AV$9)+(AU187/12*5*$E187*$G187*$H187*$M187*AV$10)+(AU187/12*6*$F187*$G187*$H187*$M187*AV$10)</f>
        <v>0</v>
      </c>
      <c r="AW187" s="34">
        <v>0</v>
      </c>
      <c r="AX187" s="34">
        <f t="shared" ref="AX187:AX190" si="1450">(AW187/12*1*$D187*$G187*$H187*$M187*AX$9)+(AW187/12*5*$E187*$G187*$H187*$M187*AX$10)+(AW187/12*6*$F187*$G187*$H187*$M187*AX$10)</f>
        <v>0</v>
      </c>
      <c r="AY187" s="34"/>
      <c r="AZ187" s="34">
        <f t="shared" ref="AZ187:AZ190" si="1451">(AY187/12*1*$D187*$G187*$H187*$L187*AZ$9)+(AY187/12*5*$E187*$G187*$H187*$L187*AZ$10)+(AY187/12*6*$F187*$G187*$H187*$L187*AZ$10)</f>
        <v>0</v>
      </c>
      <c r="BA187" s="34"/>
      <c r="BB187" s="34">
        <f t="shared" ref="BB187:BB190" si="1452">(BA187/12*1*$D187*$G187*$H187*$L187*BB$9)+(BA187/12*5*$E187*$G187*$H187*$L187*BB$10)+(BA187/12*6*$F187*$G187*$H187*$L187*BB$10)</f>
        <v>0</v>
      </c>
      <c r="BC187" s="34">
        <v>0</v>
      </c>
      <c r="BD187" s="34">
        <f t="shared" ref="BD187:BD190" si="1453">(BC187/12*1*$D187*$G187*$H187*$M187*BD$9)+(BC187/12*5*$E187*$G187*$H187*$M187*BD$10)+(BC187/12*6*$F187*$G187*$H187*$M187*BD$10)</f>
        <v>0</v>
      </c>
      <c r="BE187" s="34">
        <v>0</v>
      </c>
      <c r="BF187" s="34">
        <f t="shared" ref="BF187:BF190" si="1454">(BE187/12*1*$D187*$G187*$H187*$L187*BF$9)+(BE187/12*5*$E187*$G187*$H187*$L187*BF$10)+(BE187/12*6*$F187*$G187*$H187*$L187*BF$10)</f>
        <v>0</v>
      </c>
      <c r="BG187" s="34">
        <v>0</v>
      </c>
      <c r="BH187" s="34">
        <f t="shared" ref="BH187:BH190" si="1455">(BG187/12*1*$D187*$G187*$H187*$L187*BH$9)+(BG187/12*5*$E187*$G187*$H187*$L187*BH$10)+(BG187/12*6*$F187*$G187*$H187*$L187*BH$10)</f>
        <v>0</v>
      </c>
      <c r="BI187" s="34">
        <v>0</v>
      </c>
      <c r="BJ187" s="34">
        <f t="shared" ref="BJ187:BJ190" si="1456">(BI187/12*1*$D187*$G187*$H187*$L187*BJ$9)+(BI187/12*5*$E187*$G187*$H187*$L187*BJ$10)+(BI187/12*6*$F187*$G187*$H187*$L187*BJ$10)</f>
        <v>0</v>
      </c>
      <c r="BK187" s="34">
        <v>0</v>
      </c>
      <c r="BL187" s="34">
        <f t="shared" ref="BL187:BL190" si="1457">(BK187/12*1*$D187*$G187*$H187*$M187*BL$9)+(BK187/12*5*$E187*$G187*$H187*$M187*BL$10)+(BK187/12*6*$F187*$G187*$H187*$M187*BL$10)</f>
        <v>0</v>
      </c>
      <c r="BM187" s="34">
        <f>190+52</f>
        <v>242</v>
      </c>
      <c r="BN187" s="34">
        <f>(BM187/12*1*$D187*$G187*$H187*$L187*BN$9)+(BM187/12*5*$E187*$G187*$H187*$L187*BN$10)+(BM187/12*6*$F187*$G187*$K187*$L187*BN$10)</f>
        <v>3415328.6300466666</v>
      </c>
      <c r="BO187" s="34">
        <v>0</v>
      </c>
      <c r="BP187" s="34">
        <f t="shared" ref="BP187:BP190" si="1458">(BO187/12*1*$D187*$G187*$H187*$L187*BP$9)+(BO187/12*3*$E187*$G187*$H187*$L187*BP$10)+(BO187/12*2*$E187*$G187*$H187*$L187*BP$11)+(BO187/12*6*$F187*$G187*$H187*$L187*BP$11)</f>
        <v>0</v>
      </c>
      <c r="BQ187" s="40">
        <f>50+11</f>
        <v>61</v>
      </c>
      <c r="BR187" s="34">
        <f>(BQ187/12*1*$D187*$G187*$H187*$M187*BR$9)+(BQ187/12*5*$E187*$G187*$H187*$M187*BR$10)+(BQ187/12*6*$F187*$G187*$K187*$M187*BR$10)</f>
        <v>1028509.2161176</v>
      </c>
      <c r="BS187" s="34">
        <v>0</v>
      </c>
      <c r="BT187" s="34">
        <f t="shared" ref="BT187:BT190" si="1459">(BS187/12*1*$D187*$G187*$H187*$M187*BT$9)+(BS187/12*4*$E187*$G187*$H187*$M187*BT$10)+(BS187/12*1*$E187*$G187*$H187*$M187*BT$12)+(BS187/12*6*$F187*$G187*$K187*$M187*BT$12)</f>
        <v>0</v>
      </c>
      <c r="BU187" s="34">
        <v>0</v>
      </c>
      <c r="BV187" s="34">
        <f t="shared" ref="BV187:BV190" si="1460">(BU187/12*1*$D187*$F187*$G187*$L187*BV$9)+(BU187/12*11*$E187*$F187*$G187*$L187*BV$10)</f>
        <v>0</v>
      </c>
      <c r="BW187" s="34">
        <v>0</v>
      </c>
      <c r="BX187" s="34">
        <f>(BW187/12*1*$D187*$G187*$H187*$L187*BX$9)+(BW187/12*5*$E187*$G187*$H187*$L187*BX$10)+(BW187/12*6*$F187*$G187*$H187*$L187*BX$10)</f>
        <v>0</v>
      </c>
      <c r="BY187" s="34">
        <v>0</v>
      </c>
      <c r="BZ187" s="34">
        <f>(BY187/12*1*$D187*$G187*$H187*$L187*BZ$9)+(BY187/12*5*$E187*$G187*$H187*$L187*BZ$10)+(BY187/12*6*$F187*$G187*$H187*$L187*BZ$10)</f>
        <v>0</v>
      </c>
      <c r="CA187" s="34">
        <v>0</v>
      </c>
      <c r="CB187" s="34">
        <f>(CA187/12*1*$D187*$G187*$H187*$L187*CB$9)+(CA187/12*5*$E187*$G187*$H187*$L187*CB$10)+(CA187/12*6*$F187*$G187*$H187*$L187*CB$10)</f>
        <v>0</v>
      </c>
      <c r="CC187" s="34">
        <v>0</v>
      </c>
      <c r="CD187" s="34">
        <f>(CC187/12*1*$D187*$G187*$H187*$L187*CD$9)+(CC187/12*5*$E187*$G187*$H187*$L187*CD$10)+(CC187/12*6*$F187*$G187*$H187*$L187*CD$10)</f>
        <v>0</v>
      </c>
      <c r="CE187" s="34">
        <v>0</v>
      </c>
      <c r="CF187" s="34">
        <f t="shared" ref="CF187:CF190" si="1461">(CE187/12*1*$D187*$G187*$H187*$M187*CF$9)+(CE187/12*5*$E187*$G187*$H187*$M187*CF$10)+(CE187/12*6*$F187*$G187*$H187*$M187*CF$10)</f>
        <v>0</v>
      </c>
      <c r="CG187" s="34"/>
      <c r="CH187" s="34">
        <f t="shared" ref="CH187:CH190" si="1462">(CG187/12*1*$D187*$G187*$H187*$L187*CH$9)+(CG187/12*5*$E187*$G187*$H187*$L187*CH$10)+(CG187/12*6*$F187*$G187*$H187*$L187*CH$10)</f>
        <v>0</v>
      </c>
      <c r="CI187" s="34"/>
      <c r="CJ187" s="34">
        <f t="shared" ref="CJ187:CJ190" si="1463">(CI187/12*1*$D187*$G187*$H187*$M187*CJ$9)+(CI187/12*5*$E187*$G187*$H187*$M187*CJ$10)+(CI187/12*6*$F187*$G187*$H187*$M187*CJ$10)</f>
        <v>0</v>
      </c>
      <c r="CK187" s="34">
        <v>0</v>
      </c>
      <c r="CL187" s="34">
        <f t="shared" ref="CL187:CL190" si="1464">(CK187/12*1*$D187*$G187*$H187*$L187*CL$9)+(CK187/12*5*$E187*$G187*$H187*$L187*CL$10)+(CK187/12*6*$F187*$G187*$H187*$L187*CL$10)</f>
        <v>0</v>
      </c>
      <c r="CM187" s="34">
        <v>0</v>
      </c>
      <c r="CN187" s="34">
        <f>(CM187/12*1*$D187*$G187*$H187*$L187*CN$9)+(CM187/12*11*$E187*$G187*$H187*$L187*CN$10)</f>
        <v>0</v>
      </c>
      <c r="CO187" s="34">
        <v>0</v>
      </c>
      <c r="CP187" s="34">
        <f t="shared" ref="CP187:CP194" si="1465">(CO187/3*1*$D187*$G187*$H187*$L187*CP$9)+(CO187/3*2*$E187*$G187*$H187*$L187*CP$10)</f>
        <v>0</v>
      </c>
      <c r="CQ187" s="34"/>
      <c r="CR187" s="34"/>
      <c r="CS187" s="34">
        <f t="shared" si="1203"/>
        <v>0</v>
      </c>
      <c r="CT187" s="34">
        <f t="shared" si="1203"/>
        <v>0</v>
      </c>
      <c r="CU187" s="34">
        <v>0</v>
      </c>
      <c r="CV187" s="34">
        <f t="shared" ref="CV187:CV190" si="1466">(CU187/12*1*$D187*$G187*$H187*$M187*CV$9)+(CU187/12*5*$E187*$G187*$H187*$M187*CV$10)+(CU187/12*6*$F187*$G187*$H187*$M187*CV$10)</f>
        <v>0</v>
      </c>
      <c r="CW187" s="34">
        <v>0</v>
      </c>
      <c r="CX187" s="34">
        <f t="shared" ref="CX187:CX190" si="1467">(CW187/12*1*$D187*$G187*$H187*$M187*CX$9)+(CW187/12*5*$E187*$G187*$H187*$M187*CX$10)+(CW187/12*6*$F187*$G187*$H187*$M187*CX$10)</f>
        <v>0</v>
      </c>
      <c r="CY187" s="34">
        <v>0</v>
      </c>
      <c r="CZ187" s="34">
        <f t="shared" ref="CZ187:CZ190" si="1468">(CY187/12*1*$D187*$G187*$H187*$L187*CZ$9)+(CY187/12*5*$E187*$G187*$H187*$L187*CZ$10)+(CY187/12*6*$F187*$G187*$H187*$L187*CZ$10)</f>
        <v>0</v>
      </c>
      <c r="DA187" s="34">
        <v>0</v>
      </c>
      <c r="DB187" s="34">
        <f t="shared" ref="DB187:DB190" si="1469">(DA187/12*1*$D187*$G187*$H187*$M187*DB$9)+(DA187/12*5*$E187*$G187*$H187*$M187*DB$10)+(DA187/12*6*$F187*$G187*$H187*$M187*DB$10)</f>
        <v>0</v>
      </c>
      <c r="DC187" s="34">
        <v>0</v>
      </c>
      <c r="DD187" s="34">
        <f t="shared" ref="DD187:DD190" si="1470">(DC187/12*1*$D187*$G187*$H187*$M187*DD$9)+(DC187/12*5*$E187*$G187*$H187*$M187*DD$10)+(DC187/12*6*$F187*$G187*$H187*$M187*DD$10)</f>
        <v>0</v>
      </c>
      <c r="DE187" s="34">
        <v>0</v>
      </c>
      <c r="DF187" s="34">
        <f t="shared" ref="DF187:DF190" si="1471">(DE187/12*1*$D187*$G187*$H187*$M187*DF$9)+(DE187/12*5*$E187*$G187*$H187*$M187*DF$10)+(DE187/12*6*$F187*$G187*$H187*$M187*DF$10)</f>
        <v>0</v>
      </c>
      <c r="DG187" s="34">
        <v>0</v>
      </c>
      <c r="DH187" s="34">
        <f>(DG187/12*1*$D187*$G187*$H187*$M187*DH$9)+(DG187/12*11*$E187*$G187*$H187*$M187*DH$10)</f>
        <v>0</v>
      </c>
      <c r="DI187" s="34">
        <f t="shared" ref="DI187:DI193" si="1472">DG187/12*3</f>
        <v>0</v>
      </c>
      <c r="DJ187" s="34">
        <f t="shared" ref="DJ187:DJ194" si="1473">(DI187/3*1*$D187*$G187*$H187*$M187*DJ$9)+(DI187/3*2*$E187*$G187*$H187*$M187*DJ$10)</f>
        <v>0</v>
      </c>
      <c r="DK187" s="34"/>
      <c r="DL187" s="27"/>
      <c r="DM187" s="34">
        <f t="shared" si="1218"/>
        <v>0</v>
      </c>
      <c r="DN187" s="27">
        <f t="shared" si="1195"/>
        <v>0</v>
      </c>
      <c r="DO187" s="34">
        <v>0</v>
      </c>
      <c r="DP187" s="34">
        <f t="shared" ref="DP187:DP190" si="1474">(DO187/12*1*$D187*$G187*$H187*$L187*DP$9)+(DO187/12*5*$E187*$G187*$H187*$L187*DP$10)+(DO187/12*6*$F187*$G187*$H187*$L187*DP$10)</f>
        <v>0</v>
      </c>
      <c r="DQ187" s="34">
        <v>0</v>
      </c>
      <c r="DR187" s="34">
        <f>(DQ187/12*1*$D187*$G187*$H187*$M187*DR$9)+(DQ187/12*11*$E187*$G187*$H187*$M187*DR$10)</f>
        <v>0</v>
      </c>
      <c r="DS187" s="34"/>
      <c r="DT187" s="34">
        <f t="shared" ref="DT187:DT194" si="1475">(DS187/3*1*$D187*$G187*$H187*$M187*DT$9)+(DS187/3*2*$E187*$G187*$H187*$M187*DT$10)</f>
        <v>0</v>
      </c>
      <c r="DU187" s="34"/>
      <c r="DV187" s="27"/>
      <c r="DW187" s="34">
        <f t="shared" si="1201"/>
        <v>0</v>
      </c>
      <c r="DX187" s="34">
        <f t="shared" si="1201"/>
        <v>0</v>
      </c>
      <c r="DY187" s="34">
        <v>0</v>
      </c>
      <c r="DZ187" s="34">
        <f>(DY187/12*1*$D187*$G187*$H187*$M187*DZ$9)+(DY187/12*11*$E187*$G187*$H187*$M187*DZ$10)</f>
        <v>0</v>
      </c>
      <c r="EA187" s="34">
        <f t="shared" si="1274"/>
        <v>0</v>
      </c>
      <c r="EB187" s="34">
        <f t="shared" ref="EB187:EB194" si="1476">(EA187/3*1*$D187*$G187*$H187*$M187*EB$9)+(EA187/3*2*$E187*$G187*$H187*$M187*EB$10)</f>
        <v>0</v>
      </c>
      <c r="EC187" s="27"/>
      <c r="ED187" s="34">
        <f t="shared" si="1414"/>
        <v>0</v>
      </c>
      <c r="EE187" s="34">
        <f t="shared" si="1204"/>
        <v>0</v>
      </c>
      <c r="EF187" s="34">
        <f t="shared" si="1204"/>
        <v>0</v>
      </c>
      <c r="EG187" s="34">
        <v>0</v>
      </c>
      <c r="EH187" s="34">
        <f>(EG187/12*1*$D187*$G187*$H187*$L187*EH$9)+(EG187/12*11*$E187*$G187*$H187*$L187*EH$10)</f>
        <v>0</v>
      </c>
      <c r="EI187" s="34">
        <f t="shared" ref="EI187:EI203" si="1477">EG187/12*3</f>
        <v>0</v>
      </c>
      <c r="EJ187" s="34">
        <f t="shared" si="1278"/>
        <v>0</v>
      </c>
      <c r="EK187" s="34"/>
      <c r="EL187" s="34"/>
      <c r="EM187" s="34">
        <f t="shared" si="1205"/>
        <v>0</v>
      </c>
      <c r="EN187" s="34">
        <f t="shared" si="1205"/>
        <v>0</v>
      </c>
      <c r="EO187" s="34">
        <v>0</v>
      </c>
      <c r="EP187" s="34">
        <f>(EO187/12*1*$D187*$G187*$H187*$L187*EP$9)+(EO187/12*11*$E187*$G187*$H187*$L187*EP$10)</f>
        <v>0</v>
      </c>
      <c r="EQ187" s="34">
        <f t="shared" si="1280"/>
        <v>0</v>
      </c>
      <c r="ER187" s="34">
        <f t="shared" si="1281"/>
        <v>0</v>
      </c>
      <c r="ES187" s="34"/>
      <c r="ET187" s="34"/>
      <c r="EU187" s="34">
        <f t="shared" si="1206"/>
        <v>0</v>
      </c>
      <c r="EV187" s="34">
        <f t="shared" si="1206"/>
        <v>0</v>
      </c>
      <c r="EW187" s="34">
        <v>0</v>
      </c>
      <c r="EX187" s="34">
        <f>(EW187/12*1*$D187*$G187*$H187*$M187*EX$9)+(EW187/12*11*$E187*$G187*$H187*$M187*EX$10)</f>
        <v>0</v>
      </c>
      <c r="EY187" s="34">
        <f t="shared" si="1297"/>
        <v>0</v>
      </c>
      <c r="EZ187" s="34">
        <f t="shared" si="1283"/>
        <v>0</v>
      </c>
      <c r="FA187" s="34"/>
      <c r="FB187" s="34">
        <f t="shared" si="1415"/>
        <v>0</v>
      </c>
      <c r="FC187" s="34">
        <f t="shared" si="1298"/>
        <v>0</v>
      </c>
      <c r="FD187" s="34">
        <f t="shared" si="1298"/>
        <v>0</v>
      </c>
      <c r="FE187" s="34">
        <v>0</v>
      </c>
      <c r="FF187" s="34">
        <f t="shared" ref="FF187:FF190" si="1478">(FE187/12*1*$D187*$G187*$H187*$M187*FF$9)+(FE187/12*11*$E187*$G187*$H187*$M187*FF$10)</f>
        <v>0</v>
      </c>
      <c r="FG187" s="34">
        <f t="shared" si="1286"/>
        <v>0</v>
      </c>
      <c r="FH187" s="34">
        <f t="shared" si="1287"/>
        <v>0</v>
      </c>
      <c r="FI187" s="34"/>
      <c r="FJ187" s="34">
        <f t="shared" si="1416"/>
        <v>0</v>
      </c>
      <c r="FK187" s="34">
        <f t="shared" si="1299"/>
        <v>0</v>
      </c>
      <c r="FL187" s="34">
        <f t="shared" si="1299"/>
        <v>0</v>
      </c>
      <c r="FM187" s="34">
        <v>0</v>
      </c>
      <c r="FN187" s="34">
        <f t="shared" ref="FN187:FN190" si="1479">(FM187/12*1*$D187*$G187*$H187*$M187*FN$9)+(FM187/12*11*$E187*$G187*$H187*$M187*FN$10)</f>
        <v>0</v>
      </c>
      <c r="FO187" s="34">
        <f t="shared" si="1290"/>
        <v>0</v>
      </c>
      <c r="FP187" s="34">
        <f t="shared" si="1291"/>
        <v>0</v>
      </c>
      <c r="FQ187" s="34"/>
      <c r="FR187" s="34">
        <f t="shared" si="1417"/>
        <v>0</v>
      </c>
      <c r="FS187" s="34">
        <f t="shared" si="1417"/>
        <v>0</v>
      </c>
      <c r="FT187" s="34">
        <f t="shared" si="1417"/>
        <v>0</v>
      </c>
      <c r="FU187" s="34">
        <v>0</v>
      </c>
      <c r="FV187" s="34">
        <f t="shared" ref="FV187:FV190" si="1480">(FU187/12*1*$D187*$G187*$H187*$N187*FV$9)+(FU187/12*11*$E187*$G187*$H187*$N187*FV$10)</f>
        <v>0</v>
      </c>
      <c r="FW187" s="34">
        <v>0</v>
      </c>
      <c r="FX187" s="34">
        <v>0</v>
      </c>
      <c r="FY187" s="34"/>
      <c r="FZ187" s="34"/>
      <c r="GA187" s="34">
        <f t="shared" si="1207"/>
        <v>0</v>
      </c>
      <c r="GB187" s="34">
        <f t="shared" si="1207"/>
        <v>0</v>
      </c>
      <c r="GC187" s="34">
        <v>0</v>
      </c>
      <c r="GD187" s="34">
        <f>(GC187/12*1*$D187*$G187*$H187*$O187*GD$9)+(GC187/12*11*$E187*$G187*$H187*$P187*GD$10)</f>
        <v>0</v>
      </c>
      <c r="GE187" s="34">
        <v>0</v>
      </c>
      <c r="GF187" s="34">
        <f t="shared" si="1296"/>
        <v>0</v>
      </c>
      <c r="GG187" s="34"/>
      <c r="GH187" s="34"/>
      <c r="GI187" s="27">
        <f t="shared" si="1208"/>
        <v>0</v>
      </c>
      <c r="GJ187" s="27">
        <f t="shared" si="1208"/>
        <v>0</v>
      </c>
      <c r="GK187" s="37"/>
      <c r="GL187" s="38"/>
    </row>
    <row r="188" spans="1:194" ht="30.75" customHeight="1" x14ac:dyDescent="0.25">
      <c r="A188" s="41"/>
      <c r="B188" s="72">
        <v>155</v>
      </c>
      <c r="C188" s="28" t="s">
        <v>326</v>
      </c>
      <c r="D188" s="29">
        <v>18150.400000000001</v>
      </c>
      <c r="E188" s="29">
        <f t="shared" si="1412"/>
        <v>18790</v>
      </c>
      <c r="F188" s="30">
        <v>18508</v>
      </c>
      <c r="G188" s="39">
        <v>0.79</v>
      </c>
      <c r="H188" s="31">
        <v>1</v>
      </c>
      <c r="I188" s="32"/>
      <c r="J188" s="32"/>
      <c r="K188" s="53">
        <v>1.1000000000000001</v>
      </c>
      <c r="L188" s="29">
        <v>1.4</v>
      </c>
      <c r="M188" s="29">
        <v>1.68</v>
      </c>
      <c r="N188" s="29">
        <v>2.23</v>
      </c>
      <c r="O188" s="29">
        <v>2.39</v>
      </c>
      <c r="P188" s="33">
        <v>2.57</v>
      </c>
      <c r="Q188" s="34">
        <v>0</v>
      </c>
      <c r="R188" s="34">
        <f>(Q188/12*1*$D188*$G188*$H188*$L188*R$9)+(Q188/12*5*$E188*$G188*$H188*$L188*R$10)+(Q188/12*6*$F188*$G188*$H188*$L188*R$10)</f>
        <v>0</v>
      </c>
      <c r="S188" s="34">
        <v>0</v>
      </c>
      <c r="T188" s="34">
        <f>(S188/12*1*$D188*$G188*$H188*$L188*T$9)+(S188/12*5*$E188*$G188*$H188*$L188*T$10)+(S188/12*6*$F188*$G188*$H188*$L188*T$10)</f>
        <v>0</v>
      </c>
      <c r="U188" s="34">
        <v>540</v>
      </c>
      <c r="V188" s="34">
        <f t="shared" ref="V188:V190" si="1481">(U188/12*1*$D188*$G188*$H188*$L188*V$9)+(U188/12*5*$E188*$G188*$H188*$L188*V$10)+(U188/12*6*$F188*$G188*$K188*$L188*V$10)</f>
        <v>12037339.749960002</v>
      </c>
      <c r="W188" s="34"/>
      <c r="X188" s="34">
        <f t="shared" si="1441"/>
        <v>0</v>
      </c>
      <c r="Y188" s="34">
        <v>0</v>
      </c>
      <c r="Z188" s="34">
        <f t="shared" si="1442"/>
        <v>0</v>
      </c>
      <c r="AA188" s="34">
        <v>0</v>
      </c>
      <c r="AB188" s="34">
        <f t="shared" si="1443"/>
        <v>0</v>
      </c>
      <c r="AC188" s="34">
        <v>0</v>
      </c>
      <c r="AD188" s="34">
        <f t="shared" si="1444"/>
        <v>0</v>
      </c>
      <c r="AE188" s="34">
        <v>0</v>
      </c>
      <c r="AF188" s="34">
        <f t="shared" si="1445"/>
        <v>0</v>
      </c>
      <c r="AG188" s="34">
        <v>0</v>
      </c>
      <c r="AH188" s="34">
        <f t="shared" si="1446"/>
        <v>0</v>
      </c>
      <c r="AI188" s="34">
        <v>0</v>
      </c>
      <c r="AJ188" s="34">
        <f t="shared" si="1447"/>
        <v>0</v>
      </c>
      <c r="AK188" s="34">
        <v>0</v>
      </c>
      <c r="AL188" s="34">
        <f>(AK188/12*1*$D188*$G188*$H188*$L188*AL$9)+(AK188/12*5*$E188*$G188*$H188*$L188*AL$10)+(AK188/12*6*$F188*$G188*$H188*$L188*AL$10)</f>
        <v>0</v>
      </c>
      <c r="AM188" s="34"/>
      <c r="AN188" s="34">
        <f>(AM188/12*1*$D188*$G188*$H188*$L188*AN$9)+(AM188/12*5*$E188*$G188*$H188*$L188*AN$10)+(AM188/12*6*$F188*$G188*$H188*$L188*AN$10)</f>
        <v>0</v>
      </c>
      <c r="AO188" s="34">
        <v>0</v>
      </c>
      <c r="AP188" s="34">
        <f t="shared" si="1448"/>
        <v>0</v>
      </c>
      <c r="AQ188" s="34">
        <v>0</v>
      </c>
      <c r="AR188" s="34">
        <f>(AQ188/12*1*$D188*$G188*$H188*$M188*AR$9)+(AQ188/12*5*$E188*$G188*$H188*$M188*AR$10)+(AQ188/12*6*$F188*$G188*$H188*$M188*AR$10)</f>
        <v>0</v>
      </c>
      <c r="AS188" s="34">
        <v>0</v>
      </c>
      <c r="AT188" s="34">
        <f>(AS188/12*1*$D188*$G188*$H188*$M188*AT$9)+(AS188/12*5*$E188*$G188*$H188*$M188*AT$10)+(AS188/12*6*$F188*$G188*$H188*$M188*AT$10)</f>
        <v>0</v>
      </c>
      <c r="AU188" s="34">
        <v>0</v>
      </c>
      <c r="AV188" s="34">
        <f t="shared" si="1449"/>
        <v>0</v>
      </c>
      <c r="AW188" s="34">
        <v>0</v>
      </c>
      <c r="AX188" s="34">
        <f t="shared" si="1450"/>
        <v>0</v>
      </c>
      <c r="AY188" s="34"/>
      <c r="AZ188" s="34">
        <f t="shared" si="1451"/>
        <v>0</v>
      </c>
      <c r="BA188" s="34"/>
      <c r="BB188" s="34">
        <f t="shared" si="1452"/>
        <v>0</v>
      </c>
      <c r="BC188" s="34">
        <v>0</v>
      </c>
      <c r="BD188" s="34">
        <f t="shared" si="1453"/>
        <v>0</v>
      </c>
      <c r="BE188" s="34">
        <v>0</v>
      </c>
      <c r="BF188" s="34">
        <f t="shared" si="1454"/>
        <v>0</v>
      </c>
      <c r="BG188" s="34">
        <v>0</v>
      </c>
      <c r="BH188" s="34">
        <f t="shared" si="1455"/>
        <v>0</v>
      </c>
      <c r="BI188" s="34">
        <v>0</v>
      </c>
      <c r="BJ188" s="34">
        <f t="shared" si="1456"/>
        <v>0</v>
      </c>
      <c r="BK188" s="34">
        <v>0</v>
      </c>
      <c r="BL188" s="34">
        <f t="shared" si="1457"/>
        <v>0</v>
      </c>
      <c r="BM188" s="34">
        <f>140-20</f>
        <v>120</v>
      </c>
      <c r="BN188" s="34">
        <f t="shared" ref="BN188:BN190" si="1482">(BM188/12*1*$D188*$G188*$H188*$L188*BN$9)+(BM188/12*5*$E188*$G188*$H188*$L188*BN$10)+(BM188/12*6*$F188*$G188*$K188*$L188*BN$10)</f>
        <v>2730419.5828</v>
      </c>
      <c r="BO188" s="34">
        <v>0</v>
      </c>
      <c r="BP188" s="34">
        <f t="shared" si="1458"/>
        <v>0</v>
      </c>
      <c r="BQ188" s="40">
        <f>121-20</f>
        <v>101</v>
      </c>
      <c r="BR188" s="34">
        <f t="shared" ref="BR188:BR190" si="1483">(BQ188/12*1*$D188*$G188*$H188*$M188*BR$9)+(BQ188/12*5*$E188*$G188*$H188*$M188*BR$10)+(BQ188/12*6*$F188*$G188*$K188*$M188*BR$10)</f>
        <v>2745558.7271336</v>
      </c>
      <c r="BS188" s="34">
        <v>0</v>
      </c>
      <c r="BT188" s="34">
        <f t="shared" si="1459"/>
        <v>0</v>
      </c>
      <c r="BU188" s="34">
        <v>0</v>
      </c>
      <c r="BV188" s="34">
        <f t="shared" si="1460"/>
        <v>0</v>
      </c>
      <c r="BW188" s="34">
        <v>0</v>
      </c>
      <c r="BX188" s="34">
        <f>(BW188/12*1*$D188*$G188*$H188*$L188*BX$9)+(BW188/12*5*$E188*$G188*$H188*$L188*BX$10)+(BW188/12*6*$F188*$G188*$H188*$L188*BX$10)</f>
        <v>0</v>
      </c>
      <c r="BY188" s="34">
        <v>0</v>
      </c>
      <c r="BZ188" s="34">
        <f>(BY188/12*1*$D188*$G188*$H188*$L188*BZ$9)+(BY188/12*5*$E188*$G188*$H188*$L188*BZ$10)+(BY188/12*6*$F188*$G188*$H188*$L188*BZ$10)</f>
        <v>0</v>
      </c>
      <c r="CA188" s="34">
        <v>0</v>
      </c>
      <c r="CB188" s="34">
        <f>(CA188/12*1*$D188*$G188*$H188*$L188*CB$9)+(CA188/12*5*$E188*$G188*$H188*$L188*CB$10)+(CA188/12*6*$F188*$G188*$H188*$L188*CB$10)</f>
        <v>0</v>
      </c>
      <c r="CC188" s="34">
        <v>0</v>
      </c>
      <c r="CD188" s="34">
        <f>(CC188/12*1*$D188*$G188*$H188*$L188*CD$9)+(CC188/12*5*$E188*$G188*$H188*$L188*CD$10)+(CC188/12*6*$F188*$G188*$H188*$L188*CD$10)</f>
        <v>0</v>
      </c>
      <c r="CE188" s="34">
        <v>0</v>
      </c>
      <c r="CF188" s="34">
        <f t="shared" si="1461"/>
        <v>0</v>
      </c>
      <c r="CG188" s="34"/>
      <c r="CH188" s="34">
        <f t="shared" si="1462"/>
        <v>0</v>
      </c>
      <c r="CI188" s="34"/>
      <c r="CJ188" s="34">
        <f t="shared" si="1463"/>
        <v>0</v>
      </c>
      <c r="CK188" s="34">
        <v>0</v>
      </c>
      <c r="CL188" s="34">
        <f t="shared" si="1464"/>
        <v>0</v>
      </c>
      <c r="CM188" s="34">
        <v>0</v>
      </c>
      <c r="CN188" s="34">
        <f>(CM188/12*1*$D188*$G188*$H188*$L188*CN$9)+(CM188/12*11*$E188*$G188*$H188*$L188*CN$10)</f>
        <v>0</v>
      </c>
      <c r="CO188" s="34">
        <v>0</v>
      </c>
      <c r="CP188" s="34">
        <f t="shared" si="1465"/>
        <v>0</v>
      </c>
      <c r="CQ188" s="34"/>
      <c r="CR188" s="34"/>
      <c r="CS188" s="34">
        <f t="shared" si="1203"/>
        <v>0</v>
      </c>
      <c r="CT188" s="34">
        <f t="shared" si="1203"/>
        <v>0</v>
      </c>
      <c r="CU188" s="34">
        <v>1</v>
      </c>
      <c r="CV188" s="34">
        <f>(CU188/12*1*$D188*$G188*$H188*$M188*CV$9)+(CU188/12*5*$E188*$G188*$H188*$M188*CV$10)+(CU188/12*6*$F188*$G188*$K188*$M188*CV$10)</f>
        <v>24728.661945119999</v>
      </c>
      <c r="CW188" s="34">
        <v>0</v>
      </c>
      <c r="CX188" s="34">
        <f t="shared" si="1467"/>
        <v>0</v>
      </c>
      <c r="CY188" s="34">
        <v>0</v>
      </c>
      <c r="CZ188" s="34">
        <f t="shared" si="1468"/>
        <v>0</v>
      </c>
      <c r="DA188" s="34">
        <v>0</v>
      </c>
      <c r="DB188" s="34">
        <f t="shared" si="1469"/>
        <v>0</v>
      </c>
      <c r="DC188" s="34">
        <v>0</v>
      </c>
      <c r="DD188" s="34">
        <f t="shared" si="1470"/>
        <v>0</v>
      </c>
      <c r="DE188" s="34">
        <v>0</v>
      </c>
      <c r="DF188" s="34">
        <f t="shared" si="1471"/>
        <v>0</v>
      </c>
      <c r="DG188" s="34">
        <v>0</v>
      </c>
      <c r="DH188" s="34">
        <f>(DG188/12*1*$D188*$G188*$H188*$M188*DH$9)+(DG188/12*11*$E188*$G188*$H188*$M188*DH$10)</f>
        <v>0</v>
      </c>
      <c r="DI188" s="34">
        <f t="shared" si="1472"/>
        <v>0</v>
      </c>
      <c r="DJ188" s="34">
        <f t="shared" si="1473"/>
        <v>0</v>
      </c>
      <c r="DK188" s="34"/>
      <c r="DL188" s="27"/>
      <c r="DM188" s="34">
        <f t="shared" si="1218"/>
        <v>0</v>
      </c>
      <c r="DN188" s="27">
        <f t="shared" si="1195"/>
        <v>0</v>
      </c>
      <c r="DO188" s="34">
        <v>0</v>
      </c>
      <c r="DP188" s="34">
        <f t="shared" si="1474"/>
        <v>0</v>
      </c>
      <c r="DQ188" s="34">
        <v>0</v>
      </c>
      <c r="DR188" s="34">
        <f>(DQ188/12*1*$D188*$G188*$H188*$M188*DR$9)+(DQ188/12*11*$E188*$G188*$H188*$M188*DR$10)</f>
        <v>0</v>
      </c>
      <c r="DS188" s="34"/>
      <c r="DT188" s="34">
        <f t="shared" si="1475"/>
        <v>0</v>
      </c>
      <c r="DU188" s="34"/>
      <c r="DV188" s="27"/>
      <c r="DW188" s="34">
        <f t="shared" si="1201"/>
        <v>0</v>
      </c>
      <c r="DX188" s="34">
        <f t="shared" si="1201"/>
        <v>0</v>
      </c>
      <c r="DY188" s="34">
        <v>0</v>
      </c>
      <c r="DZ188" s="34">
        <f>(DY188/12*1*$D188*$G188*$H188*$M188*DZ$9)+(DY188/12*11*$E188*$G188*$H188*$M188*DZ$10)</f>
        <v>0</v>
      </c>
      <c r="EA188" s="34">
        <f t="shared" si="1274"/>
        <v>0</v>
      </c>
      <c r="EB188" s="34">
        <f t="shared" si="1476"/>
        <v>0</v>
      </c>
      <c r="EC188" s="27"/>
      <c r="ED188" s="34">
        <f t="shared" si="1414"/>
        <v>0</v>
      </c>
      <c r="EE188" s="34">
        <f t="shared" si="1204"/>
        <v>0</v>
      </c>
      <c r="EF188" s="34">
        <f t="shared" si="1204"/>
        <v>0</v>
      </c>
      <c r="EG188" s="34"/>
      <c r="EH188" s="34">
        <f>(EG188/12*1*$D188*$G188*$H188*$L188*EH$9)+(EG188/12*11*$E188*$G188*$H188*$L188*EH$10)</f>
        <v>0</v>
      </c>
      <c r="EI188" s="34">
        <f t="shared" si="1477"/>
        <v>0</v>
      </c>
      <c r="EJ188" s="34">
        <f t="shared" si="1278"/>
        <v>0</v>
      </c>
      <c r="EK188" s="34"/>
      <c r="EL188" s="34"/>
      <c r="EM188" s="34">
        <f t="shared" si="1205"/>
        <v>0</v>
      </c>
      <c r="EN188" s="34">
        <f t="shared" si="1205"/>
        <v>0</v>
      </c>
      <c r="EO188" s="34">
        <v>0</v>
      </c>
      <c r="EP188" s="34">
        <f>(EO188/12*1*$D188*$G188*$H188*$L188*EP$9)+(EO188/12*11*$E188*$G188*$H188*$L188*EP$10)</f>
        <v>0</v>
      </c>
      <c r="EQ188" s="34">
        <f t="shared" si="1280"/>
        <v>0</v>
      </c>
      <c r="ER188" s="34">
        <f t="shared" si="1281"/>
        <v>0</v>
      </c>
      <c r="ES188" s="34"/>
      <c r="ET188" s="34"/>
      <c r="EU188" s="34">
        <f t="shared" si="1206"/>
        <v>0</v>
      </c>
      <c r="EV188" s="34">
        <f t="shared" si="1206"/>
        <v>0</v>
      </c>
      <c r="EW188" s="34">
        <v>0</v>
      </c>
      <c r="EX188" s="34">
        <f>(EW188/12*1*$D188*$G188*$H188*$M188*EX$9)+(EW188/12*11*$E188*$G188*$H188*$M188*EX$10)</f>
        <v>0</v>
      </c>
      <c r="EY188" s="34">
        <f t="shared" si="1297"/>
        <v>0</v>
      </c>
      <c r="EZ188" s="34">
        <f t="shared" si="1283"/>
        <v>0</v>
      </c>
      <c r="FA188" s="34"/>
      <c r="FB188" s="34">
        <f t="shared" si="1415"/>
        <v>0</v>
      </c>
      <c r="FC188" s="34">
        <f t="shared" si="1298"/>
        <v>0</v>
      </c>
      <c r="FD188" s="34">
        <f t="shared" si="1298"/>
        <v>0</v>
      </c>
      <c r="FE188" s="34">
        <v>0</v>
      </c>
      <c r="FF188" s="34">
        <f t="shared" si="1478"/>
        <v>0</v>
      </c>
      <c r="FG188" s="34">
        <f t="shared" si="1286"/>
        <v>0</v>
      </c>
      <c r="FH188" s="34">
        <f t="shared" si="1287"/>
        <v>0</v>
      </c>
      <c r="FI188" s="34"/>
      <c r="FJ188" s="34">
        <f t="shared" si="1416"/>
        <v>0</v>
      </c>
      <c r="FK188" s="34">
        <f t="shared" si="1299"/>
        <v>0</v>
      </c>
      <c r="FL188" s="34">
        <f t="shared" si="1299"/>
        <v>0</v>
      </c>
      <c r="FM188" s="34">
        <v>0</v>
      </c>
      <c r="FN188" s="34">
        <f t="shared" si="1479"/>
        <v>0</v>
      </c>
      <c r="FO188" s="34">
        <f t="shared" si="1290"/>
        <v>0</v>
      </c>
      <c r="FP188" s="34">
        <f t="shared" si="1291"/>
        <v>0</v>
      </c>
      <c r="FQ188" s="34"/>
      <c r="FR188" s="34">
        <f t="shared" si="1417"/>
        <v>0</v>
      </c>
      <c r="FS188" s="34">
        <f t="shared" si="1417"/>
        <v>0</v>
      </c>
      <c r="FT188" s="34">
        <f t="shared" si="1417"/>
        <v>0</v>
      </c>
      <c r="FU188" s="34">
        <v>0</v>
      </c>
      <c r="FV188" s="34">
        <f t="shared" si="1480"/>
        <v>0</v>
      </c>
      <c r="FW188" s="34">
        <v>0</v>
      </c>
      <c r="FX188" s="34">
        <v>0</v>
      </c>
      <c r="FY188" s="34"/>
      <c r="FZ188" s="34"/>
      <c r="GA188" s="34">
        <f t="shared" si="1207"/>
        <v>0</v>
      </c>
      <c r="GB188" s="34">
        <f t="shared" si="1207"/>
        <v>0</v>
      </c>
      <c r="GC188" s="34">
        <v>0</v>
      </c>
      <c r="GD188" s="34">
        <f>(GC188/12*1*$D188*$G188*$H188*$O188*GD$9)+(GC188/12*11*$E188*$G188*$H188*$P188*GD$10)</f>
        <v>0</v>
      </c>
      <c r="GE188" s="34">
        <v>0</v>
      </c>
      <c r="GF188" s="34">
        <f t="shared" si="1296"/>
        <v>0</v>
      </c>
      <c r="GG188" s="34"/>
      <c r="GH188" s="34"/>
      <c r="GI188" s="27">
        <f t="shared" si="1208"/>
        <v>0</v>
      </c>
      <c r="GJ188" s="27">
        <f t="shared" si="1208"/>
        <v>0</v>
      </c>
      <c r="GK188" s="37"/>
      <c r="GL188" s="38"/>
    </row>
    <row r="189" spans="1:194" ht="30.75" customHeight="1" x14ac:dyDescent="0.25">
      <c r="A189" s="41"/>
      <c r="B189" s="72">
        <v>156</v>
      </c>
      <c r="C189" s="28" t="s">
        <v>327</v>
      </c>
      <c r="D189" s="29">
        <v>18150.400000000001</v>
      </c>
      <c r="E189" s="29">
        <f t="shared" si="1412"/>
        <v>18790</v>
      </c>
      <c r="F189" s="30">
        <v>18508</v>
      </c>
      <c r="G189" s="39">
        <v>1.07</v>
      </c>
      <c r="H189" s="31">
        <v>1</v>
      </c>
      <c r="I189" s="32"/>
      <c r="J189" s="32"/>
      <c r="K189" s="53">
        <v>1.02</v>
      </c>
      <c r="L189" s="29">
        <v>1.4</v>
      </c>
      <c r="M189" s="29">
        <v>1.68</v>
      </c>
      <c r="N189" s="29">
        <v>2.23</v>
      </c>
      <c r="O189" s="29">
        <v>2.39</v>
      </c>
      <c r="P189" s="33">
        <v>2.57</v>
      </c>
      <c r="Q189" s="34">
        <v>0</v>
      </c>
      <c r="R189" s="34">
        <f>(Q189/12*1*$D189*$G189*$H189*$L189*R$9)+(Q189/12*5*$E189*$G189*$H189*$L189*R$10)+(Q189/12*6*$F189*$G189*$H189*$L189*R$10)</f>
        <v>0</v>
      </c>
      <c r="S189" s="34">
        <v>0</v>
      </c>
      <c r="T189" s="34">
        <f>(S189/12*1*$D189*$G189*$H189*$L189*T$9)+(S189/12*5*$E189*$G189*$H189*$L189*T$10)+(S189/12*6*$F189*$G189*$H189*$L189*T$10)</f>
        <v>0</v>
      </c>
      <c r="U189" s="34">
        <v>730</v>
      </c>
      <c r="V189" s="34">
        <f t="shared" si="1481"/>
        <v>21222574.056198664</v>
      </c>
      <c r="W189" s="34"/>
      <c r="X189" s="34">
        <f t="shared" si="1441"/>
        <v>0</v>
      </c>
      <c r="Y189" s="34">
        <v>0</v>
      </c>
      <c r="Z189" s="34">
        <f t="shared" si="1442"/>
        <v>0</v>
      </c>
      <c r="AA189" s="34"/>
      <c r="AB189" s="34">
        <f t="shared" si="1443"/>
        <v>0</v>
      </c>
      <c r="AC189" s="34">
        <v>0</v>
      </c>
      <c r="AD189" s="34">
        <f t="shared" si="1444"/>
        <v>0</v>
      </c>
      <c r="AE189" s="34">
        <v>0</v>
      </c>
      <c r="AF189" s="34">
        <f t="shared" si="1445"/>
        <v>0</v>
      </c>
      <c r="AG189" s="34">
        <v>0</v>
      </c>
      <c r="AH189" s="34">
        <f t="shared" si="1446"/>
        <v>0</v>
      </c>
      <c r="AI189" s="34">
        <v>0</v>
      </c>
      <c r="AJ189" s="34">
        <f t="shared" si="1447"/>
        <v>0</v>
      </c>
      <c r="AK189" s="34">
        <v>0</v>
      </c>
      <c r="AL189" s="34">
        <f>(AK189/12*1*$D189*$G189*$H189*$L189*AL$9)+(AK189/12*5*$E189*$G189*$H189*$L189*AL$10)+(AK189/12*6*$F189*$G189*$H189*$L189*AL$10)</f>
        <v>0</v>
      </c>
      <c r="AM189" s="34"/>
      <c r="AN189" s="34">
        <f>(AM189/12*1*$D189*$G189*$H189*$L189*AN$9)+(AM189/12*5*$E189*$G189*$H189*$L189*AN$10)+(AM189/12*6*$F189*$G189*$H189*$L189*AN$10)</f>
        <v>0</v>
      </c>
      <c r="AO189" s="34">
        <v>0</v>
      </c>
      <c r="AP189" s="34">
        <f t="shared" si="1448"/>
        <v>0</v>
      </c>
      <c r="AQ189" s="34">
        <v>0</v>
      </c>
      <c r="AR189" s="34">
        <f>(AQ189/12*1*$D189*$G189*$H189*$M189*AR$9)+(AQ189/12*5*$E189*$G189*$H189*$M189*AR$10)+(AQ189/12*6*$F189*$G189*$H189*$M189*AR$10)</f>
        <v>0</v>
      </c>
      <c r="AS189" s="34">
        <v>0</v>
      </c>
      <c r="AT189" s="34">
        <f>(AS189/12*1*$D189*$G189*$H189*$M189*AT$9)+(AS189/12*5*$E189*$G189*$H189*$M189*AT$10)+(AS189/12*6*$F189*$G189*$H189*$M189*AT$10)</f>
        <v>0</v>
      </c>
      <c r="AU189" s="34">
        <v>0</v>
      </c>
      <c r="AV189" s="34">
        <f t="shared" si="1449"/>
        <v>0</v>
      </c>
      <c r="AW189" s="34">
        <v>0</v>
      </c>
      <c r="AX189" s="34">
        <f t="shared" si="1450"/>
        <v>0</v>
      </c>
      <c r="AY189" s="34"/>
      <c r="AZ189" s="34">
        <f t="shared" si="1451"/>
        <v>0</v>
      </c>
      <c r="BA189" s="34"/>
      <c r="BB189" s="34">
        <f t="shared" si="1452"/>
        <v>0</v>
      </c>
      <c r="BC189" s="34">
        <v>0</v>
      </c>
      <c r="BD189" s="34">
        <f t="shared" si="1453"/>
        <v>0</v>
      </c>
      <c r="BE189" s="34">
        <v>0</v>
      </c>
      <c r="BF189" s="34">
        <f t="shared" si="1454"/>
        <v>0</v>
      </c>
      <c r="BG189" s="34">
        <v>0</v>
      </c>
      <c r="BH189" s="34">
        <f t="shared" si="1455"/>
        <v>0</v>
      </c>
      <c r="BI189" s="34">
        <v>0</v>
      </c>
      <c r="BJ189" s="34">
        <f t="shared" si="1456"/>
        <v>0</v>
      </c>
      <c r="BK189" s="34">
        <v>0</v>
      </c>
      <c r="BL189" s="34">
        <f t="shared" si="1457"/>
        <v>0</v>
      </c>
      <c r="BM189" s="34">
        <v>60</v>
      </c>
      <c r="BN189" s="34">
        <f t="shared" si="1482"/>
        <v>1779214.6565200002</v>
      </c>
      <c r="BO189" s="34">
        <v>0</v>
      </c>
      <c r="BP189" s="34">
        <f t="shared" si="1458"/>
        <v>0</v>
      </c>
      <c r="BQ189" s="40">
        <f>12+5</f>
        <v>17</v>
      </c>
      <c r="BR189" s="34">
        <f t="shared" si="1483"/>
        <v>602159.67469840008</v>
      </c>
      <c r="BS189" s="34">
        <v>0</v>
      </c>
      <c r="BT189" s="34">
        <f t="shared" si="1459"/>
        <v>0</v>
      </c>
      <c r="BU189" s="34">
        <v>0</v>
      </c>
      <c r="BV189" s="34">
        <f t="shared" si="1460"/>
        <v>0</v>
      </c>
      <c r="BW189" s="34">
        <v>0</v>
      </c>
      <c r="BX189" s="34">
        <f>(BW189/12*1*$D189*$G189*$H189*$L189*BX$9)+(BW189/12*5*$E189*$G189*$H189*$L189*BX$10)+(BW189/12*6*$F189*$G189*$H189*$L189*BX$10)</f>
        <v>0</v>
      </c>
      <c r="BY189" s="34">
        <v>0</v>
      </c>
      <c r="BZ189" s="34">
        <f>(BY189/12*1*$D189*$G189*$H189*$L189*BZ$9)+(BY189/12*5*$E189*$G189*$H189*$L189*BZ$10)+(BY189/12*6*$F189*$G189*$H189*$L189*BZ$10)</f>
        <v>0</v>
      </c>
      <c r="CA189" s="34">
        <v>0</v>
      </c>
      <c r="CB189" s="34">
        <f>(CA189/12*1*$D189*$G189*$H189*$L189*CB$9)+(CA189/12*5*$E189*$G189*$H189*$L189*CB$10)+(CA189/12*6*$F189*$G189*$H189*$L189*CB$10)</f>
        <v>0</v>
      </c>
      <c r="CC189" s="34">
        <v>0</v>
      </c>
      <c r="CD189" s="34">
        <f>(CC189/12*1*$D189*$G189*$H189*$L189*CD$9)+(CC189/12*5*$E189*$G189*$H189*$L189*CD$10)+(CC189/12*6*$F189*$G189*$H189*$L189*CD$10)</f>
        <v>0</v>
      </c>
      <c r="CE189" s="34">
        <v>0</v>
      </c>
      <c r="CF189" s="34">
        <f t="shared" si="1461"/>
        <v>0</v>
      </c>
      <c r="CG189" s="34"/>
      <c r="CH189" s="34">
        <f t="shared" si="1462"/>
        <v>0</v>
      </c>
      <c r="CI189" s="34"/>
      <c r="CJ189" s="34">
        <f t="shared" si="1463"/>
        <v>0</v>
      </c>
      <c r="CK189" s="34">
        <v>0</v>
      </c>
      <c r="CL189" s="34">
        <f t="shared" si="1464"/>
        <v>0</v>
      </c>
      <c r="CM189" s="34">
        <v>0</v>
      </c>
      <c r="CN189" s="34">
        <f>(CM189/12*1*$D189*$G189*$H189*$L189*CN$9)+(CM189/12*11*$E189*$G189*$H189*$L189*CN$10)</f>
        <v>0</v>
      </c>
      <c r="CO189" s="34">
        <v>0</v>
      </c>
      <c r="CP189" s="34">
        <f t="shared" si="1465"/>
        <v>0</v>
      </c>
      <c r="CQ189" s="34"/>
      <c r="CR189" s="34"/>
      <c r="CS189" s="34">
        <f t="shared" si="1203"/>
        <v>0</v>
      </c>
      <c r="CT189" s="34">
        <f t="shared" si="1203"/>
        <v>0</v>
      </c>
      <c r="CU189" s="34">
        <v>0</v>
      </c>
      <c r="CV189" s="34">
        <f t="shared" si="1466"/>
        <v>0</v>
      </c>
      <c r="CW189" s="34"/>
      <c r="CX189" s="34">
        <f t="shared" si="1467"/>
        <v>0</v>
      </c>
      <c r="CY189" s="34">
        <v>0</v>
      </c>
      <c r="CZ189" s="34">
        <f t="shared" si="1468"/>
        <v>0</v>
      </c>
      <c r="DA189" s="34">
        <v>0</v>
      </c>
      <c r="DB189" s="34">
        <f t="shared" si="1469"/>
        <v>0</v>
      </c>
      <c r="DC189" s="34">
        <v>0</v>
      </c>
      <c r="DD189" s="34">
        <f t="shared" si="1470"/>
        <v>0</v>
      </c>
      <c r="DE189" s="34">
        <v>0</v>
      </c>
      <c r="DF189" s="34">
        <f t="shared" si="1471"/>
        <v>0</v>
      </c>
      <c r="DG189" s="34">
        <v>0</v>
      </c>
      <c r="DH189" s="34">
        <f>(DG189/12*1*$D189*$G189*$H189*$M189*DH$9)+(DG189/12*11*$E189*$G189*$H189*$M189*DH$10)</f>
        <v>0</v>
      </c>
      <c r="DI189" s="34">
        <f t="shared" si="1472"/>
        <v>0</v>
      </c>
      <c r="DJ189" s="34">
        <f t="shared" si="1473"/>
        <v>0</v>
      </c>
      <c r="DK189" s="34"/>
      <c r="DL189" s="27"/>
      <c r="DM189" s="34">
        <f t="shared" si="1218"/>
        <v>0</v>
      </c>
      <c r="DN189" s="27">
        <f t="shared" si="1195"/>
        <v>0</v>
      </c>
      <c r="DO189" s="34">
        <v>0</v>
      </c>
      <c r="DP189" s="34">
        <f t="shared" si="1474"/>
        <v>0</v>
      </c>
      <c r="DQ189" s="34">
        <v>0</v>
      </c>
      <c r="DR189" s="34">
        <f>(DQ189/12*1*$D189*$G189*$H189*$M189*DR$9)+(DQ189/12*11*$E189*$G189*$H189*$M189*DR$10)</f>
        <v>0</v>
      </c>
      <c r="DS189" s="34"/>
      <c r="DT189" s="34">
        <f t="shared" si="1475"/>
        <v>0</v>
      </c>
      <c r="DU189" s="34"/>
      <c r="DV189" s="27"/>
      <c r="DW189" s="34">
        <f t="shared" si="1201"/>
        <v>0</v>
      </c>
      <c r="DX189" s="34">
        <f t="shared" si="1201"/>
        <v>0</v>
      </c>
      <c r="DY189" s="34">
        <v>0</v>
      </c>
      <c r="DZ189" s="34">
        <f>(DY189/12*1*$D189*$G189*$H189*$M189*DZ$9)+(DY189/12*11*$E189*$G189*$H189*$M189*DZ$10)</f>
        <v>0</v>
      </c>
      <c r="EA189" s="34">
        <f t="shared" si="1274"/>
        <v>0</v>
      </c>
      <c r="EB189" s="34">
        <f t="shared" si="1476"/>
        <v>0</v>
      </c>
      <c r="EC189" s="27"/>
      <c r="ED189" s="34">
        <f t="shared" si="1414"/>
        <v>0</v>
      </c>
      <c r="EE189" s="34">
        <f t="shared" si="1204"/>
        <v>0</v>
      </c>
      <c r="EF189" s="34">
        <f t="shared" si="1204"/>
        <v>0</v>
      </c>
      <c r="EG189" s="34">
        <v>0</v>
      </c>
      <c r="EH189" s="34">
        <f>(EG189/12*1*$D189*$G189*$H189*$L189*EH$9)+(EG189/12*11*$E189*$G189*$H189*$L189*EH$10)</f>
        <v>0</v>
      </c>
      <c r="EI189" s="34">
        <f t="shared" si="1477"/>
        <v>0</v>
      </c>
      <c r="EJ189" s="34">
        <f t="shared" si="1278"/>
        <v>0</v>
      </c>
      <c r="EK189" s="34"/>
      <c r="EL189" s="34"/>
      <c r="EM189" s="34">
        <f t="shared" si="1205"/>
        <v>0</v>
      </c>
      <c r="EN189" s="34">
        <f t="shared" si="1205"/>
        <v>0</v>
      </c>
      <c r="EO189" s="34">
        <v>0</v>
      </c>
      <c r="EP189" s="34">
        <f>(EO189/12*1*$D189*$G189*$H189*$L189*EP$9)+(EO189/12*11*$E189*$G189*$H189*$L189*EP$10)</f>
        <v>0</v>
      </c>
      <c r="EQ189" s="34">
        <f t="shared" si="1280"/>
        <v>0</v>
      </c>
      <c r="ER189" s="34">
        <f t="shared" si="1281"/>
        <v>0</v>
      </c>
      <c r="ES189" s="34"/>
      <c r="ET189" s="34"/>
      <c r="EU189" s="34">
        <f t="shared" si="1206"/>
        <v>0</v>
      </c>
      <c r="EV189" s="34">
        <f t="shared" si="1206"/>
        <v>0</v>
      </c>
      <c r="EW189" s="34">
        <v>0</v>
      </c>
      <c r="EX189" s="34">
        <f>(EW189/12*1*$D189*$G189*$H189*$M189*EX$9)+(EW189/12*11*$E189*$G189*$H189*$M189*EX$10)</f>
        <v>0</v>
      </c>
      <c r="EY189" s="34">
        <f t="shared" si="1297"/>
        <v>0</v>
      </c>
      <c r="EZ189" s="34">
        <f t="shared" si="1283"/>
        <v>0</v>
      </c>
      <c r="FA189" s="34"/>
      <c r="FB189" s="34">
        <f t="shared" si="1415"/>
        <v>0</v>
      </c>
      <c r="FC189" s="34">
        <f t="shared" si="1298"/>
        <v>0</v>
      </c>
      <c r="FD189" s="34">
        <f t="shared" si="1298"/>
        <v>0</v>
      </c>
      <c r="FE189" s="34">
        <v>0</v>
      </c>
      <c r="FF189" s="34">
        <f t="shared" si="1478"/>
        <v>0</v>
      </c>
      <c r="FG189" s="34">
        <f t="shared" si="1286"/>
        <v>0</v>
      </c>
      <c r="FH189" s="34">
        <f t="shared" si="1287"/>
        <v>0</v>
      </c>
      <c r="FI189" s="34"/>
      <c r="FJ189" s="34">
        <f t="shared" si="1416"/>
        <v>0</v>
      </c>
      <c r="FK189" s="34">
        <f t="shared" si="1299"/>
        <v>0</v>
      </c>
      <c r="FL189" s="34">
        <f t="shared" si="1299"/>
        <v>0</v>
      </c>
      <c r="FM189" s="34">
        <v>0</v>
      </c>
      <c r="FN189" s="34">
        <f t="shared" si="1479"/>
        <v>0</v>
      </c>
      <c r="FO189" s="34">
        <f t="shared" si="1290"/>
        <v>0</v>
      </c>
      <c r="FP189" s="34">
        <f t="shared" si="1291"/>
        <v>0</v>
      </c>
      <c r="FQ189" s="34"/>
      <c r="FR189" s="34">
        <f t="shared" si="1417"/>
        <v>0</v>
      </c>
      <c r="FS189" s="34">
        <f t="shared" si="1417"/>
        <v>0</v>
      </c>
      <c r="FT189" s="34">
        <f t="shared" si="1417"/>
        <v>0</v>
      </c>
      <c r="FU189" s="34">
        <v>0</v>
      </c>
      <c r="FV189" s="34">
        <f t="shared" si="1480"/>
        <v>0</v>
      </c>
      <c r="FW189" s="34">
        <v>0</v>
      </c>
      <c r="FX189" s="34">
        <v>0</v>
      </c>
      <c r="FY189" s="34"/>
      <c r="FZ189" s="34"/>
      <c r="GA189" s="34">
        <f t="shared" si="1207"/>
        <v>0</v>
      </c>
      <c r="GB189" s="34">
        <f t="shared" si="1207"/>
        <v>0</v>
      </c>
      <c r="GC189" s="34">
        <v>0</v>
      </c>
      <c r="GD189" s="34">
        <f>(GC189/12*1*$D189*$G189*$H189*$O189*GD$9)+(GC189/12*11*$E189*$G189*$H189*$P189*GD$10)</f>
        <v>0</v>
      </c>
      <c r="GE189" s="34">
        <v>0</v>
      </c>
      <c r="GF189" s="34">
        <f t="shared" si="1296"/>
        <v>0</v>
      </c>
      <c r="GG189" s="34"/>
      <c r="GH189" s="34"/>
      <c r="GI189" s="27">
        <f t="shared" si="1208"/>
        <v>0</v>
      </c>
      <c r="GJ189" s="27">
        <f t="shared" si="1208"/>
        <v>0</v>
      </c>
      <c r="GK189" s="37"/>
      <c r="GL189" s="38"/>
    </row>
    <row r="190" spans="1:194" ht="27" customHeight="1" x14ac:dyDescent="0.25">
      <c r="A190" s="41"/>
      <c r="B190" s="72">
        <v>157</v>
      </c>
      <c r="C190" s="28" t="s">
        <v>328</v>
      </c>
      <c r="D190" s="29">
        <v>18150.400000000001</v>
      </c>
      <c r="E190" s="29">
        <f t="shared" si="1412"/>
        <v>18790</v>
      </c>
      <c r="F190" s="30">
        <v>18508</v>
      </c>
      <c r="G190" s="39">
        <v>1.19</v>
      </c>
      <c r="H190" s="31">
        <v>1</v>
      </c>
      <c r="I190" s="32"/>
      <c r="J190" s="32"/>
      <c r="K190" s="53">
        <v>1.02</v>
      </c>
      <c r="L190" s="29">
        <v>1.4</v>
      </c>
      <c r="M190" s="29">
        <v>1.68</v>
      </c>
      <c r="N190" s="29">
        <v>2.23</v>
      </c>
      <c r="O190" s="29">
        <v>2.39</v>
      </c>
      <c r="P190" s="33">
        <v>2.57</v>
      </c>
      <c r="Q190" s="34">
        <v>0</v>
      </c>
      <c r="R190" s="34">
        <f>(Q190/12*1*$D190*$G190*$H190*$L190*R$9)+(Q190/12*5*$E190*$G190*$H190*$L190*R$10)+(Q190/12*6*$F190*$G190*$H190*$L190*R$10)</f>
        <v>0</v>
      </c>
      <c r="S190" s="34">
        <v>0</v>
      </c>
      <c r="T190" s="34">
        <f>(S190/12*1*$D190*$G190*$H190*$L190*T$9)+(S190/12*5*$E190*$G190*$H190*$L190*T$10)+(S190/12*6*$F190*$G190*$H190*$L190*T$10)</f>
        <v>0</v>
      </c>
      <c r="U190" s="34">
        <v>600</v>
      </c>
      <c r="V190" s="34">
        <f t="shared" si="1481"/>
        <v>19399459.577679999</v>
      </c>
      <c r="W190" s="34"/>
      <c r="X190" s="34">
        <f t="shared" si="1441"/>
        <v>0</v>
      </c>
      <c r="Y190" s="34">
        <v>0</v>
      </c>
      <c r="Z190" s="34">
        <f t="shared" si="1442"/>
        <v>0</v>
      </c>
      <c r="AA190" s="34"/>
      <c r="AB190" s="34">
        <f t="shared" si="1443"/>
        <v>0</v>
      </c>
      <c r="AC190" s="34">
        <v>0</v>
      </c>
      <c r="AD190" s="34">
        <f t="shared" si="1444"/>
        <v>0</v>
      </c>
      <c r="AE190" s="34">
        <v>0</v>
      </c>
      <c r="AF190" s="34">
        <f t="shared" si="1445"/>
        <v>0</v>
      </c>
      <c r="AG190" s="34">
        <v>0</v>
      </c>
      <c r="AH190" s="34">
        <f t="shared" si="1446"/>
        <v>0</v>
      </c>
      <c r="AI190" s="34">
        <v>0</v>
      </c>
      <c r="AJ190" s="34">
        <f t="shared" si="1447"/>
        <v>0</v>
      </c>
      <c r="AK190" s="34"/>
      <c r="AL190" s="34">
        <f>(AK190/12*1*$D190*$G190*$H190*$L190*AL$9)+(AK190/12*5*$E190*$G190*$H190*$L190*AL$10)+(AK190/12*6*$F190*$G190*$H190*$L190*AL$10)</f>
        <v>0</v>
      </c>
      <c r="AM190" s="34"/>
      <c r="AN190" s="34">
        <f>(AM190/12*1*$D190*$G190*$H190*$L190*AN$9)+(AM190/12*5*$E190*$G190*$H190*$L190*AN$10)+(AM190/12*6*$F190*$G190*$H190*$L190*AN$10)</f>
        <v>0</v>
      </c>
      <c r="AO190" s="34">
        <v>0</v>
      </c>
      <c r="AP190" s="34">
        <f t="shared" si="1448"/>
        <v>0</v>
      </c>
      <c r="AQ190" s="34">
        <v>0</v>
      </c>
      <c r="AR190" s="34">
        <f>(AQ190/12*1*$D190*$G190*$H190*$M190*AR$9)+(AQ190/12*5*$E190*$G190*$H190*$M190*AR$10)+(AQ190/12*6*$F190*$G190*$H190*$M190*AR$10)</f>
        <v>0</v>
      </c>
      <c r="AS190" s="34">
        <v>0</v>
      </c>
      <c r="AT190" s="34">
        <f>(AS190/12*1*$D190*$G190*$H190*$M190*AT$9)+(AS190/12*5*$E190*$G190*$H190*$M190*AT$10)+(AS190/12*6*$F190*$G190*$H190*$M190*AT$10)</f>
        <v>0</v>
      </c>
      <c r="AU190" s="34">
        <v>0</v>
      </c>
      <c r="AV190" s="34">
        <f t="shared" si="1449"/>
        <v>0</v>
      </c>
      <c r="AW190" s="34">
        <v>0</v>
      </c>
      <c r="AX190" s="34">
        <f t="shared" si="1450"/>
        <v>0</v>
      </c>
      <c r="AY190" s="34"/>
      <c r="AZ190" s="34">
        <f t="shared" si="1451"/>
        <v>0</v>
      </c>
      <c r="BA190" s="34"/>
      <c r="BB190" s="34">
        <f t="shared" si="1452"/>
        <v>0</v>
      </c>
      <c r="BC190" s="34">
        <v>0</v>
      </c>
      <c r="BD190" s="34">
        <f t="shared" si="1453"/>
        <v>0</v>
      </c>
      <c r="BE190" s="34">
        <v>0</v>
      </c>
      <c r="BF190" s="34">
        <f t="shared" si="1454"/>
        <v>0</v>
      </c>
      <c r="BG190" s="34">
        <v>0</v>
      </c>
      <c r="BH190" s="34">
        <f t="shared" si="1455"/>
        <v>0</v>
      </c>
      <c r="BI190" s="34">
        <v>0</v>
      </c>
      <c r="BJ190" s="34">
        <f t="shared" si="1456"/>
        <v>0</v>
      </c>
      <c r="BK190" s="34">
        <v>0</v>
      </c>
      <c r="BL190" s="34">
        <f t="shared" si="1457"/>
        <v>0</v>
      </c>
      <c r="BM190" s="34">
        <f>70-7</f>
        <v>63</v>
      </c>
      <c r="BN190" s="34">
        <f t="shared" si="1482"/>
        <v>2077690.3862819998</v>
      </c>
      <c r="BO190" s="34">
        <v>0</v>
      </c>
      <c r="BP190" s="34">
        <f t="shared" si="1458"/>
        <v>0</v>
      </c>
      <c r="BQ190" s="40">
        <f>156-15</f>
        <v>141</v>
      </c>
      <c r="BR190" s="34">
        <f t="shared" si="1483"/>
        <v>5554500.9245544001</v>
      </c>
      <c r="BS190" s="34">
        <v>0</v>
      </c>
      <c r="BT190" s="34">
        <f t="shared" si="1459"/>
        <v>0</v>
      </c>
      <c r="BU190" s="34">
        <v>0</v>
      </c>
      <c r="BV190" s="34">
        <f t="shared" si="1460"/>
        <v>0</v>
      </c>
      <c r="BW190" s="34">
        <v>0</v>
      </c>
      <c r="BX190" s="34">
        <f>(BW190/12*1*$D190*$G190*$H190*$L190*BX$9)+(BW190/12*5*$E190*$G190*$H190*$L190*BX$10)+(BW190/12*6*$F190*$G190*$H190*$L190*BX$10)</f>
        <v>0</v>
      </c>
      <c r="BY190" s="34">
        <v>0</v>
      </c>
      <c r="BZ190" s="34">
        <f>(BY190/12*1*$D190*$G190*$H190*$L190*BZ$9)+(BY190/12*5*$E190*$G190*$H190*$L190*BZ$10)+(BY190/12*6*$F190*$G190*$H190*$L190*BZ$10)</f>
        <v>0</v>
      </c>
      <c r="CA190" s="34">
        <v>0</v>
      </c>
      <c r="CB190" s="34">
        <f>(CA190/12*1*$D190*$G190*$H190*$L190*CB$9)+(CA190/12*5*$E190*$G190*$H190*$L190*CB$10)+(CA190/12*6*$F190*$G190*$H190*$L190*CB$10)</f>
        <v>0</v>
      </c>
      <c r="CC190" s="34">
        <v>0</v>
      </c>
      <c r="CD190" s="34">
        <f>(CC190/12*1*$D190*$G190*$H190*$L190*CD$9)+(CC190/12*5*$E190*$G190*$H190*$L190*CD$10)+(CC190/12*6*$F190*$G190*$H190*$L190*CD$10)</f>
        <v>0</v>
      </c>
      <c r="CE190" s="34">
        <v>0</v>
      </c>
      <c r="CF190" s="34">
        <f t="shared" si="1461"/>
        <v>0</v>
      </c>
      <c r="CG190" s="34"/>
      <c r="CH190" s="34">
        <f t="shared" si="1462"/>
        <v>0</v>
      </c>
      <c r="CI190" s="34"/>
      <c r="CJ190" s="34">
        <f t="shared" si="1463"/>
        <v>0</v>
      </c>
      <c r="CK190" s="34">
        <v>0</v>
      </c>
      <c r="CL190" s="34">
        <f t="shared" si="1464"/>
        <v>0</v>
      </c>
      <c r="CM190" s="34">
        <v>0</v>
      </c>
      <c r="CN190" s="34">
        <f>(CM190/12*1*$D190*$G190*$H190*$L190*CN$9)+(CM190/12*11*$E190*$G190*$H190*$L190*CN$10)</f>
        <v>0</v>
      </c>
      <c r="CO190" s="34">
        <v>0</v>
      </c>
      <c r="CP190" s="34">
        <f t="shared" si="1465"/>
        <v>0</v>
      </c>
      <c r="CQ190" s="34"/>
      <c r="CR190" s="34"/>
      <c r="CS190" s="34">
        <f t="shared" si="1203"/>
        <v>0</v>
      </c>
      <c r="CT190" s="34">
        <f t="shared" si="1203"/>
        <v>0</v>
      </c>
      <c r="CU190" s="34">
        <v>0</v>
      </c>
      <c r="CV190" s="34">
        <f t="shared" si="1466"/>
        <v>0</v>
      </c>
      <c r="CW190" s="34">
        <v>0</v>
      </c>
      <c r="CX190" s="34">
        <f t="shared" si="1467"/>
        <v>0</v>
      </c>
      <c r="CY190" s="34">
        <v>0</v>
      </c>
      <c r="CZ190" s="34">
        <f t="shared" si="1468"/>
        <v>0</v>
      </c>
      <c r="DA190" s="34">
        <v>0</v>
      </c>
      <c r="DB190" s="34">
        <f t="shared" si="1469"/>
        <v>0</v>
      </c>
      <c r="DC190" s="34">
        <v>0</v>
      </c>
      <c r="DD190" s="34">
        <f t="shared" si="1470"/>
        <v>0</v>
      </c>
      <c r="DE190" s="34">
        <v>0</v>
      </c>
      <c r="DF190" s="34">
        <f t="shared" si="1471"/>
        <v>0</v>
      </c>
      <c r="DG190" s="34">
        <v>0</v>
      </c>
      <c r="DH190" s="34">
        <f>(DG190/12*1*$D190*$G190*$H190*$M190*DH$9)+(DG190/12*11*$E190*$G190*$H190*$M190*DH$10)</f>
        <v>0</v>
      </c>
      <c r="DI190" s="34">
        <f t="shared" si="1472"/>
        <v>0</v>
      </c>
      <c r="DJ190" s="34">
        <f t="shared" si="1473"/>
        <v>0</v>
      </c>
      <c r="DK190" s="34"/>
      <c r="DL190" s="27"/>
      <c r="DM190" s="34">
        <f t="shared" si="1218"/>
        <v>0</v>
      </c>
      <c r="DN190" s="27">
        <f t="shared" si="1195"/>
        <v>0</v>
      </c>
      <c r="DO190" s="34">
        <v>0</v>
      </c>
      <c r="DP190" s="34">
        <f t="shared" si="1474"/>
        <v>0</v>
      </c>
      <c r="DQ190" s="34">
        <v>0</v>
      </c>
      <c r="DR190" s="34">
        <f>(DQ190/12*1*$D190*$G190*$H190*$M190*DR$9)+(DQ190/12*11*$E190*$G190*$H190*$M190*DR$10)</f>
        <v>0</v>
      </c>
      <c r="DS190" s="34"/>
      <c r="DT190" s="34">
        <f t="shared" si="1475"/>
        <v>0</v>
      </c>
      <c r="DU190" s="34"/>
      <c r="DV190" s="27"/>
      <c r="DW190" s="34">
        <f t="shared" si="1201"/>
        <v>0</v>
      </c>
      <c r="DX190" s="34">
        <f t="shared" si="1201"/>
        <v>0</v>
      </c>
      <c r="DY190" s="34">
        <v>0</v>
      </c>
      <c r="DZ190" s="34">
        <f>(DY190/12*1*$D190*$G190*$H190*$M190*DZ$9)+(DY190/12*11*$E190*$G190*$H190*$M190*DZ$10)</f>
        <v>0</v>
      </c>
      <c r="EA190" s="34">
        <f t="shared" si="1274"/>
        <v>0</v>
      </c>
      <c r="EB190" s="34">
        <f t="shared" si="1476"/>
        <v>0</v>
      </c>
      <c r="EC190" s="27"/>
      <c r="ED190" s="34">
        <f t="shared" si="1414"/>
        <v>0</v>
      </c>
      <c r="EE190" s="34">
        <f t="shared" si="1204"/>
        <v>0</v>
      </c>
      <c r="EF190" s="34">
        <f t="shared" si="1204"/>
        <v>0</v>
      </c>
      <c r="EG190" s="34">
        <v>0</v>
      </c>
      <c r="EH190" s="34">
        <f>(EG190/12*1*$D190*$G190*$H190*$L190*EH$9)+(EG190/12*11*$E190*$G190*$H190*$L190*EH$10)</f>
        <v>0</v>
      </c>
      <c r="EI190" s="34">
        <f t="shared" si="1477"/>
        <v>0</v>
      </c>
      <c r="EJ190" s="34">
        <f t="shared" si="1278"/>
        <v>0</v>
      </c>
      <c r="EK190" s="34"/>
      <c r="EL190" s="34"/>
      <c r="EM190" s="34">
        <f t="shared" si="1205"/>
        <v>0</v>
      </c>
      <c r="EN190" s="34">
        <f t="shared" si="1205"/>
        <v>0</v>
      </c>
      <c r="EO190" s="34">
        <v>0</v>
      </c>
      <c r="EP190" s="34">
        <f>(EO190/12*1*$D190*$G190*$H190*$L190*EP$9)+(EO190/12*11*$E190*$G190*$H190*$L190*EP$10)</f>
        <v>0</v>
      </c>
      <c r="EQ190" s="34">
        <f t="shared" si="1280"/>
        <v>0</v>
      </c>
      <c r="ER190" s="34">
        <f t="shared" si="1281"/>
        <v>0</v>
      </c>
      <c r="ES190" s="34"/>
      <c r="ET190" s="34"/>
      <c r="EU190" s="34">
        <f t="shared" si="1206"/>
        <v>0</v>
      </c>
      <c r="EV190" s="34">
        <f t="shared" si="1206"/>
        <v>0</v>
      </c>
      <c r="EW190" s="34">
        <v>0</v>
      </c>
      <c r="EX190" s="34">
        <f>(EW190/12*1*$D190*$G190*$H190*$M190*EX$9)+(EW190/12*11*$E190*$G190*$H190*$M190*EX$10)</f>
        <v>0</v>
      </c>
      <c r="EY190" s="34">
        <f t="shared" si="1297"/>
        <v>0</v>
      </c>
      <c r="EZ190" s="34">
        <f t="shared" si="1283"/>
        <v>0</v>
      </c>
      <c r="FA190" s="34"/>
      <c r="FB190" s="34">
        <f t="shared" si="1415"/>
        <v>0</v>
      </c>
      <c r="FC190" s="34">
        <f t="shared" si="1298"/>
        <v>0</v>
      </c>
      <c r="FD190" s="34">
        <f t="shared" si="1298"/>
        <v>0</v>
      </c>
      <c r="FE190" s="34">
        <v>0</v>
      </c>
      <c r="FF190" s="34">
        <f t="shared" si="1478"/>
        <v>0</v>
      </c>
      <c r="FG190" s="34">
        <f t="shared" si="1286"/>
        <v>0</v>
      </c>
      <c r="FH190" s="34">
        <f t="shared" si="1287"/>
        <v>0</v>
      </c>
      <c r="FI190" s="34"/>
      <c r="FJ190" s="34">
        <f t="shared" si="1416"/>
        <v>0</v>
      </c>
      <c r="FK190" s="34">
        <f t="shared" si="1299"/>
        <v>0</v>
      </c>
      <c r="FL190" s="34">
        <f t="shared" si="1299"/>
        <v>0</v>
      </c>
      <c r="FM190" s="34">
        <v>0</v>
      </c>
      <c r="FN190" s="34">
        <f t="shared" si="1479"/>
        <v>0</v>
      </c>
      <c r="FO190" s="34">
        <f t="shared" si="1290"/>
        <v>0</v>
      </c>
      <c r="FP190" s="34">
        <f t="shared" si="1291"/>
        <v>0</v>
      </c>
      <c r="FQ190" s="34"/>
      <c r="FR190" s="34">
        <f t="shared" si="1417"/>
        <v>0</v>
      </c>
      <c r="FS190" s="34">
        <f t="shared" si="1417"/>
        <v>0</v>
      </c>
      <c r="FT190" s="34">
        <f t="shared" si="1417"/>
        <v>0</v>
      </c>
      <c r="FU190" s="34">
        <v>0</v>
      </c>
      <c r="FV190" s="34">
        <f t="shared" si="1480"/>
        <v>0</v>
      </c>
      <c r="FW190" s="34">
        <v>0</v>
      </c>
      <c r="FX190" s="34">
        <v>0</v>
      </c>
      <c r="FY190" s="34"/>
      <c r="FZ190" s="34"/>
      <c r="GA190" s="34">
        <f t="shared" si="1207"/>
        <v>0</v>
      </c>
      <c r="GB190" s="34">
        <f t="shared" si="1207"/>
        <v>0</v>
      </c>
      <c r="GC190" s="34">
        <v>0</v>
      </c>
      <c r="GD190" s="34">
        <f>(GC190/12*1*$D190*$G190*$H190*$O190*GD$9)+(GC190/12*11*$E190*$G190*$H190*$P190*GD$10)</f>
        <v>0</v>
      </c>
      <c r="GE190" s="34">
        <v>0</v>
      </c>
      <c r="GF190" s="34">
        <f t="shared" si="1296"/>
        <v>0</v>
      </c>
      <c r="GG190" s="34"/>
      <c r="GH190" s="34"/>
      <c r="GI190" s="27">
        <f t="shared" si="1208"/>
        <v>0</v>
      </c>
      <c r="GJ190" s="27">
        <f t="shared" si="1208"/>
        <v>0</v>
      </c>
      <c r="GK190" s="37"/>
      <c r="GL190" s="38"/>
    </row>
    <row r="191" spans="1:194" ht="27" customHeight="1" x14ac:dyDescent="0.25">
      <c r="A191" s="41"/>
      <c r="B191" s="78">
        <v>158</v>
      </c>
      <c r="C191" s="44" t="s">
        <v>329</v>
      </c>
      <c r="D191" s="29">
        <v>18150.400000000001</v>
      </c>
      <c r="E191" s="29">
        <f t="shared" si="1412"/>
        <v>18790</v>
      </c>
      <c r="F191" s="30">
        <v>18508</v>
      </c>
      <c r="G191" s="39">
        <v>2.11</v>
      </c>
      <c r="H191" s="31">
        <v>1</v>
      </c>
      <c r="I191" s="53">
        <v>0.8</v>
      </c>
      <c r="J191" s="53">
        <v>0.8</v>
      </c>
      <c r="K191" s="53">
        <v>0.7</v>
      </c>
      <c r="L191" s="29">
        <v>1.4</v>
      </c>
      <c r="M191" s="29">
        <v>1.68</v>
      </c>
      <c r="N191" s="29">
        <v>2.23</v>
      </c>
      <c r="O191" s="29">
        <v>2.39</v>
      </c>
      <c r="P191" s="33">
        <v>2.57</v>
      </c>
      <c r="Q191" s="34">
        <v>0</v>
      </c>
      <c r="R191" s="34">
        <f t="shared" ref="R191:R192" si="1484">(Q191/12*1*$D191*$G191*$H191*$L191*R$9)+(Q191/12*5*$E191*$G191*$H191*$L191)+(Q191/12*6*$F191*$G191*$H191*$L191)</f>
        <v>0</v>
      </c>
      <c r="S191" s="34">
        <v>0</v>
      </c>
      <c r="T191" s="34">
        <f t="shared" ref="T191:T192" si="1485">(S191/12*1*$D191*$G191*$H191*$L191*T$9)+(S191/12*5*$E191*$G191*$H191*$L191)+(S191/12*6*$F191*$G191*$H191*$L191)</f>
        <v>0</v>
      </c>
      <c r="U191" s="34">
        <v>4844</v>
      </c>
      <c r="V191" s="34">
        <f>(U191/12*1*$D191*$G191*$H191*$L191*V$9)+(U191/12*5*$E191*$G191*$J191*$L191)+(U191/12*6*$F191*$G191*$K191*$L191)</f>
        <v>210451156.68042666</v>
      </c>
      <c r="W191" s="34"/>
      <c r="X191" s="34">
        <f t="shared" ref="X191:X192" si="1486">(W191/12*1*$D191*$G191*$H191*$L191*X$9)+(W191/12*5*$E191*$G191*$H191*$L191)+(W191/12*6*$F191*$G191*$H191*$L191)</f>
        <v>0</v>
      </c>
      <c r="Y191" s="34">
        <v>0</v>
      </c>
      <c r="Z191" s="34">
        <f t="shared" ref="Z191:Z192" si="1487">(Y191/12*1*$D191*$G191*$H191*$L191*Z$9)+(Y191/12*5*$E191*$G191*$H191*$L191)+(Y191/12*6*$F191*$G191*$H191*$L191)</f>
        <v>0</v>
      </c>
      <c r="AA191" s="34"/>
      <c r="AB191" s="34">
        <f t="shared" ref="AB191:AB192" si="1488">(AA191/12*1*$D191*$G191*$H191*$L191*AB$9)+(AA191/12*5*$E191*$G191*$H191*$L191)+(AA191/12*6*$F191*$G191*$H191*$L191)</f>
        <v>0</v>
      </c>
      <c r="AC191" s="34">
        <v>0</v>
      </c>
      <c r="AD191" s="34">
        <f t="shared" ref="AD191:AD192" si="1489">(AC191/12*1*$D191*$G191*$H191*$L191*AD$9)+(AC191/12*5*$E191*$G191*$H191*$L191)+(AC191/12*6*$F191*$G191*$H191*$L191)</f>
        <v>0</v>
      </c>
      <c r="AE191" s="34">
        <v>0</v>
      </c>
      <c r="AF191" s="34">
        <f t="shared" ref="AF191:AF192" si="1490">(AE191/12*1*$D191*$G191*$H191*$L191*AF$9)+(AE191/12*5*$E191*$G191*$H191*$L191)+(AE191/12*6*$F191*$G191*$H191*$L191)</f>
        <v>0</v>
      </c>
      <c r="AG191" s="34">
        <v>0</v>
      </c>
      <c r="AH191" s="34">
        <f t="shared" ref="AH191:AH192" si="1491">(AG191/12*1*$D191*$G191*$H191*$L191*AH$9)+(AG191/12*5*$E191*$G191*$H191*$L191)+(AG191/12*6*$F191*$G191*$H191*$L191)</f>
        <v>0</v>
      </c>
      <c r="AI191" s="34">
        <v>0</v>
      </c>
      <c r="AJ191" s="34">
        <f t="shared" ref="AJ191:AJ192" si="1492">(AI191/12*1*$D191*$G191*$H191*$L191*AJ$9)+(AI191/12*3*$E191*$G191*$H191*$L191*AJ$10)+(AI191/12*8*$E191*$G191*$H191*$L191*AJ$11)</f>
        <v>0</v>
      </c>
      <c r="AK191" s="34">
        <v>0</v>
      </c>
      <c r="AL191" s="34">
        <f>(AK191/12*1*$D191*$G191*$H191*$L191*AL$9)+(AK191/12*5*$E191*$G191*$H191*$L191)+(AK191/12*6*$F191*$G191*$H191*$L191)</f>
        <v>0</v>
      </c>
      <c r="AM191" s="34"/>
      <c r="AN191" s="34">
        <f>(AM191/12*1*$D191*$G191*$H191*$L191*AN$9)+(AM191/12*5*$E191*$G191*$H191*$L191)+(AM191/12*6*$F191*$G191*$H191*$L191)</f>
        <v>0</v>
      </c>
      <c r="AO191" s="34">
        <v>0</v>
      </c>
      <c r="AP191" s="34">
        <f t="shared" ref="AP191:AP192" si="1493">(AO191/12*1*$D191*$G191*$H191*$L191*AP$9)+(AO191/12*5*$E191*$G191*$H191*$L191)+(AO191/12*6*$F191*$G191*$H191*$L191)</f>
        <v>0</v>
      </c>
      <c r="AQ191" s="34">
        <v>0</v>
      </c>
      <c r="AR191" s="34">
        <f>(AQ191/12*1*$D191*$G191*$H191*$M191*AR$9)+(AQ191/12*5*$E191*$G191*$H191*$M191)+(AQ191/12*6*$F191*$G191*$H191*$M191)</f>
        <v>0</v>
      </c>
      <c r="AS191" s="34">
        <v>0</v>
      </c>
      <c r="AT191" s="34">
        <f>(AS191/12*1*$D191*$G191*$H191*$M191*AT$9)+(AS191/12*5*$E191*$G191*$H191*$M191)+(AS191/12*6*$F191*$G191*$H191*$M191)</f>
        <v>0</v>
      </c>
      <c r="AU191" s="34">
        <v>0</v>
      </c>
      <c r="AV191" s="34">
        <f t="shared" ref="AV191:AV192" si="1494">(AU191/12*1*$D191*$G191*$H191*$M191*AV$9)+(AU191/12*5*$E191*$G191*$H191*$M191)+(AU191/12*6*$F191*$G191*$H191*$M191)</f>
        <v>0</v>
      </c>
      <c r="AW191" s="34">
        <v>0</v>
      </c>
      <c r="AX191" s="34">
        <f t="shared" ref="AX191:AX192" si="1495">(AW191/12*1*$D191*$G191*$H191*$M191*AX$9)+(AW191/12*5*$E191*$G191*$H191*$M191)+(AW191/12*6*$F191*$G191*$H191*$M191)</f>
        <v>0</v>
      </c>
      <c r="AY191" s="34"/>
      <c r="AZ191" s="34">
        <f t="shared" ref="AZ191:AZ192" si="1496">(AY191/12*1*$D191*$G191*$H191*$L191*AZ$9)+(AY191/12*5*$E191*$G191*$H191*$L191)+(AY191/12*6*$F191*$G191*$H191*$L191)</f>
        <v>0</v>
      </c>
      <c r="BA191" s="34"/>
      <c r="BB191" s="34">
        <f t="shared" ref="BB191:BB192" si="1497">(BA191/12*1*$D191*$G191*$H191*$L191*BB$9)+(BA191/12*5*$E191*$G191*$H191*$L191)+(BA191/12*6*$F191*$G191*$H191*$L191)</f>
        <v>0</v>
      </c>
      <c r="BC191" s="34">
        <v>0</v>
      </c>
      <c r="BD191" s="34">
        <f t="shared" ref="BD191:BD192" si="1498">(BC191/12*1*$D191*$G191*$H191*$M191*BD$9)+(BC191/12*5*$E191*$G191*$H191*$M191)+(BC191/12*6*$F191*$G191*$H191*$M191)</f>
        <v>0</v>
      </c>
      <c r="BE191" s="34">
        <v>0</v>
      </c>
      <c r="BF191" s="34">
        <f t="shared" ref="BF191:BF192" si="1499">(BE191/12*1*$D191*$G191*$H191*$L191*BF$9)+(BE191/12*5*$E191*$G191*$H191*$L191)+(BE191/12*6*$F191*$G191*$H191*$L191)</f>
        <v>0</v>
      </c>
      <c r="BG191" s="34">
        <v>0</v>
      </c>
      <c r="BH191" s="34">
        <f t="shared" ref="BH191:BH192" si="1500">(BG191/12*1*$D191*$G191*$H191*$L191*BH$9)+(BG191/12*5*$E191*$G191*$H191*$L191)+(BG191/12*6*$F191*$G191*$H191*$L191)</f>
        <v>0</v>
      </c>
      <c r="BI191" s="34">
        <v>0</v>
      </c>
      <c r="BJ191" s="34">
        <f t="shared" ref="BJ191:BJ192" si="1501">(BI191/12*1*$D191*$G191*$H191*$L191*BJ$9)+(BI191/12*5*$E191*$G191*$H191*$L191)+(BI191/12*6*$F191*$G191*$H191*$L191)</f>
        <v>0</v>
      </c>
      <c r="BK191" s="34">
        <v>0</v>
      </c>
      <c r="BL191" s="34">
        <f t="shared" ref="BL191:BL192" si="1502">(BK191/12*1*$D191*$G191*$H191*$M191*BL$9)+(BK191/12*5*$E191*$G191*$H191*$M191)+(BK191/12*6*$F191*$G191*$H191*$M191)</f>
        <v>0</v>
      </c>
      <c r="BM191" s="34">
        <f>30-5</f>
        <v>25</v>
      </c>
      <c r="BN191" s="34">
        <f>(BM191/12*1*$D191*$G191*$H191*$L191*BN$9)+(BM191/12*5*$E191*$G191*$J191*$L191)+(BM191/12*6*$F191*$G191*$K191*$L191)</f>
        <v>1063803.3419999999</v>
      </c>
      <c r="BO191" s="34">
        <v>0</v>
      </c>
      <c r="BP191" s="34">
        <f t="shared" ref="BP191:BP192" si="1503">(BO191/12*1*$D191*$G191*$H191*$L191*BP$9)+(BO191/12*3*$E191*$G191*$H191*$L191*BP$10)+(BO191/12*8*$E191*$G191*$H191*$L191*BP$11)</f>
        <v>0</v>
      </c>
      <c r="BQ191" s="40">
        <f>35-5</f>
        <v>30</v>
      </c>
      <c r="BR191" s="34">
        <f>(BQ191/12*1*$D191*$G191*$H191*$M191*BR$9)+(BQ191/12*5*$E191*$G191*$J191*$M191)+(BQ191/12*6*$F191*$G191*$K191*$M191)</f>
        <v>1522225.8817919998</v>
      </c>
      <c r="BS191" s="34">
        <v>0</v>
      </c>
      <c r="BT191" s="34">
        <f>(BS191/12*1*$D191*$G191*$H191*$M191*BT$9)+(BS191/12*4*$E191*$G191*$H191*$M453)+(BS191/12*1*$E191*$G191*$H191*$M191)+(BS191/12*6*$F191*$G191*$K191*$M191)</f>
        <v>0</v>
      </c>
      <c r="BU191" s="34">
        <v>0</v>
      </c>
      <c r="BV191" s="34">
        <f t="shared" ref="BV191:BV192" si="1504">(BU191/12*1*$D191*$F191*$G191*$L191*BV$9)+(BU191/12*11*$E191*$F191*$G191*$L191)</f>
        <v>0</v>
      </c>
      <c r="BW191" s="34">
        <v>0</v>
      </c>
      <c r="BX191" s="34">
        <f>(BW191/12*1*$D191*$G191*$H191*$L191*BX$9)+(BW191/12*5*$E191*$G191*$H191*$L191)+(BW191/12*6*$F191*$G191*$H191*$L191)</f>
        <v>0</v>
      </c>
      <c r="BY191" s="34">
        <v>0</v>
      </c>
      <c r="BZ191" s="34">
        <f>(BY191/12*1*$D191*$G191*$H191*$L191*BZ$9)+(BY191/12*5*$E191*$G191*$H191*$L191)+(BY191/12*6*$F191*$G191*$H191*$L191)</f>
        <v>0</v>
      </c>
      <c r="CA191" s="34">
        <v>0</v>
      </c>
      <c r="CB191" s="34">
        <f>(CA191/12*1*$D191*$G191*$H191*$L191*CB$9)+(CA191/12*5*$E191*$G191*$H191*$L191)+(CA191/12*6*$F191*$G191*$H191*$L191)</f>
        <v>0</v>
      </c>
      <c r="CC191" s="34">
        <v>0</v>
      </c>
      <c r="CD191" s="34">
        <f>(CC191/12*1*$D191*$G191*$H191*$L191*CD$9)+(CC191/12*5*$E191*$G191*$H191*$L191)+(CC191/12*6*$F191*$G191*$H191*$L191)</f>
        <v>0</v>
      </c>
      <c r="CE191" s="34">
        <v>0</v>
      </c>
      <c r="CF191" s="34">
        <f t="shared" ref="CF191:CF192" si="1505">(CE191/12*1*$D191*$G191*$H191*$M191*CF$9)+(CE191/12*5*$E191*$G191*$H191*$M191)+(CE191/12*6*$F191*$G191*$H191*$M191)</f>
        <v>0</v>
      </c>
      <c r="CG191" s="34"/>
      <c r="CH191" s="34">
        <f t="shared" ref="CH191:CH192" si="1506">(CG191/12*1*$D191*$G191*$H191*$L191*CH$9)+(CG191/12*5*$E191*$G191*$H191*$L191)+(CG191/12*6*$F191*$G191*$H191*$L191)</f>
        <v>0</v>
      </c>
      <c r="CI191" s="34"/>
      <c r="CJ191" s="34">
        <f t="shared" ref="CJ191:CJ192" si="1507">(CI191/12*1*$D191*$G191*$H191*$M191*CJ$9)+(CI191/12*5*$E191*$G191*$H191*$M191)+(CI191/12*6*$F191*$G191*$H191*$M191)</f>
        <v>0</v>
      </c>
      <c r="CK191" s="34">
        <v>0</v>
      </c>
      <c r="CL191" s="34">
        <f t="shared" ref="CL191:CL192" si="1508">(CK191/12*1*$D191*$G191*$H191*$L191*CL$9)+(CK191/12*5*$E191*$G191*$H191*$L191)+(CK191/12*6*$F191*$G191*$H191*$L191)</f>
        <v>0</v>
      </c>
      <c r="CM191" s="34">
        <v>0</v>
      </c>
      <c r="CN191" s="34">
        <f>(CM191/12*1*$D191*$G191*$H191*$L191*CN$9)+(CM191/12*11*$E191*$G191*$H191*$L191)</f>
        <v>0</v>
      </c>
      <c r="CO191" s="34">
        <v>0</v>
      </c>
      <c r="CP191" s="34">
        <f t="shared" si="1465"/>
        <v>0</v>
      </c>
      <c r="CQ191" s="34"/>
      <c r="CR191" s="34"/>
      <c r="CS191" s="34">
        <f t="shared" si="1203"/>
        <v>0</v>
      </c>
      <c r="CT191" s="34">
        <f t="shared" si="1203"/>
        <v>0</v>
      </c>
      <c r="CU191" s="34">
        <v>0</v>
      </c>
      <c r="CV191" s="34">
        <f t="shared" ref="CV191:CV192" si="1509">(CU191/12*1*$D191*$G191*$H191*$M191*CV$9)+(CU191/12*5*$E191*$G191*$H191*$M191)+(CU191/12*6*$F191*$G191*$H191*$M191)</f>
        <v>0</v>
      </c>
      <c r="CW191" s="34">
        <v>0</v>
      </c>
      <c r="CX191" s="34">
        <f t="shared" ref="CX191:CX192" si="1510">(CW191/12*1*$D191*$G191*$H191*$M191*CX$9)+(CW191/12*5*$E191*$G191*$H191*$M191)+(CW191/12*6*$F191*$G191*$H191*$M191)</f>
        <v>0</v>
      </c>
      <c r="CY191" s="34">
        <v>0</v>
      </c>
      <c r="CZ191" s="34">
        <f t="shared" ref="CZ191:CZ192" si="1511">(CY191/12*1*$D191*$G191*$H191*$L191*CZ$9)+(CY191/12*5*$E191*$G191*$H191*$L191)+(CY191/12*6*$F191*$G191*$H191*$L191)</f>
        <v>0</v>
      </c>
      <c r="DA191" s="34">
        <v>0</v>
      </c>
      <c r="DB191" s="34">
        <f t="shared" ref="DB191:DB192" si="1512">(DA191/12*1*$D191*$G191*$H191*$M191*DB$9)+(DA191/12*5*$E191*$G191*$H191*$M191)+(DA191/12*6*$F191*$G191*$H191*$M191)</f>
        <v>0</v>
      </c>
      <c r="DC191" s="34">
        <v>0</v>
      </c>
      <c r="DD191" s="34">
        <f t="shared" ref="DD191:DD192" si="1513">(DC191/12*1*$D191*$G191*$H191*$M191*DD$9)+(DC191/12*5*$E191*$G191*$H191*$M191)+(DC191/12*6*$F191*$G191*$H191*$M191)</f>
        <v>0</v>
      </c>
      <c r="DE191" s="34">
        <v>0</v>
      </c>
      <c r="DF191" s="34">
        <f t="shared" ref="DF191:DF192" si="1514">(DE191/12*1*$D191*$G191*$H191*$M191*DF$9)+(DE191/12*5*$E191*$G191*$H191*$M191)+(DE191/12*6*$F191*$G191*$H191*$M191)</f>
        <v>0</v>
      </c>
      <c r="DG191" s="34">
        <v>0</v>
      </c>
      <c r="DH191" s="34">
        <f>(DG191/12*1*$D191*$G191*$H191*$M191*DH$9)+(DG191/12*11*$E191*$G191*$H191*$M191)</f>
        <v>0</v>
      </c>
      <c r="DI191" s="34">
        <f t="shared" si="1472"/>
        <v>0</v>
      </c>
      <c r="DJ191" s="34">
        <f t="shared" si="1473"/>
        <v>0</v>
      </c>
      <c r="DK191" s="34"/>
      <c r="DL191" s="27"/>
      <c r="DM191" s="34">
        <f t="shared" si="1218"/>
        <v>0</v>
      </c>
      <c r="DN191" s="27">
        <f t="shared" si="1195"/>
        <v>0</v>
      </c>
      <c r="DO191" s="34">
        <v>0</v>
      </c>
      <c r="DP191" s="34">
        <f t="shared" ref="DP191:DP192" si="1515">(DO191/12*1*$D191*$G191*$H191*$L191*DP$9)+(DO191/12*5*$E191*$G191*$H191*$L191)+(DO191/12*6*$F191*$G191*$H191*$L191)</f>
        <v>0</v>
      </c>
      <c r="DQ191" s="34">
        <v>0</v>
      </c>
      <c r="DR191" s="34">
        <f>(DQ191/12*1*$D191*$G191*$H191*$M191*DR$9)+(DQ191/12*11*$E191*$G191*$H191*$M191)</f>
        <v>0</v>
      </c>
      <c r="DS191" s="34"/>
      <c r="DT191" s="34">
        <f t="shared" si="1475"/>
        <v>0</v>
      </c>
      <c r="DU191" s="34"/>
      <c r="DV191" s="27"/>
      <c r="DW191" s="34">
        <f t="shared" si="1201"/>
        <v>0</v>
      </c>
      <c r="DX191" s="34">
        <f t="shared" si="1201"/>
        <v>0</v>
      </c>
      <c r="DY191" s="34">
        <v>0</v>
      </c>
      <c r="DZ191" s="34">
        <f>(DY191/12*1*$D191*$G191*$H191*$M191*DZ$9)+(DY191/12*11*$E191*$G191*$H191*$M191)</f>
        <v>0</v>
      </c>
      <c r="EA191" s="34">
        <f t="shared" si="1274"/>
        <v>0</v>
      </c>
      <c r="EB191" s="34">
        <f t="shared" si="1476"/>
        <v>0</v>
      </c>
      <c r="EC191" s="27"/>
      <c r="ED191" s="34">
        <f t="shared" si="1414"/>
        <v>0</v>
      </c>
      <c r="EE191" s="34">
        <f t="shared" si="1204"/>
        <v>0</v>
      </c>
      <c r="EF191" s="34">
        <f t="shared" si="1204"/>
        <v>0</v>
      </c>
      <c r="EG191" s="34">
        <v>0</v>
      </c>
      <c r="EH191" s="34">
        <f>(EG191/12*1*$D191*$G191*$H191*$L191*EH$9)+(EG191/12*11*$E191*$G191*$H191*$L191)</f>
        <v>0</v>
      </c>
      <c r="EI191" s="34">
        <f t="shared" si="1477"/>
        <v>0</v>
      </c>
      <c r="EJ191" s="34">
        <f t="shared" si="1278"/>
        <v>0</v>
      </c>
      <c r="EK191" s="34"/>
      <c r="EL191" s="34"/>
      <c r="EM191" s="34">
        <f t="shared" si="1205"/>
        <v>0</v>
      </c>
      <c r="EN191" s="34">
        <f t="shared" si="1205"/>
        <v>0</v>
      </c>
      <c r="EO191" s="34">
        <v>0</v>
      </c>
      <c r="EP191" s="34">
        <f>(EO191/12*1*$D191*$G191*$H191*$L191*EP$9)+(EO191/12*11*$E191*$G191*$H191*$L191)</f>
        <v>0</v>
      </c>
      <c r="EQ191" s="34">
        <f t="shared" si="1280"/>
        <v>0</v>
      </c>
      <c r="ER191" s="34">
        <f t="shared" si="1281"/>
        <v>0</v>
      </c>
      <c r="ES191" s="34"/>
      <c r="ET191" s="34"/>
      <c r="EU191" s="34">
        <f t="shared" si="1206"/>
        <v>0</v>
      </c>
      <c r="EV191" s="34">
        <f t="shared" si="1206"/>
        <v>0</v>
      </c>
      <c r="EW191" s="34">
        <v>0</v>
      </c>
      <c r="EX191" s="34">
        <f>(EW191/12*1*$D191*$G191*$H191*$M191*EX$9)+(EW191/12*11*$E191*$G191*$H191*$M191)</f>
        <v>0</v>
      </c>
      <c r="EY191" s="34">
        <f t="shared" si="1297"/>
        <v>0</v>
      </c>
      <c r="EZ191" s="34">
        <f t="shared" si="1283"/>
        <v>0</v>
      </c>
      <c r="FA191" s="34"/>
      <c r="FB191" s="34">
        <f t="shared" si="1415"/>
        <v>0</v>
      </c>
      <c r="FC191" s="34">
        <f t="shared" si="1298"/>
        <v>0</v>
      </c>
      <c r="FD191" s="34">
        <f t="shared" si="1298"/>
        <v>0</v>
      </c>
      <c r="FE191" s="34">
        <v>0</v>
      </c>
      <c r="FF191" s="34">
        <f t="shared" ref="FF191:FF192" si="1516">(FE191/12*1*$D191*$G191*$H191*$M191*FF$9)+(FE191/12*11*$E191*$G191*$H191*$M191)</f>
        <v>0</v>
      </c>
      <c r="FG191" s="34">
        <f t="shared" si="1286"/>
        <v>0</v>
      </c>
      <c r="FH191" s="34">
        <f t="shared" si="1287"/>
        <v>0</v>
      </c>
      <c r="FI191" s="34"/>
      <c r="FJ191" s="34">
        <f t="shared" si="1416"/>
        <v>0</v>
      </c>
      <c r="FK191" s="34">
        <f t="shared" si="1299"/>
        <v>0</v>
      </c>
      <c r="FL191" s="34">
        <f t="shared" si="1299"/>
        <v>0</v>
      </c>
      <c r="FM191" s="34">
        <v>0</v>
      </c>
      <c r="FN191" s="34">
        <f t="shared" ref="FN191:FN192" si="1517">(FM191/12*1*$D191*$G191*$H191*$M191*FN$9)+(FM191/12*11*$E191*$G191*$H191*$M191)</f>
        <v>0</v>
      </c>
      <c r="FO191" s="34">
        <f t="shared" si="1290"/>
        <v>0</v>
      </c>
      <c r="FP191" s="34">
        <f t="shared" si="1291"/>
        <v>0</v>
      </c>
      <c r="FQ191" s="34"/>
      <c r="FR191" s="34">
        <f t="shared" si="1417"/>
        <v>0</v>
      </c>
      <c r="FS191" s="34">
        <f t="shared" si="1417"/>
        <v>0</v>
      </c>
      <c r="FT191" s="34">
        <f t="shared" si="1417"/>
        <v>0</v>
      </c>
      <c r="FU191" s="34">
        <v>0</v>
      </c>
      <c r="FV191" s="34">
        <f t="shared" ref="FV191:FV192" si="1518">(FU191/12*1*$D191*$G191*$H191*$N191*FV$9)+(FU191/12*11*$E191*$G191*$H191*$N191)</f>
        <v>0</v>
      </c>
      <c r="FW191" s="34">
        <v>0</v>
      </c>
      <c r="FX191" s="34">
        <v>0</v>
      </c>
      <c r="FY191" s="34"/>
      <c r="FZ191" s="34"/>
      <c r="GA191" s="34">
        <f t="shared" si="1207"/>
        <v>0</v>
      </c>
      <c r="GB191" s="34">
        <f t="shared" si="1207"/>
        <v>0</v>
      </c>
      <c r="GC191" s="34">
        <v>0</v>
      </c>
      <c r="GD191" s="34">
        <f>(GC191/12*1*$D191*$G191*$H191*$O191*GD$9)+(GC191/12*11*$E191*$G191*$H191*$P191)</f>
        <v>0</v>
      </c>
      <c r="GE191" s="34">
        <v>0</v>
      </c>
      <c r="GF191" s="34">
        <f t="shared" si="1296"/>
        <v>0</v>
      </c>
      <c r="GG191" s="34"/>
      <c r="GH191" s="34"/>
      <c r="GI191" s="27">
        <f t="shared" si="1208"/>
        <v>0</v>
      </c>
      <c r="GJ191" s="27">
        <f t="shared" si="1208"/>
        <v>0</v>
      </c>
      <c r="GK191" s="37"/>
      <c r="GL191" s="38"/>
    </row>
    <row r="192" spans="1:194" ht="27" customHeight="1" x14ac:dyDescent="0.25">
      <c r="A192" s="41"/>
      <c r="B192" s="72">
        <v>159</v>
      </c>
      <c r="C192" s="28" t="s">
        <v>330</v>
      </c>
      <c r="D192" s="29">
        <v>18150.400000000001</v>
      </c>
      <c r="E192" s="29">
        <f t="shared" si="1412"/>
        <v>18790</v>
      </c>
      <c r="F192" s="30">
        <v>18508</v>
      </c>
      <c r="G192" s="39">
        <v>2.33</v>
      </c>
      <c r="H192" s="31">
        <v>1</v>
      </c>
      <c r="I192" s="32"/>
      <c r="J192" s="32"/>
      <c r="K192" s="53">
        <v>0.9</v>
      </c>
      <c r="L192" s="29">
        <v>1.4</v>
      </c>
      <c r="M192" s="29">
        <v>1.68</v>
      </c>
      <c r="N192" s="29">
        <v>2.23</v>
      </c>
      <c r="O192" s="29">
        <v>2.39</v>
      </c>
      <c r="P192" s="33">
        <v>2.57</v>
      </c>
      <c r="Q192" s="34"/>
      <c r="R192" s="34">
        <f t="shared" si="1484"/>
        <v>0</v>
      </c>
      <c r="S192" s="34"/>
      <c r="T192" s="34">
        <f t="shared" si="1485"/>
        <v>0</v>
      </c>
      <c r="U192" s="34">
        <v>200</v>
      </c>
      <c r="V192" s="34">
        <f>(U192/12*1*$D192*$G192*$H192*$L192*V$9)+(U192/12*5*$E192*$G192*$H192*$L192)+(U192/12*6*$F192*$G192*$K192*$L192)</f>
        <v>11824136.743999999</v>
      </c>
      <c r="W192" s="34"/>
      <c r="X192" s="34">
        <f t="shared" si="1486"/>
        <v>0</v>
      </c>
      <c r="Y192" s="34"/>
      <c r="Z192" s="34">
        <f t="shared" si="1487"/>
        <v>0</v>
      </c>
      <c r="AA192" s="34"/>
      <c r="AB192" s="34">
        <f t="shared" si="1488"/>
        <v>0</v>
      </c>
      <c r="AC192" s="34"/>
      <c r="AD192" s="34">
        <f t="shared" si="1489"/>
        <v>0</v>
      </c>
      <c r="AE192" s="34"/>
      <c r="AF192" s="34">
        <f t="shared" si="1490"/>
        <v>0</v>
      </c>
      <c r="AG192" s="34"/>
      <c r="AH192" s="34">
        <f t="shared" si="1491"/>
        <v>0</v>
      </c>
      <c r="AI192" s="34"/>
      <c r="AJ192" s="34">
        <f t="shared" si="1492"/>
        <v>0</v>
      </c>
      <c r="AK192" s="34"/>
      <c r="AL192" s="34">
        <f>(AK192/12*1*$D192*$G192*$H192*$L192*AL$9)+(AK192/12*5*$E192*$G192*$H192*$L192)+(AK192/12*6*$F192*$G192*$H192*$L192)</f>
        <v>0</v>
      </c>
      <c r="AM192" s="34"/>
      <c r="AN192" s="34">
        <f>(AM192/12*1*$D192*$G192*$H192*$L192*AN$9)+(AM192/12*5*$E192*$G192*$H192*$L192)+(AM192/12*6*$F192*$G192*$H192*$L192)</f>
        <v>0</v>
      </c>
      <c r="AO192" s="34"/>
      <c r="AP192" s="34">
        <f t="shared" si="1493"/>
        <v>0</v>
      </c>
      <c r="AQ192" s="34"/>
      <c r="AR192" s="34">
        <f>(AQ192/12*1*$D192*$G192*$H192*$M192*AR$9)+(AQ192/12*5*$E192*$G192*$H192*$M192)+(AQ192/12*6*$F192*$G192*$H192*$M192)</f>
        <v>0</v>
      </c>
      <c r="AS192" s="34"/>
      <c r="AT192" s="34">
        <f>(AS192/12*1*$D192*$G192*$H192*$M192*AT$9)+(AS192/12*5*$E192*$G192*$H192*$M192)+(AS192/12*6*$F192*$G192*$H192*$M192)</f>
        <v>0</v>
      </c>
      <c r="AU192" s="34"/>
      <c r="AV192" s="34">
        <f t="shared" si="1494"/>
        <v>0</v>
      </c>
      <c r="AW192" s="34"/>
      <c r="AX192" s="34">
        <f t="shared" si="1495"/>
        <v>0</v>
      </c>
      <c r="AY192" s="34"/>
      <c r="AZ192" s="34">
        <f t="shared" si="1496"/>
        <v>0</v>
      </c>
      <c r="BA192" s="34"/>
      <c r="BB192" s="34">
        <f t="shared" si="1497"/>
        <v>0</v>
      </c>
      <c r="BC192" s="34"/>
      <c r="BD192" s="34">
        <f t="shared" si="1498"/>
        <v>0</v>
      </c>
      <c r="BE192" s="34"/>
      <c r="BF192" s="34">
        <f t="shared" si="1499"/>
        <v>0</v>
      </c>
      <c r="BG192" s="34"/>
      <c r="BH192" s="34">
        <f t="shared" si="1500"/>
        <v>0</v>
      </c>
      <c r="BI192" s="34"/>
      <c r="BJ192" s="34">
        <f t="shared" si="1501"/>
        <v>0</v>
      </c>
      <c r="BK192" s="34"/>
      <c r="BL192" s="34">
        <f t="shared" si="1502"/>
        <v>0</v>
      </c>
      <c r="BM192" s="34">
        <f>50-20</f>
        <v>30</v>
      </c>
      <c r="BN192" s="34">
        <f>(BM192/12*1*$D192*$G192*$H192*$L192*BN$9)+(BM192/12*5*$E192*$G192*$H192*$L192)+(BM192/12*6*$F192*$G192*$K192*$L192)</f>
        <v>1744017.2091999999</v>
      </c>
      <c r="BO192" s="34"/>
      <c r="BP192" s="34">
        <f t="shared" si="1503"/>
        <v>0</v>
      </c>
      <c r="BQ192" s="40"/>
      <c r="BR192" s="34">
        <f t="shared" ref="BR192" si="1519">(BQ192/12*1*$D192*$G192*$H192*$M192*BR$9)+(BQ192/12*5*$E192*$G192*$H192*$M192)+(BQ192/12*6*$F192*$G192*$H192*$M192)</f>
        <v>0</v>
      </c>
      <c r="BS192" s="34"/>
      <c r="BT192" s="34">
        <f>(BS192/12*1*$D192*$G192*$H192*$M192*BT$9)+(BS192/12*4*$E192*$G192*$H192*$M454)+(BS192/12*1*$E192*$G192*$H192*$M192)+(BS192/12*6*$F192*$G192*$K192*$M192)</f>
        <v>0</v>
      </c>
      <c r="BU192" s="34"/>
      <c r="BV192" s="34">
        <f t="shared" si="1504"/>
        <v>0</v>
      </c>
      <c r="BW192" s="34"/>
      <c r="BX192" s="34">
        <f>(BW192/12*1*$D192*$G192*$H192*$L192*BX$9)+(BW192/12*5*$E192*$G192*$H192*$L192)+(BW192/12*6*$F192*$G192*$H192*$L192)</f>
        <v>0</v>
      </c>
      <c r="BY192" s="34"/>
      <c r="BZ192" s="34">
        <f>(BY192/12*1*$D192*$G192*$H192*$L192*BZ$9)+(BY192/12*5*$E192*$G192*$H192*$L192)+(BY192/12*6*$F192*$G192*$H192*$L192)</f>
        <v>0</v>
      </c>
      <c r="CA192" s="34"/>
      <c r="CB192" s="34">
        <f>(CA192/12*1*$D192*$G192*$H192*$L192*CB$9)+(CA192/12*5*$E192*$G192*$H192*$L192)+(CA192/12*6*$F192*$G192*$H192*$L192)</f>
        <v>0</v>
      </c>
      <c r="CC192" s="34"/>
      <c r="CD192" s="34">
        <f>(CC192/12*1*$D192*$G192*$H192*$L192*CD$9)+(CC192/12*5*$E192*$G192*$H192*$L192)+(CC192/12*6*$F192*$G192*$H192*$L192)</f>
        <v>0</v>
      </c>
      <c r="CE192" s="34"/>
      <c r="CF192" s="34">
        <f t="shared" si="1505"/>
        <v>0</v>
      </c>
      <c r="CG192" s="34"/>
      <c r="CH192" s="34">
        <f t="shared" si="1506"/>
        <v>0</v>
      </c>
      <c r="CI192" s="34"/>
      <c r="CJ192" s="34">
        <f t="shared" si="1507"/>
        <v>0</v>
      </c>
      <c r="CK192" s="34"/>
      <c r="CL192" s="34">
        <f t="shared" si="1508"/>
        <v>0</v>
      </c>
      <c r="CM192" s="34"/>
      <c r="CN192" s="34">
        <f>(CM192/12*1*$D192*$G192*$H192*$L192*CN$9)+(CM192/12*11*$E192*$G192*$H192*$L192)</f>
        <v>0</v>
      </c>
      <c r="CO192" s="34">
        <v>0</v>
      </c>
      <c r="CP192" s="34">
        <f t="shared" si="1465"/>
        <v>0</v>
      </c>
      <c r="CQ192" s="34"/>
      <c r="CR192" s="34"/>
      <c r="CS192" s="34">
        <f t="shared" si="1203"/>
        <v>0</v>
      </c>
      <c r="CT192" s="34">
        <f t="shared" si="1203"/>
        <v>0</v>
      </c>
      <c r="CU192" s="34"/>
      <c r="CV192" s="34">
        <f t="shared" si="1509"/>
        <v>0</v>
      </c>
      <c r="CW192" s="34"/>
      <c r="CX192" s="34">
        <f t="shared" si="1510"/>
        <v>0</v>
      </c>
      <c r="CY192" s="34"/>
      <c r="CZ192" s="34">
        <f t="shared" si="1511"/>
        <v>0</v>
      </c>
      <c r="DA192" s="34"/>
      <c r="DB192" s="34">
        <f t="shared" si="1512"/>
        <v>0</v>
      </c>
      <c r="DC192" s="34"/>
      <c r="DD192" s="34">
        <f t="shared" si="1513"/>
        <v>0</v>
      </c>
      <c r="DE192" s="34"/>
      <c r="DF192" s="34">
        <f t="shared" si="1514"/>
        <v>0</v>
      </c>
      <c r="DG192" s="34"/>
      <c r="DH192" s="34">
        <f>(DG192/12*1*$D192*$G192*$H192*$M192*DH$9)+(DG192/12*11*$E192*$G192*$H192*$M192)</f>
        <v>0</v>
      </c>
      <c r="DI192" s="34">
        <f t="shared" si="1472"/>
        <v>0</v>
      </c>
      <c r="DJ192" s="34">
        <f t="shared" si="1473"/>
        <v>0</v>
      </c>
      <c r="DK192" s="34"/>
      <c r="DL192" s="27"/>
      <c r="DM192" s="34">
        <f t="shared" si="1218"/>
        <v>0</v>
      </c>
      <c r="DN192" s="27">
        <f t="shared" si="1195"/>
        <v>0</v>
      </c>
      <c r="DO192" s="34"/>
      <c r="DP192" s="34">
        <f t="shared" si="1515"/>
        <v>0</v>
      </c>
      <c r="DQ192" s="34"/>
      <c r="DR192" s="34">
        <f>(DQ192/12*1*$D192*$G192*$H192*$M192*DR$9)+(DQ192/12*11*$E192*$G192*$H192*$M192)</f>
        <v>0</v>
      </c>
      <c r="DS192" s="34"/>
      <c r="DT192" s="34">
        <f t="shared" si="1475"/>
        <v>0</v>
      </c>
      <c r="DU192" s="34"/>
      <c r="DV192" s="27"/>
      <c r="DW192" s="34">
        <f t="shared" si="1201"/>
        <v>0</v>
      </c>
      <c r="DX192" s="34">
        <f t="shared" si="1201"/>
        <v>0</v>
      </c>
      <c r="DY192" s="34"/>
      <c r="DZ192" s="34">
        <f>(DY192/12*1*$D192*$G192*$H192*$M192*DZ$9)+(DY192/12*11*$E192*$G192*$H192*$M192)</f>
        <v>0</v>
      </c>
      <c r="EA192" s="34">
        <f t="shared" si="1274"/>
        <v>0</v>
      </c>
      <c r="EB192" s="34">
        <f t="shared" si="1476"/>
        <v>0</v>
      </c>
      <c r="EC192" s="27"/>
      <c r="ED192" s="34">
        <f t="shared" si="1414"/>
        <v>0</v>
      </c>
      <c r="EE192" s="34">
        <f t="shared" si="1204"/>
        <v>0</v>
      </c>
      <c r="EF192" s="34">
        <f t="shared" si="1204"/>
        <v>0</v>
      </c>
      <c r="EG192" s="34"/>
      <c r="EH192" s="34">
        <f>(EG192/12*1*$D192*$G192*$H192*$L192*EH$9)+(EG192/12*11*$E192*$G192*$H192*$L192)</f>
        <v>0</v>
      </c>
      <c r="EI192" s="34">
        <f t="shared" si="1477"/>
        <v>0</v>
      </c>
      <c r="EJ192" s="34">
        <f t="shared" si="1278"/>
        <v>0</v>
      </c>
      <c r="EK192" s="34"/>
      <c r="EL192" s="34"/>
      <c r="EM192" s="34">
        <f t="shared" si="1205"/>
        <v>0</v>
      </c>
      <c r="EN192" s="34">
        <f t="shared" si="1205"/>
        <v>0</v>
      </c>
      <c r="EO192" s="34"/>
      <c r="EP192" s="34">
        <f>(EO192/12*1*$D192*$G192*$H192*$L192*EP$9)+(EO192/12*11*$E192*$G192*$H192*$L192)</f>
        <v>0</v>
      </c>
      <c r="EQ192" s="34">
        <f t="shared" si="1280"/>
        <v>0</v>
      </c>
      <c r="ER192" s="34">
        <f t="shared" si="1281"/>
        <v>0</v>
      </c>
      <c r="ES192" s="34"/>
      <c r="ET192" s="34"/>
      <c r="EU192" s="34">
        <f t="shared" si="1206"/>
        <v>0</v>
      </c>
      <c r="EV192" s="34">
        <f t="shared" si="1206"/>
        <v>0</v>
      </c>
      <c r="EW192" s="34"/>
      <c r="EX192" s="34">
        <f>(EW192/12*1*$D192*$G192*$H192*$M192*EX$9)+(EW192/12*11*$E192*$G192*$H192*$M192)</f>
        <v>0</v>
      </c>
      <c r="EY192" s="34">
        <f t="shared" si="1297"/>
        <v>0</v>
      </c>
      <c r="EZ192" s="34">
        <f t="shared" si="1283"/>
        <v>0</v>
      </c>
      <c r="FA192" s="34"/>
      <c r="FB192" s="34">
        <f t="shared" si="1415"/>
        <v>0</v>
      </c>
      <c r="FC192" s="34">
        <f t="shared" si="1298"/>
        <v>0</v>
      </c>
      <c r="FD192" s="34">
        <f t="shared" si="1298"/>
        <v>0</v>
      </c>
      <c r="FE192" s="34"/>
      <c r="FF192" s="34">
        <f t="shared" si="1516"/>
        <v>0</v>
      </c>
      <c r="FG192" s="34">
        <f t="shared" si="1286"/>
        <v>0</v>
      </c>
      <c r="FH192" s="34">
        <f t="shared" si="1287"/>
        <v>0</v>
      </c>
      <c r="FI192" s="34"/>
      <c r="FJ192" s="34">
        <f t="shared" si="1416"/>
        <v>0</v>
      </c>
      <c r="FK192" s="34">
        <f t="shared" si="1299"/>
        <v>0</v>
      </c>
      <c r="FL192" s="34">
        <f t="shared" si="1299"/>
        <v>0</v>
      </c>
      <c r="FM192" s="34"/>
      <c r="FN192" s="34">
        <f t="shared" si="1517"/>
        <v>0</v>
      </c>
      <c r="FO192" s="34">
        <f t="shared" si="1290"/>
        <v>0</v>
      </c>
      <c r="FP192" s="34">
        <f t="shared" si="1291"/>
        <v>0</v>
      </c>
      <c r="FQ192" s="34"/>
      <c r="FR192" s="34">
        <f t="shared" si="1417"/>
        <v>0</v>
      </c>
      <c r="FS192" s="34">
        <f t="shared" si="1417"/>
        <v>0</v>
      </c>
      <c r="FT192" s="34">
        <f t="shared" si="1417"/>
        <v>0</v>
      </c>
      <c r="FU192" s="34"/>
      <c r="FV192" s="34">
        <f t="shared" si="1518"/>
        <v>0</v>
      </c>
      <c r="FW192" s="34">
        <v>0</v>
      </c>
      <c r="FX192" s="34">
        <v>0</v>
      </c>
      <c r="FY192" s="34"/>
      <c r="FZ192" s="34"/>
      <c r="GA192" s="34">
        <f t="shared" si="1207"/>
        <v>0</v>
      </c>
      <c r="GB192" s="34">
        <f t="shared" si="1207"/>
        <v>0</v>
      </c>
      <c r="GC192" s="34"/>
      <c r="GD192" s="34">
        <f>(GC192/12*1*$D192*$G192*$H192*$O192*GD$9)+(GC192/12*11*$E192*$G192*$H192*$P192)</f>
        <v>0</v>
      </c>
      <c r="GE192" s="34">
        <v>0</v>
      </c>
      <c r="GF192" s="34">
        <f t="shared" si="1296"/>
        <v>0</v>
      </c>
      <c r="GG192" s="34"/>
      <c r="GH192" s="34"/>
      <c r="GI192" s="27">
        <f t="shared" si="1208"/>
        <v>0</v>
      </c>
      <c r="GJ192" s="27">
        <f t="shared" si="1208"/>
        <v>0</v>
      </c>
      <c r="GK192" s="37"/>
      <c r="GL192" s="38"/>
    </row>
    <row r="193" spans="1:194" ht="19.5" customHeight="1" x14ac:dyDescent="0.25">
      <c r="A193" s="41"/>
      <c r="B193" s="72">
        <v>160</v>
      </c>
      <c r="C193" s="28" t="s">
        <v>331</v>
      </c>
      <c r="D193" s="29">
        <f t="shared" ref="D193:E208" si="1520">D192</f>
        <v>18150.400000000001</v>
      </c>
      <c r="E193" s="29">
        <f t="shared" si="1520"/>
        <v>18790</v>
      </c>
      <c r="F193" s="30">
        <v>18508</v>
      </c>
      <c r="G193" s="39">
        <v>0.51</v>
      </c>
      <c r="H193" s="31">
        <v>1</v>
      </c>
      <c r="I193" s="32"/>
      <c r="J193" s="32"/>
      <c r="K193" s="53">
        <v>1.1000000000000001</v>
      </c>
      <c r="L193" s="29">
        <v>1.4</v>
      </c>
      <c r="M193" s="29">
        <v>1.68</v>
      </c>
      <c r="N193" s="29">
        <v>2.23</v>
      </c>
      <c r="O193" s="29">
        <v>2.39</v>
      </c>
      <c r="P193" s="33">
        <v>2.57</v>
      </c>
      <c r="Q193" s="34"/>
      <c r="R193" s="34">
        <f>(Q193/12*1*$D193*$G193*$H193*$L193*R$9)+(Q193/12*5*$E193*$G193*$H193*$L193*R$10)+(Q193/12*6*$F193*$G193*$H193*$L193*R$10)</f>
        <v>0</v>
      </c>
      <c r="S193" s="34">
        <v>0</v>
      </c>
      <c r="T193" s="34">
        <f>(S193/12*1*$D193*$G193*$H193*$L193*T$9)+(S193/12*5*$E193*$G193*$H193*$L193*T$10)+(S193/12*6*$F193*$G193*$H193*$L193*T$10)</f>
        <v>0</v>
      </c>
      <c r="U193" s="34">
        <v>790</v>
      </c>
      <c r="V193" s="34">
        <f>(U193/12*1*$D193*$G193*$H193*$L193*V$9)+(U193/12*5*$E193*$G193*$H193*$L193*V$10)+(U193/12*6*$F193*$G193*$K193*$L193*V$10)</f>
        <v>11368598.652739998</v>
      </c>
      <c r="W193" s="34"/>
      <c r="X193" s="34">
        <f t="shared" ref="X193:X194" si="1521">(W193/12*1*$D193*$G193*$H193*$L193*X$9)+(W193/12*5*$E193*$G193*$H193*$L193*X$10)+(W193/12*6*$F193*$G193*$H193*$L193*X$10)</f>
        <v>0</v>
      </c>
      <c r="Y193" s="34">
        <v>0</v>
      </c>
      <c r="Z193" s="34">
        <f t="shared" ref="Z193:Z194" si="1522">(Y193/12*1*$D193*$G193*$H193*$L193*Z$9)+(Y193/12*5*$E193*$G193*$H193*$L193*Z$10)+(Y193/12*6*$F193*$G193*$H193*$L193*Z$10)</f>
        <v>0</v>
      </c>
      <c r="AA193" s="34"/>
      <c r="AB193" s="34">
        <f t="shared" ref="AB193:AB194" si="1523">(AA193/12*1*$D193*$G193*$H193*$L193*AB$9)+(AA193/12*5*$E193*$G193*$H193*$L193*AB$10)+(AA193/12*6*$F193*$G193*$H193*$L193*AB$10)</f>
        <v>0</v>
      </c>
      <c r="AC193" s="34">
        <v>0</v>
      </c>
      <c r="AD193" s="34">
        <f t="shared" ref="AD193:AD194" si="1524">(AC193/12*1*$D193*$G193*$H193*$L193*AD$9)+(AC193/12*5*$E193*$G193*$H193*$L193*AD$10)+(AC193/12*6*$F193*$G193*$H193*$L193*AD$10)</f>
        <v>0</v>
      </c>
      <c r="AE193" s="34">
        <v>0</v>
      </c>
      <c r="AF193" s="34">
        <f t="shared" ref="AF193:AF194" si="1525">(AE193/12*1*$D193*$G193*$H193*$L193*AF$9)+(AE193/12*5*$E193*$G193*$H193*$L193*AF$10)+(AE193/12*6*$F193*$G193*$H193*$L193*AF$10)</f>
        <v>0</v>
      </c>
      <c r="AG193" s="34">
        <v>0</v>
      </c>
      <c r="AH193" s="34">
        <f t="shared" ref="AH193:AH194" si="1526">(AG193/12*1*$D193*$G193*$H193*$L193*AH$9)+(AG193/12*5*$E193*$G193*$H193*$L193*AH$10)+(AG193/12*6*$F193*$G193*$H193*$L193*AH$10)</f>
        <v>0</v>
      </c>
      <c r="AI193" s="34">
        <v>0</v>
      </c>
      <c r="AJ193" s="34">
        <f t="shared" ref="AJ193:AJ194" si="1527">(AI193/12*1*$D193*$G193*$H193*$L193*AJ$9)+(AI193/12*3*$E193*$G193*$H193*$L193*AJ$10)+(AI193/12*2*$E193*$G193*$H193*$L193*AJ$11)+(AI193/12*6*$F193*$G193*$H193*$L193*AJ$11)</f>
        <v>0</v>
      </c>
      <c r="AK193" s="34">
        <v>5</v>
      </c>
      <c r="AL193" s="34">
        <f>(AK193/12*1*$D193*$G193*$H193*$L193*AL$9)+(AK193/12*5*$E193*$G193*$H193*$L193*AL$10)+(AK193/12*6*$F193*$G193*$K193*$L193*AL$10)</f>
        <v>69906.316760000002</v>
      </c>
      <c r="AM193" s="34"/>
      <c r="AN193" s="34">
        <f>(AM193/12*1*$D193*$G193*$H193*$L193*AN$9)+(AM193/12*5*$E193*$G193*$H193*$L193*AN$10)+(AM193/12*6*$F193*$G193*$H193*$L193*AN$10)</f>
        <v>0</v>
      </c>
      <c r="AO193" s="34">
        <v>0</v>
      </c>
      <c r="AP193" s="34">
        <f t="shared" ref="AP193:AP194" si="1528">(AO193/12*1*$D193*$G193*$H193*$L193*AP$9)+(AO193/12*5*$E193*$G193*$H193*$L193*AP$10)+(AO193/12*6*$F193*$G193*$H193*$L193*AP$10)</f>
        <v>0</v>
      </c>
      <c r="AQ193" s="34"/>
      <c r="AR193" s="34">
        <f>(AQ193/12*1*$D193*$G193*$H193*$M193*AR$9)+(AQ193/12*5*$E193*$G193*$H193*$M193*AR$10)+(AQ193/12*6*$F193*$G193*$H193*$M193*AR$10)</f>
        <v>0</v>
      </c>
      <c r="AS193" s="34">
        <v>0</v>
      </c>
      <c r="AT193" s="34">
        <f>(AS193/12*1*$D193*$G193*$H193*$M193*AT$9)+(AS193/12*5*$E193*$G193*$H193*$M193*AT$10)+(AS193/12*6*$F193*$G193*$H193*$M193*AT$10)</f>
        <v>0</v>
      </c>
      <c r="AU193" s="34">
        <v>0</v>
      </c>
      <c r="AV193" s="34">
        <f t="shared" ref="AV193" si="1529">(AU193/12*1*$D193*$G193*$H193*$M193*AV$9)+(AU193/12*5*$E193*$G193*$H193*$M193*AV$10)+(AU193/12*6*$F193*$G193*$H193*$M193*AV$10)</f>
        <v>0</v>
      </c>
      <c r="AW193" s="34">
        <v>0</v>
      </c>
      <c r="AX193" s="34">
        <f t="shared" ref="AX193:AX194" si="1530">(AW193/12*1*$D193*$G193*$H193*$M193*AX$9)+(AW193/12*5*$E193*$G193*$H193*$M193*AX$10)+(AW193/12*6*$F193*$G193*$H193*$M193*AX$10)</f>
        <v>0</v>
      </c>
      <c r="AY193" s="34"/>
      <c r="AZ193" s="34">
        <f t="shared" ref="AZ193:AZ194" si="1531">(AY193/12*1*$D193*$G193*$H193*$L193*AZ$9)+(AY193/12*5*$E193*$G193*$H193*$L193*AZ$10)+(AY193/12*6*$F193*$G193*$H193*$L193*AZ$10)</f>
        <v>0</v>
      </c>
      <c r="BA193" s="34"/>
      <c r="BB193" s="34">
        <f t="shared" ref="BB193:BB194" si="1532">(BA193/12*1*$D193*$G193*$H193*$L193*BB$9)+(BA193/12*5*$E193*$G193*$H193*$L193*BB$10)+(BA193/12*6*$F193*$G193*$H193*$L193*BB$10)</f>
        <v>0</v>
      </c>
      <c r="BC193" s="34">
        <v>0</v>
      </c>
      <c r="BD193" s="34">
        <f t="shared" ref="BD193:BD194" si="1533">(BC193/12*1*$D193*$G193*$H193*$M193*BD$9)+(BC193/12*5*$E193*$G193*$H193*$M193*BD$10)+(BC193/12*6*$F193*$G193*$H193*$M193*BD$10)</f>
        <v>0</v>
      </c>
      <c r="BE193" s="34">
        <v>0</v>
      </c>
      <c r="BF193" s="34">
        <f t="shared" ref="BF193:BF194" si="1534">(BE193/12*1*$D193*$G193*$H193*$L193*BF$9)+(BE193/12*5*$E193*$G193*$H193*$L193*BF$10)+(BE193/12*6*$F193*$G193*$H193*$L193*BF$10)</f>
        <v>0</v>
      </c>
      <c r="BG193" s="34">
        <v>0</v>
      </c>
      <c r="BH193" s="34">
        <f t="shared" ref="BH193:BH194" si="1535">(BG193/12*1*$D193*$G193*$H193*$L193*BH$9)+(BG193/12*5*$E193*$G193*$H193*$L193*BH$10)+(BG193/12*6*$F193*$G193*$H193*$L193*BH$10)</f>
        <v>0</v>
      </c>
      <c r="BI193" s="34">
        <v>0</v>
      </c>
      <c r="BJ193" s="34">
        <f t="shared" ref="BJ193:BJ194" si="1536">(BI193/12*1*$D193*$G193*$H193*$L193*BJ$9)+(BI193/12*5*$E193*$G193*$H193*$L193*BJ$10)+(BI193/12*6*$F193*$G193*$H193*$L193*BJ$10)</f>
        <v>0</v>
      </c>
      <c r="BK193" s="34">
        <v>0</v>
      </c>
      <c r="BL193" s="34">
        <f t="shared" ref="BL193:BL194" si="1537">(BK193/12*1*$D193*$G193*$H193*$M193*BL$9)+(BK193/12*5*$E193*$G193*$H193*$M193*BL$10)+(BK193/12*6*$F193*$G193*$H193*$M193*BL$10)</f>
        <v>0</v>
      </c>
      <c r="BM193" s="34">
        <v>1740</v>
      </c>
      <c r="BN193" s="34">
        <f t="shared" ref="BN193:BN194" si="1538">(BM193/12*1*$D193*$G193*$H193*$L193*BN$9)+(BM193/12*5*$E193*$G193*$H193*$L193*BN$10)+(BM193/12*6*$F193*$G193*$K193*$L193*BN$10)</f>
        <v>25558801.031400003</v>
      </c>
      <c r="BO193" s="34">
        <v>0</v>
      </c>
      <c r="BP193" s="34">
        <f t="shared" ref="BP193:BP194" si="1539">(BO193/12*1*$D193*$G193*$H193*$L193*BP$9)+(BO193/12*3*$E193*$G193*$H193*$L193*BP$10)+(BO193/12*2*$E193*$G193*$H193*$L193*BP$11)+(BO193/12*6*$F193*$G193*$H193*$L193*BP$11)</f>
        <v>0</v>
      </c>
      <c r="BQ193" s="40">
        <f>768+4+20</f>
        <v>792</v>
      </c>
      <c r="BR193" s="34">
        <f t="shared" ref="BR193:BR194" si="1540">(BQ193/12*1*$D193*$G193*$H193*$M193*BR$9)+(BQ193/12*5*$E193*$G193*$H193*$M193*BR$10)+(BQ193/12*6*$F193*$G193*$K193*$M193*BR$10)</f>
        <v>13898810.390572801</v>
      </c>
      <c r="BS193" s="34">
        <v>8</v>
      </c>
      <c r="BT193" s="34">
        <f>(BS193/12*1*$D193*$G193*$H193*$M193*BT$9)+(BS193/12*4*$E193*$G193*$H193*$M193*BT$10)+(BS193/12*1*$E193*$G193*$H193*$M193*BT$12)+(BS193/12*6*$F193*$G193*$K193*$M193*BT$12)</f>
        <v>140172.06873599999</v>
      </c>
      <c r="BU193" s="34">
        <v>0</v>
      </c>
      <c r="BV193" s="34">
        <f t="shared" ref="BV193:BV194" si="1541">(BU193/12*1*$D193*$F193*$G193*$L193*BV$9)+(BU193/12*11*$E193*$F193*$G193*$L193*BV$10)</f>
        <v>0</v>
      </c>
      <c r="BW193" s="34">
        <v>0</v>
      </c>
      <c r="BX193" s="34">
        <f>(BW193/12*1*$D193*$G193*$H193*$L193*BX$9)+(BW193/12*5*$E193*$G193*$H193*$L193*BX$10)+(BW193/12*6*$F193*$G193*$H193*$L193*BX$10)</f>
        <v>0</v>
      </c>
      <c r="BY193" s="34">
        <v>0</v>
      </c>
      <c r="BZ193" s="34">
        <f>(BY193/12*1*$D193*$G193*$H193*$L193*BZ$9)+(BY193/12*5*$E193*$G193*$H193*$L193*BZ$10)+(BY193/12*6*$F193*$G193*$H193*$L193*BZ$10)</f>
        <v>0</v>
      </c>
      <c r="CA193" s="34">
        <v>0</v>
      </c>
      <c r="CB193" s="34">
        <f>(CA193/12*1*$D193*$G193*$H193*$L193*CB$9)+(CA193/12*5*$E193*$G193*$H193*$L193*CB$10)+(CA193/12*6*$F193*$G193*$H193*$L193*CB$10)</f>
        <v>0</v>
      </c>
      <c r="CC193" s="34">
        <v>0</v>
      </c>
      <c r="CD193" s="34">
        <f>(CC193/12*1*$D193*$G193*$H193*$L193*CD$9)+(CC193/12*5*$E193*$G193*$H193*$L193*CD$10)+(CC193/12*6*$F193*$G193*$H193*$L193*CD$10)</f>
        <v>0</v>
      </c>
      <c r="CE193" s="34">
        <v>0</v>
      </c>
      <c r="CF193" s="34">
        <f t="shared" ref="CF193:CF194" si="1542">(CE193/12*1*$D193*$G193*$H193*$M193*CF$9)+(CE193/12*5*$E193*$G193*$H193*$M193*CF$10)+(CE193/12*6*$F193*$G193*$H193*$M193*CF$10)</f>
        <v>0</v>
      </c>
      <c r="CG193" s="34"/>
      <c r="CH193" s="34">
        <f t="shared" ref="CH193:CH194" si="1543">(CG193/12*1*$D193*$G193*$H193*$L193*CH$9)+(CG193/12*5*$E193*$G193*$H193*$L193*CH$10)+(CG193/12*6*$F193*$G193*$H193*$L193*CH$10)</f>
        <v>0</v>
      </c>
      <c r="CI193" s="34"/>
      <c r="CJ193" s="34">
        <f t="shared" ref="CJ193:CJ194" si="1544">(CI193/12*1*$D193*$G193*$H193*$M193*CJ$9)+(CI193/12*5*$E193*$G193*$H193*$M193*CJ$10)+(CI193/12*6*$F193*$G193*$H193*$M193*CJ$10)</f>
        <v>0</v>
      </c>
      <c r="CK193" s="34">
        <v>0</v>
      </c>
      <c r="CL193" s="34">
        <f t="shared" ref="CL193:CL194" si="1545">(CK193/12*1*$D193*$G193*$H193*$L193*CL$9)+(CK193/12*5*$E193*$G193*$H193*$L193*CL$10)+(CK193/12*6*$F193*$G193*$H193*$L193*CL$10)</f>
        <v>0</v>
      </c>
      <c r="CM193" s="34">
        <v>0</v>
      </c>
      <c r="CN193" s="34">
        <f>(CM193/12*1*$D193*$G193*$H193*$L193*CN$9)+(CM193/12*11*$E193*$G193*$H193*$L193*CN$10)</f>
        <v>0</v>
      </c>
      <c r="CO193" s="34">
        <v>1</v>
      </c>
      <c r="CP193" s="34">
        <v>13218.57</v>
      </c>
      <c r="CQ193" s="34"/>
      <c r="CR193" s="34"/>
      <c r="CS193" s="34">
        <f t="shared" si="1203"/>
        <v>1</v>
      </c>
      <c r="CT193" s="34">
        <f t="shared" si="1203"/>
        <v>13218.57</v>
      </c>
      <c r="CU193" s="34">
        <v>0</v>
      </c>
      <c r="CV193" s="34">
        <f t="shared" ref="CV193:CV194" si="1546">(CU193/12*1*$D193*$G193*$H193*$M193*CV$9)+(CU193/12*5*$E193*$G193*$H193*$M193*CV$10)+(CU193/12*6*$F193*$G193*$H193*$M193*CV$10)</f>
        <v>0</v>
      </c>
      <c r="CW193" s="34">
        <v>7</v>
      </c>
      <c r="CX193" s="34">
        <f>(CW193/12*1*$D193*$G193*$H193*$M193*CX$9)+(CW193/12*5*$E193*$G193*$H193*$M193*CX$10)+(CW193/12*6*$F193*$G193*$K193*$M193*CX$10)</f>
        <v>111748.51030895999</v>
      </c>
      <c r="CY193" s="34">
        <v>0</v>
      </c>
      <c r="CZ193" s="34">
        <f t="shared" ref="CZ193:CZ194" si="1547">(CY193/12*1*$D193*$G193*$H193*$L193*CZ$9)+(CY193/12*5*$E193*$G193*$H193*$L193*CZ$10)+(CY193/12*6*$F193*$G193*$H193*$L193*CZ$10)</f>
        <v>0</v>
      </c>
      <c r="DA193" s="34">
        <v>0</v>
      </c>
      <c r="DB193" s="34">
        <f t="shared" ref="DB193:DB194" si="1548">(DA193/12*1*$D193*$G193*$H193*$M193*DB$9)+(DA193/12*5*$E193*$G193*$H193*$M193*DB$10)+(DA193/12*6*$F193*$G193*$H193*$M193*DB$10)</f>
        <v>0</v>
      </c>
      <c r="DC193" s="34">
        <v>0</v>
      </c>
      <c r="DD193" s="34">
        <f t="shared" ref="DD193:DD194" si="1549">(DC193/12*1*$D193*$G193*$H193*$M193*DD$9)+(DC193/12*5*$E193*$G193*$H193*$M193*DD$10)+(DC193/12*6*$F193*$G193*$H193*$M193*DD$10)</f>
        <v>0</v>
      </c>
      <c r="DE193" s="34">
        <v>0</v>
      </c>
      <c r="DF193" s="34">
        <f t="shared" ref="DF193:DF194" si="1550">(DE193/12*1*$D193*$G193*$H193*$M193*DF$9)+(DE193/12*5*$E193*$G193*$H193*$M193*DF$10)+(DE193/12*6*$F193*$G193*$H193*$M193*DF$10)</f>
        <v>0</v>
      </c>
      <c r="DG193" s="34">
        <v>0</v>
      </c>
      <c r="DH193" s="34">
        <f>(DG193/12*1*$D193*$G193*$H193*$M193*DH$9)+(DG193/12*11*$E193*$G193*$H193*$M193*DH$10)</f>
        <v>0</v>
      </c>
      <c r="DI193" s="34">
        <f t="shared" si="1472"/>
        <v>0</v>
      </c>
      <c r="DJ193" s="34">
        <f t="shared" si="1473"/>
        <v>0</v>
      </c>
      <c r="DK193" s="34"/>
      <c r="DL193" s="27"/>
      <c r="DM193" s="34">
        <f t="shared" si="1218"/>
        <v>0</v>
      </c>
      <c r="DN193" s="27">
        <f t="shared" si="1195"/>
        <v>0</v>
      </c>
      <c r="DO193" s="34">
        <v>0</v>
      </c>
      <c r="DP193" s="34">
        <f t="shared" ref="DP193:DP194" si="1551">(DO193/12*1*$D193*$G193*$H193*$L193*DP$9)+(DO193/12*5*$E193*$G193*$H193*$L193*DP$10)+(DO193/12*6*$F193*$G193*$H193*$L193*DP$10)</f>
        <v>0</v>
      </c>
      <c r="DQ193" s="34">
        <v>0</v>
      </c>
      <c r="DR193" s="34">
        <f>(DQ193/12*1*$D193*$G193*$H193*$M193*DR$9)+(DQ193/12*11*$E193*$G193*$H193*$M193*DR$10)</f>
        <v>0</v>
      </c>
      <c r="DS193" s="34"/>
      <c r="DT193" s="34">
        <f t="shared" si="1475"/>
        <v>0</v>
      </c>
      <c r="DU193" s="34"/>
      <c r="DV193" s="27"/>
      <c r="DW193" s="34">
        <f t="shared" si="1201"/>
        <v>0</v>
      </c>
      <c r="DX193" s="34">
        <f t="shared" si="1201"/>
        <v>0</v>
      </c>
      <c r="DY193" s="34"/>
      <c r="DZ193" s="34">
        <f>(DY193/12*1*$D193*$G193*$H193*$M193*DZ$9)+(DY193/12*11*$E193*$G193*$H193*$M193*DZ$10)</f>
        <v>0</v>
      </c>
      <c r="EA193" s="34">
        <f t="shared" si="1274"/>
        <v>0</v>
      </c>
      <c r="EB193" s="34">
        <f t="shared" si="1476"/>
        <v>0</v>
      </c>
      <c r="EC193" s="27"/>
      <c r="ED193" s="34">
        <f t="shared" si="1414"/>
        <v>0</v>
      </c>
      <c r="EE193" s="34">
        <f t="shared" si="1204"/>
        <v>0</v>
      </c>
      <c r="EF193" s="34">
        <f t="shared" si="1204"/>
        <v>0</v>
      </c>
      <c r="EG193" s="34">
        <v>1</v>
      </c>
      <c r="EH193" s="34">
        <f>(EG193/12*1*$D193*$G193*$H193*$L193*EH$9)+(EG193/12*11*$E193*$G193*$H193*$L193*EH$10)</f>
        <v>14063.697745999998</v>
      </c>
      <c r="EI193" s="34"/>
      <c r="EJ193" s="34">
        <f t="shared" si="1278"/>
        <v>0</v>
      </c>
      <c r="EK193" s="34"/>
      <c r="EL193" s="34"/>
      <c r="EM193" s="34">
        <f t="shared" si="1205"/>
        <v>0</v>
      </c>
      <c r="EN193" s="34">
        <f t="shared" si="1205"/>
        <v>0</v>
      </c>
      <c r="EO193" s="34">
        <v>0</v>
      </c>
      <c r="EP193" s="34">
        <f>(EO193/12*1*$D193*$G193*$H193*$L193*EP$9)+(EO193/12*11*$E193*$G193*$H193*$L193*EP$10)</f>
        <v>0</v>
      </c>
      <c r="EQ193" s="34">
        <f t="shared" si="1280"/>
        <v>0</v>
      </c>
      <c r="ER193" s="34">
        <f t="shared" si="1281"/>
        <v>0</v>
      </c>
      <c r="ES193" s="34"/>
      <c r="ET193" s="34"/>
      <c r="EU193" s="34">
        <f t="shared" si="1206"/>
        <v>0</v>
      </c>
      <c r="EV193" s="34">
        <f t="shared" si="1206"/>
        <v>0</v>
      </c>
      <c r="EW193" s="34"/>
      <c r="EX193" s="34">
        <f>(EW193/12*1*$D193*$G193*$H193*$M193*EX$9)+(EW193/12*11*$E193*$G193*$H193*$M193*EX$10)</f>
        <v>0</v>
      </c>
      <c r="EY193" s="34">
        <f t="shared" si="1297"/>
        <v>0</v>
      </c>
      <c r="EZ193" s="34">
        <f t="shared" si="1283"/>
        <v>0</v>
      </c>
      <c r="FA193" s="34"/>
      <c r="FB193" s="34">
        <f t="shared" si="1415"/>
        <v>0</v>
      </c>
      <c r="FC193" s="34">
        <f t="shared" si="1298"/>
        <v>0</v>
      </c>
      <c r="FD193" s="34">
        <f t="shared" si="1298"/>
        <v>0</v>
      </c>
      <c r="FE193" s="34">
        <v>40</v>
      </c>
      <c r="FF193" s="34">
        <f t="shared" ref="FF193:FF194" si="1552">(FE193/12*1*$D193*$G193*$H193*$M193*FF$9)+(FE193/12*11*$E193*$G193*$H193*$M193*FF$10)</f>
        <v>871847.74992000021</v>
      </c>
      <c r="FG193" s="34">
        <v>9</v>
      </c>
      <c r="FH193" s="34">
        <v>197743.84000000003</v>
      </c>
      <c r="FI193" s="34"/>
      <c r="FJ193" s="34">
        <f t="shared" si="1416"/>
        <v>1069591.5899200002</v>
      </c>
      <c r="FK193" s="34">
        <f t="shared" si="1299"/>
        <v>9</v>
      </c>
      <c r="FL193" s="34">
        <f t="shared" si="1299"/>
        <v>1267335.4299200003</v>
      </c>
      <c r="FM193" s="34">
        <v>5</v>
      </c>
      <c r="FN193" s="34">
        <f t="shared" ref="FN193:FN194" si="1553">(FM193/12*1*$D193*$G193*$H193*$M193*FN$9)+(FM193/12*11*$E193*$G193*$H193*$M193*FN$10)</f>
        <v>108980.96874000003</v>
      </c>
      <c r="FO193" s="34"/>
      <c r="FP193" s="34">
        <f t="shared" si="1291"/>
        <v>0</v>
      </c>
      <c r="FQ193" s="34"/>
      <c r="FR193" s="34">
        <f t="shared" si="1417"/>
        <v>108980.96874000003</v>
      </c>
      <c r="FS193" s="34">
        <f t="shared" si="1417"/>
        <v>0</v>
      </c>
      <c r="FT193" s="34">
        <f t="shared" si="1417"/>
        <v>108980.96874000003</v>
      </c>
      <c r="FU193" s="34">
        <v>2</v>
      </c>
      <c r="FV193" s="34">
        <f t="shared" ref="FV193:FV194" si="1554">(FU193/12*1*$D193*$G193*$H193*$N193*FV$9)+(FU193/12*11*$E193*$G193*$H193*$N193*FV$10)</f>
        <v>58207.745662999994</v>
      </c>
      <c r="FW193" s="34">
        <v>1</v>
      </c>
      <c r="FX193" s="34">
        <v>28934.799999999999</v>
      </c>
      <c r="FY193" s="34"/>
      <c r="FZ193" s="34"/>
      <c r="GA193" s="34">
        <f t="shared" si="1207"/>
        <v>1</v>
      </c>
      <c r="GB193" s="34">
        <f t="shared" si="1207"/>
        <v>28934.799999999999</v>
      </c>
      <c r="GC193" s="34">
        <v>0</v>
      </c>
      <c r="GD193" s="34">
        <f>(GC193/12*1*$D193*$G193*$H193*$O193*GD$9)+(GC193/12*11*$E193*$G193*$H193*$P193*GD$10)</f>
        <v>0</v>
      </c>
      <c r="GE193" s="34">
        <v>1</v>
      </c>
      <c r="GF193" s="34">
        <v>16673.189999999999</v>
      </c>
      <c r="GG193" s="34"/>
      <c r="GH193" s="34"/>
      <c r="GI193" s="27">
        <f t="shared" si="1208"/>
        <v>1</v>
      </c>
      <c r="GJ193" s="27">
        <f t="shared" si="1208"/>
        <v>16673.189999999999</v>
      </c>
      <c r="GK193" s="37"/>
      <c r="GL193" s="38"/>
    </row>
    <row r="194" spans="1:194" ht="23.25" customHeight="1" x14ac:dyDescent="0.25">
      <c r="A194" s="41"/>
      <c r="B194" s="72">
        <v>161</v>
      </c>
      <c r="C194" s="28" t="s">
        <v>332</v>
      </c>
      <c r="D194" s="29">
        <f t="shared" si="1520"/>
        <v>18150.400000000001</v>
      </c>
      <c r="E194" s="29">
        <f t="shared" si="1520"/>
        <v>18790</v>
      </c>
      <c r="F194" s="30">
        <v>18508</v>
      </c>
      <c r="G194" s="39">
        <v>0.66</v>
      </c>
      <c r="H194" s="31">
        <v>1</v>
      </c>
      <c r="I194" s="32"/>
      <c r="J194" s="32"/>
      <c r="K194" s="53">
        <v>1.1000000000000001</v>
      </c>
      <c r="L194" s="29">
        <v>1.4</v>
      </c>
      <c r="M194" s="29">
        <v>1.68</v>
      </c>
      <c r="N194" s="29">
        <v>2.23</v>
      </c>
      <c r="O194" s="29">
        <v>2.39</v>
      </c>
      <c r="P194" s="33">
        <v>2.57</v>
      </c>
      <c r="Q194" s="34"/>
      <c r="R194" s="34">
        <f>(Q194/12*1*$D194*$G194*$H194*$L194*R$9)+(Q194/12*5*$E194*$G194*$H194*$L194*R$10)+(Q194/12*6*$F194*$G194*$H194*$L194*R$10)</f>
        <v>0</v>
      </c>
      <c r="S194" s="34"/>
      <c r="T194" s="34">
        <f>(S194/12*1*$D194*$G194*$H194*$L194*T$9)+(S194/12*5*$E194*$G194*$H194*$L194*T$10)+(S194/12*6*$F194*$G194*$H194*$L194*T$10)</f>
        <v>0</v>
      </c>
      <c r="U194" s="34"/>
      <c r="V194" s="34">
        <f t="shared" ref="V194" si="1555">(U194/12*1*$D194*$G194*$H194*$L194*V$9)+(U194/12*5*$E194*$G194*$H194*$L194*V$10)+(U194/12*6*$F194*$G194*$H194*$L194*V$10)</f>
        <v>0</v>
      </c>
      <c r="W194" s="34"/>
      <c r="X194" s="34">
        <f t="shared" si="1521"/>
        <v>0</v>
      </c>
      <c r="Y194" s="34"/>
      <c r="Z194" s="34">
        <f t="shared" si="1522"/>
        <v>0</v>
      </c>
      <c r="AA194" s="34"/>
      <c r="AB194" s="34">
        <f t="shared" si="1523"/>
        <v>0</v>
      </c>
      <c r="AC194" s="34"/>
      <c r="AD194" s="34">
        <f t="shared" si="1524"/>
        <v>0</v>
      </c>
      <c r="AE194" s="34"/>
      <c r="AF194" s="34">
        <f t="shared" si="1525"/>
        <v>0</v>
      </c>
      <c r="AG194" s="34"/>
      <c r="AH194" s="34">
        <f t="shared" si="1526"/>
        <v>0</v>
      </c>
      <c r="AI194" s="34"/>
      <c r="AJ194" s="34">
        <f t="shared" si="1527"/>
        <v>0</v>
      </c>
      <c r="AK194" s="34"/>
      <c r="AL194" s="34">
        <f>(AK194/12*1*$D194*$G194*$H194*$L194*AL$9)+(AK194/12*5*$E194*$G194*$H194*$L194*AL$10)+(AK194/12*6*$F194*$G194*$H194*$L194*AL$10)</f>
        <v>0</v>
      </c>
      <c r="AM194" s="34"/>
      <c r="AN194" s="34">
        <f>(AM194/12*1*$D194*$G194*$H194*$L194*AN$9)+(AM194/12*5*$E194*$G194*$H194*$L194*AN$10)+(AM194/12*6*$F194*$G194*$H194*$L194*AN$10)</f>
        <v>0</v>
      </c>
      <c r="AO194" s="34"/>
      <c r="AP194" s="34">
        <f t="shared" si="1528"/>
        <v>0</v>
      </c>
      <c r="AQ194" s="34"/>
      <c r="AR194" s="34">
        <f>(AQ194/12*1*$D194*$G194*$H194*$M194*AR$9)+(AQ194/12*5*$E194*$G194*$H194*$M194*AR$10)+(AQ194/12*6*$F194*$G194*$H194*$M194*AR$10)</f>
        <v>0</v>
      </c>
      <c r="AS194" s="34"/>
      <c r="AT194" s="34">
        <f>(AS194/12*1*$D194*$G194*$H194*$M194*AT$9)+(AS194/12*5*$E194*$G194*$H194*$M194*AT$10)+(AS194/12*6*$F194*$G194*$H194*$M194*AT$10)</f>
        <v>0</v>
      </c>
      <c r="AU194" s="34">
        <v>1</v>
      </c>
      <c r="AV194" s="34">
        <f>(AU194/12*1*$D194*$G194*$H194*$M194*AV$9)+(AU194/12*5*$E194*$G194*$H194*$M194*AV$10)+(AU194/12*6*$F194*$G194*$K194*$M194*AV$10)</f>
        <v>21712.079558400001</v>
      </c>
      <c r="AW194" s="34"/>
      <c r="AX194" s="34">
        <f t="shared" si="1530"/>
        <v>0</v>
      </c>
      <c r="AY194" s="34"/>
      <c r="AZ194" s="34">
        <f t="shared" si="1531"/>
        <v>0</v>
      </c>
      <c r="BA194" s="34"/>
      <c r="BB194" s="34">
        <f t="shared" si="1532"/>
        <v>0</v>
      </c>
      <c r="BC194" s="34"/>
      <c r="BD194" s="34">
        <f t="shared" si="1533"/>
        <v>0</v>
      </c>
      <c r="BE194" s="34"/>
      <c r="BF194" s="34">
        <f t="shared" si="1534"/>
        <v>0</v>
      </c>
      <c r="BG194" s="34"/>
      <c r="BH194" s="34">
        <f t="shared" si="1535"/>
        <v>0</v>
      </c>
      <c r="BI194" s="34"/>
      <c r="BJ194" s="34">
        <f t="shared" si="1536"/>
        <v>0</v>
      </c>
      <c r="BK194" s="34"/>
      <c r="BL194" s="34">
        <f t="shared" si="1537"/>
        <v>0</v>
      </c>
      <c r="BM194" s="34">
        <v>235</v>
      </c>
      <c r="BN194" s="34">
        <f t="shared" si="1538"/>
        <v>4467173.8111000005</v>
      </c>
      <c r="BO194" s="34"/>
      <c r="BP194" s="34">
        <f t="shared" si="1539"/>
        <v>0</v>
      </c>
      <c r="BQ194" s="40">
        <v>78</v>
      </c>
      <c r="BR194" s="34">
        <f t="shared" si="1540"/>
        <v>1771417.0105632001</v>
      </c>
      <c r="BS194" s="34"/>
      <c r="BT194" s="34">
        <f t="shared" ref="BT194" si="1556">(BS194/12*1*$D194*$G194*$H194*$M194*BT$9)+(BS194/12*4*$E194*$G194*$H194*$M194*BT$10)+(BS194/12*1*$E194*$G194*$H194*$M194*BT$12)+(BS194/12*6*$F194*$G194*$H194*$M194*BT$12)</f>
        <v>0</v>
      </c>
      <c r="BU194" s="34"/>
      <c r="BV194" s="34">
        <f t="shared" si="1541"/>
        <v>0</v>
      </c>
      <c r="BW194" s="34"/>
      <c r="BX194" s="34">
        <f>(BW194/12*1*$D194*$G194*$H194*$L194*BX$9)+(BW194/12*5*$E194*$G194*$H194*$L194*BX$10)+(BW194/12*6*$F194*$G194*$H194*$L194*BX$10)</f>
        <v>0</v>
      </c>
      <c r="BY194" s="34"/>
      <c r="BZ194" s="34">
        <f>(BY194/12*1*$D194*$G194*$H194*$L194*BZ$9)+(BY194/12*5*$E194*$G194*$H194*$L194*BZ$10)+(BY194/12*6*$F194*$G194*$H194*$L194*BZ$10)</f>
        <v>0</v>
      </c>
      <c r="CA194" s="34"/>
      <c r="CB194" s="34">
        <f>(CA194/12*1*$D194*$G194*$H194*$L194*CB$9)+(CA194/12*5*$E194*$G194*$H194*$L194*CB$10)+(CA194/12*6*$F194*$G194*$H194*$L194*CB$10)</f>
        <v>0</v>
      </c>
      <c r="CC194" s="34"/>
      <c r="CD194" s="34">
        <f>(CC194/12*1*$D194*$G194*$H194*$L194*CD$9)+(CC194/12*5*$E194*$G194*$H194*$L194*CD$10)+(CC194/12*6*$F194*$G194*$H194*$L194*CD$10)</f>
        <v>0</v>
      </c>
      <c r="CE194" s="34"/>
      <c r="CF194" s="34">
        <f t="shared" si="1542"/>
        <v>0</v>
      </c>
      <c r="CG194" s="34"/>
      <c r="CH194" s="34">
        <f t="shared" si="1543"/>
        <v>0</v>
      </c>
      <c r="CI194" s="34"/>
      <c r="CJ194" s="34">
        <f t="shared" si="1544"/>
        <v>0</v>
      </c>
      <c r="CK194" s="34"/>
      <c r="CL194" s="34">
        <f t="shared" si="1545"/>
        <v>0</v>
      </c>
      <c r="CM194" s="34">
        <v>1</v>
      </c>
      <c r="CN194" s="34">
        <f>(CM194/12*1*$D194*$G194*$H194*$L194*CN$9)+(CM194/12*11*$E194*$G194*$H194*$L194*CN$10)</f>
        <v>16608.566435999997</v>
      </c>
      <c r="CO194" s="34">
        <v>0</v>
      </c>
      <c r="CP194" s="34">
        <f t="shared" si="1465"/>
        <v>0</v>
      </c>
      <c r="CQ194" s="34"/>
      <c r="CR194" s="34"/>
      <c r="CS194" s="34">
        <f t="shared" si="1203"/>
        <v>0</v>
      </c>
      <c r="CT194" s="34">
        <f t="shared" si="1203"/>
        <v>0</v>
      </c>
      <c r="CU194" s="34"/>
      <c r="CV194" s="34">
        <f t="shared" si="1546"/>
        <v>0</v>
      </c>
      <c r="CW194" s="34">
        <v>8</v>
      </c>
      <c r="CX194" s="34">
        <f>(CW194/12*1*$D194*$G194*$H194*$M194*CX$9)+(CW194/12*5*$E194*$G194*$H194*$M194*CX$10)+(CW194/12*6*$F194*$G194*$K194*$M194*CX$10)</f>
        <v>165275.10768383997</v>
      </c>
      <c r="CY194" s="34"/>
      <c r="CZ194" s="34">
        <f t="shared" si="1547"/>
        <v>0</v>
      </c>
      <c r="DA194" s="34"/>
      <c r="DB194" s="34">
        <f t="shared" si="1548"/>
        <v>0</v>
      </c>
      <c r="DC194" s="34"/>
      <c r="DD194" s="34">
        <f t="shared" si="1549"/>
        <v>0</v>
      </c>
      <c r="DE194" s="34"/>
      <c r="DF194" s="34">
        <f t="shared" si="1550"/>
        <v>0</v>
      </c>
      <c r="DG194" s="34">
        <v>1</v>
      </c>
      <c r="DH194" s="34">
        <f>(DG194/12*1*$D194*$G194*$H194*$M194*DH$9)+(DG194/12*11*$E194*$G194*$H194*$M194*DH$10)</f>
        <v>21831.709838399998</v>
      </c>
      <c r="DI194" s="34"/>
      <c r="DJ194" s="34">
        <f t="shared" si="1473"/>
        <v>0</v>
      </c>
      <c r="DK194" s="34"/>
      <c r="DL194" s="27"/>
      <c r="DM194" s="34">
        <f t="shared" si="1218"/>
        <v>0</v>
      </c>
      <c r="DN194" s="27">
        <f t="shared" si="1195"/>
        <v>0</v>
      </c>
      <c r="DO194" s="34"/>
      <c r="DP194" s="34">
        <f t="shared" si="1551"/>
        <v>0</v>
      </c>
      <c r="DQ194" s="34"/>
      <c r="DR194" s="34">
        <f>(DQ194/12*1*$D194*$G194*$H194*$M194*DR$9)+(DQ194/12*11*$E194*$G194*$H194*$M194*DR$10)</f>
        <v>0</v>
      </c>
      <c r="DS194" s="34"/>
      <c r="DT194" s="34">
        <f t="shared" si="1475"/>
        <v>0</v>
      </c>
      <c r="DU194" s="34"/>
      <c r="DV194" s="27"/>
      <c r="DW194" s="34">
        <f t="shared" si="1201"/>
        <v>0</v>
      </c>
      <c r="DX194" s="34">
        <f t="shared" si="1201"/>
        <v>0</v>
      </c>
      <c r="DY194" s="34"/>
      <c r="DZ194" s="34">
        <f>(DY194/12*1*$D194*$G194*$H194*$M194*DZ$9)+(DY194/12*11*$E194*$G194*$H194*$M194*DZ$10)</f>
        <v>0</v>
      </c>
      <c r="EA194" s="34">
        <f t="shared" si="1274"/>
        <v>0</v>
      </c>
      <c r="EB194" s="34">
        <f t="shared" si="1476"/>
        <v>0</v>
      </c>
      <c r="EC194" s="27"/>
      <c r="ED194" s="34">
        <f t="shared" si="1414"/>
        <v>0</v>
      </c>
      <c r="EE194" s="34">
        <f t="shared" si="1204"/>
        <v>0</v>
      </c>
      <c r="EF194" s="34">
        <f t="shared" si="1204"/>
        <v>0</v>
      </c>
      <c r="EG194" s="34"/>
      <c r="EH194" s="34">
        <f>(EG194/12*1*$D194*$G194*$H194*$L194*EH$9)+(EG194/12*11*$E194*$G194*$H194*$L194*EH$10)</f>
        <v>0</v>
      </c>
      <c r="EI194" s="34">
        <f t="shared" si="1477"/>
        <v>0</v>
      </c>
      <c r="EJ194" s="34">
        <f t="shared" si="1278"/>
        <v>0</v>
      </c>
      <c r="EK194" s="34"/>
      <c r="EL194" s="34"/>
      <c r="EM194" s="34">
        <f t="shared" si="1205"/>
        <v>0</v>
      </c>
      <c r="EN194" s="34">
        <f t="shared" si="1205"/>
        <v>0</v>
      </c>
      <c r="EO194" s="34"/>
      <c r="EP194" s="34">
        <f>(EO194/12*1*$D194*$G194*$H194*$L194*EP$9)+(EO194/12*11*$E194*$G194*$H194*$L194*EP$10)</f>
        <v>0</v>
      </c>
      <c r="EQ194" s="34">
        <v>1</v>
      </c>
      <c r="ER194" s="34">
        <v>17106.39</v>
      </c>
      <c r="ES194" s="34"/>
      <c r="ET194" s="34"/>
      <c r="EU194" s="34">
        <f t="shared" si="1206"/>
        <v>1</v>
      </c>
      <c r="EV194" s="34">
        <f t="shared" si="1206"/>
        <v>17106.39</v>
      </c>
      <c r="EW194" s="34">
        <v>2</v>
      </c>
      <c r="EX194" s="34">
        <f>(EW194/12*1*$D194*$G194*$H194*$M194*EX$9)+(EW194/12*11*$E194*$G194*$H194*$M194*EX$10)</f>
        <v>56749.097328000003</v>
      </c>
      <c r="EY194" s="34">
        <v>2</v>
      </c>
      <c r="EZ194" s="34">
        <v>58397.46</v>
      </c>
      <c r="FA194" s="34"/>
      <c r="FB194" s="34">
        <f t="shared" si="1415"/>
        <v>115146.557328</v>
      </c>
      <c r="FC194" s="34">
        <f t="shared" si="1298"/>
        <v>2</v>
      </c>
      <c r="FD194" s="34">
        <f t="shared" si="1298"/>
        <v>173544.01732799999</v>
      </c>
      <c r="FE194" s="34"/>
      <c r="FF194" s="34">
        <f t="shared" si="1552"/>
        <v>0</v>
      </c>
      <c r="FG194" s="34">
        <f t="shared" si="1286"/>
        <v>0</v>
      </c>
      <c r="FH194" s="34">
        <f t="shared" si="1287"/>
        <v>0</v>
      </c>
      <c r="FI194" s="34"/>
      <c r="FJ194" s="34">
        <f t="shared" si="1416"/>
        <v>0</v>
      </c>
      <c r="FK194" s="34">
        <f t="shared" si="1299"/>
        <v>0</v>
      </c>
      <c r="FL194" s="34">
        <f t="shared" si="1299"/>
        <v>0</v>
      </c>
      <c r="FM194" s="34"/>
      <c r="FN194" s="34">
        <f t="shared" si="1553"/>
        <v>0</v>
      </c>
      <c r="FO194" s="34">
        <f t="shared" si="1290"/>
        <v>0</v>
      </c>
      <c r="FP194" s="34">
        <f t="shared" si="1291"/>
        <v>0</v>
      </c>
      <c r="FQ194" s="34"/>
      <c r="FR194" s="34">
        <f t="shared" si="1417"/>
        <v>0</v>
      </c>
      <c r="FS194" s="34">
        <f t="shared" si="1417"/>
        <v>0</v>
      </c>
      <c r="FT194" s="34">
        <f t="shared" si="1417"/>
        <v>0</v>
      </c>
      <c r="FU194" s="34"/>
      <c r="FV194" s="34">
        <f t="shared" si="1554"/>
        <v>0</v>
      </c>
      <c r="FW194" s="34">
        <v>0</v>
      </c>
      <c r="FX194" s="34">
        <v>0</v>
      </c>
      <c r="FY194" s="34"/>
      <c r="FZ194" s="34"/>
      <c r="GA194" s="34">
        <f t="shared" si="1207"/>
        <v>0</v>
      </c>
      <c r="GB194" s="34">
        <f t="shared" si="1207"/>
        <v>0</v>
      </c>
      <c r="GC194" s="34">
        <v>4</v>
      </c>
      <c r="GD194" s="34">
        <f>(GC194/12*1*$D194*$G194*$H194*$O194*GD$9)+(GC194/12*11*$E194*$G194*$H194*$P194*GD$10)</f>
        <v>171592.73265200001</v>
      </c>
      <c r="GE194" s="34">
        <v>0</v>
      </c>
      <c r="GF194" s="34">
        <f t="shared" si="1296"/>
        <v>0</v>
      </c>
      <c r="GG194" s="34"/>
      <c r="GH194" s="34"/>
      <c r="GI194" s="27">
        <f t="shared" si="1208"/>
        <v>0</v>
      </c>
      <c r="GJ194" s="27">
        <f t="shared" si="1208"/>
        <v>0</v>
      </c>
      <c r="GK194" s="37"/>
      <c r="GL194" s="38"/>
    </row>
    <row r="195" spans="1:194" x14ac:dyDescent="0.25">
      <c r="A195" s="41">
        <v>22</v>
      </c>
      <c r="B195" s="78"/>
      <c r="C195" s="44" t="s">
        <v>333</v>
      </c>
      <c r="D195" s="29">
        <f t="shared" si="1520"/>
        <v>18150.400000000001</v>
      </c>
      <c r="E195" s="29">
        <f t="shared" si="1520"/>
        <v>18790</v>
      </c>
      <c r="F195" s="30">
        <v>18508</v>
      </c>
      <c r="G195" s="74">
        <v>0.8</v>
      </c>
      <c r="H195" s="31">
        <v>1</v>
      </c>
      <c r="I195" s="32"/>
      <c r="J195" s="32"/>
      <c r="K195" s="32"/>
      <c r="L195" s="29">
        <v>1.4</v>
      </c>
      <c r="M195" s="29">
        <v>1.68</v>
      </c>
      <c r="N195" s="29">
        <v>2.23</v>
      </c>
      <c r="O195" s="29">
        <v>2.39</v>
      </c>
      <c r="P195" s="33">
        <v>2.57</v>
      </c>
      <c r="Q195" s="27">
        <f>SUM(Q196:Q199)</f>
        <v>0</v>
      </c>
      <c r="R195" s="27">
        <f t="shared" ref="R195:CC195" si="1557">SUM(R196:R199)</f>
        <v>0</v>
      </c>
      <c r="S195" s="27">
        <f t="shared" si="1557"/>
        <v>0</v>
      </c>
      <c r="T195" s="27">
        <f t="shared" si="1557"/>
        <v>0</v>
      </c>
      <c r="U195" s="27">
        <f t="shared" si="1557"/>
        <v>0</v>
      </c>
      <c r="V195" s="27">
        <f t="shared" si="1557"/>
        <v>0</v>
      </c>
      <c r="W195" s="27">
        <f t="shared" si="1557"/>
        <v>0</v>
      </c>
      <c r="X195" s="27">
        <f t="shared" si="1557"/>
        <v>0</v>
      </c>
      <c r="Y195" s="27">
        <f t="shared" si="1557"/>
        <v>0</v>
      </c>
      <c r="Z195" s="27">
        <f t="shared" si="1557"/>
        <v>0</v>
      </c>
      <c r="AA195" s="27">
        <f t="shared" si="1557"/>
        <v>0</v>
      </c>
      <c r="AB195" s="27">
        <f t="shared" si="1557"/>
        <v>0</v>
      </c>
      <c r="AC195" s="27">
        <f t="shared" si="1557"/>
        <v>0</v>
      </c>
      <c r="AD195" s="27">
        <f t="shared" si="1557"/>
        <v>0</v>
      </c>
      <c r="AE195" s="27">
        <f t="shared" si="1557"/>
        <v>0</v>
      </c>
      <c r="AF195" s="27">
        <f t="shared" si="1557"/>
        <v>0</v>
      </c>
      <c r="AG195" s="27">
        <f t="shared" si="1557"/>
        <v>25</v>
      </c>
      <c r="AH195" s="27">
        <f t="shared" si="1557"/>
        <v>1730362.6736666665</v>
      </c>
      <c r="AI195" s="27">
        <f>SUM(AI196:AI199)</f>
        <v>315</v>
      </c>
      <c r="AJ195" s="27">
        <f t="shared" ref="AJ195" si="1558">SUM(AJ196:AJ199)</f>
        <v>10478443.90061</v>
      </c>
      <c r="AK195" s="27">
        <f t="shared" si="1557"/>
        <v>0</v>
      </c>
      <c r="AL195" s="27">
        <f t="shared" si="1557"/>
        <v>0</v>
      </c>
      <c r="AM195" s="27">
        <f t="shared" si="1557"/>
        <v>0</v>
      </c>
      <c r="AN195" s="27">
        <f t="shared" si="1557"/>
        <v>0</v>
      </c>
      <c r="AO195" s="27">
        <f t="shared" si="1557"/>
        <v>0</v>
      </c>
      <c r="AP195" s="27">
        <f t="shared" si="1557"/>
        <v>0</v>
      </c>
      <c r="AQ195" s="27">
        <f t="shared" si="1557"/>
        <v>0</v>
      </c>
      <c r="AR195" s="27">
        <f t="shared" si="1557"/>
        <v>0</v>
      </c>
      <c r="AS195" s="27">
        <f t="shared" si="1557"/>
        <v>0</v>
      </c>
      <c r="AT195" s="27">
        <f t="shared" si="1557"/>
        <v>0</v>
      </c>
      <c r="AU195" s="27">
        <f t="shared" si="1557"/>
        <v>30</v>
      </c>
      <c r="AV195" s="27">
        <f t="shared" si="1557"/>
        <v>366706.29340800003</v>
      </c>
      <c r="AW195" s="27">
        <f t="shared" si="1557"/>
        <v>0</v>
      </c>
      <c r="AX195" s="27">
        <f t="shared" si="1557"/>
        <v>0</v>
      </c>
      <c r="AY195" s="27">
        <f t="shared" si="1557"/>
        <v>0</v>
      </c>
      <c r="AZ195" s="27">
        <f t="shared" si="1557"/>
        <v>0</v>
      </c>
      <c r="BA195" s="27">
        <f t="shared" si="1557"/>
        <v>0</v>
      </c>
      <c r="BB195" s="27">
        <f t="shared" si="1557"/>
        <v>0</v>
      </c>
      <c r="BC195" s="27">
        <f t="shared" si="1557"/>
        <v>0</v>
      </c>
      <c r="BD195" s="27">
        <f t="shared" si="1557"/>
        <v>0</v>
      </c>
      <c r="BE195" s="27">
        <f t="shared" si="1557"/>
        <v>0</v>
      </c>
      <c r="BF195" s="27">
        <f t="shared" si="1557"/>
        <v>0</v>
      </c>
      <c r="BG195" s="27">
        <f t="shared" si="1557"/>
        <v>0</v>
      </c>
      <c r="BH195" s="27">
        <f t="shared" si="1557"/>
        <v>0</v>
      </c>
      <c r="BI195" s="27">
        <v>0</v>
      </c>
      <c r="BJ195" s="27">
        <f t="shared" ref="BJ195" si="1559">SUM(BJ196:BJ199)</f>
        <v>0</v>
      </c>
      <c r="BK195" s="27">
        <f t="shared" si="1557"/>
        <v>0</v>
      </c>
      <c r="BL195" s="27">
        <f t="shared" si="1557"/>
        <v>0</v>
      </c>
      <c r="BM195" s="27">
        <f>SUM(BM196:BM199)</f>
        <v>3</v>
      </c>
      <c r="BN195" s="27">
        <f t="shared" ref="BN195" si="1560">SUM(BN196:BN199)</f>
        <v>32106.620910000001</v>
      </c>
      <c r="BO195" s="27">
        <f t="shared" si="1557"/>
        <v>0</v>
      </c>
      <c r="BP195" s="27">
        <f t="shared" si="1557"/>
        <v>0</v>
      </c>
      <c r="BQ195" s="27">
        <v>0</v>
      </c>
      <c r="BR195" s="27">
        <f t="shared" ref="BR195" si="1561">SUM(BR196:BR199)</f>
        <v>0</v>
      </c>
      <c r="BS195" s="27">
        <f t="shared" si="1557"/>
        <v>88</v>
      </c>
      <c r="BT195" s="27">
        <f t="shared" si="1557"/>
        <v>1221517.700928</v>
      </c>
      <c r="BU195" s="27">
        <f t="shared" si="1557"/>
        <v>10</v>
      </c>
      <c r="BV195" s="27">
        <f t="shared" si="1557"/>
        <v>122609.22</v>
      </c>
      <c r="BW195" s="27">
        <f t="shared" si="1557"/>
        <v>0</v>
      </c>
      <c r="BX195" s="27">
        <f t="shared" si="1557"/>
        <v>0</v>
      </c>
      <c r="BY195" s="27">
        <f t="shared" si="1557"/>
        <v>0</v>
      </c>
      <c r="BZ195" s="27">
        <f t="shared" si="1557"/>
        <v>0</v>
      </c>
      <c r="CA195" s="27">
        <f t="shared" si="1557"/>
        <v>4</v>
      </c>
      <c r="CB195" s="27">
        <f t="shared" si="1557"/>
        <v>88622.214408</v>
      </c>
      <c r="CC195" s="27">
        <f t="shared" si="1557"/>
        <v>0</v>
      </c>
      <c r="CD195" s="27">
        <f t="shared" ref="CD195:EO195" si="1562">SUM(CD196:CD199)</f>
        <v>0</v>
      </c>
      <c r="CE195" s="27">
        <f t="shared" si="1562"/>
        <v>0</v>
      </c>
      <c r="CF195" s="27">
        <f t="shared" si="1562"/>
        <v>0</v>
      </c>
      <c r="CG195" s="27">
        <f t="shared" si="1562"/>
        <v>0</v>
      </c>
      <c r="CH195" s="27">
        <f t="shared" si="1562"/>
        <v>0</v>
      </c>
      <c r="CI195" s="27">
        <f t="shared" si="1562"/>
        <v>0</v>
      </c>
      <c r="CJ195" s="27">
        <f t="shared" si="1562"/>
        <v>0</v>
      </c>
      <c r="CK195" s="27">
        <f t="shared" si="1562"/>
        <v>0</v>
      </c>
      <c r="CL195" s="27">
        <f t="shared" si="1562"/>
        <v>0</v>
      </c>
      <c r="CM195" s="27">
        <f t="shared" si="1562"/>
        <v>30</v>
      </c>
      <c r="CN195" s="27">
        <f t="shared" si="1562"/>
        <v>294424.58681999997</v>
      </c>
      <c r="CO195" s="27">
        <f t="shared" si="1562"/>
        <v>20</v>
      </c>
      <c r="CP195" s="27">
        <f t="shared" si="1562"/>
        <v>173846.96000000002</v>
      </c>
      <c r="CQ195" s="27">
        <f>CM195-CO195</f>
        <v>10</v>
      </c>
      <c r="CR195" s="27">
        <f>($CQ195/9*3* $E195*$G195*$H195*$L195*CR$10)+($CQ195/9*6* $F195*$G195*$H195*$L195*CR$10)</f>
        <v>198758.6496</v>
      </c>
      <c r="CS195" s="34">
        <f t="shared" si="1203"/>
        <v>30</v>
      </c>
      <c r="CT195" s="34">
        <f t="shared" si="1203"/>
        <v>372605.60960000003</v>
      </c>
      <c r="CU195" s="27">
        <f t="shared" si="1562"/>
        <v>20</v>
      </c>
      <c r="CV195" s="27">
        <f t="shared" ref="CV195" si="1563">SUM(CV196:CV199)</f>
        <v>232587.783792</v>
      </c>
      <c r="CW195" s="27">
        <f t="shared" ref="CW195:CY195" si="1564">SUM(CW196:CW199)</f>
        <v>10</v>
      </c>
      <c r="CX195" s="27">
        <f t="shared" si="1564"/>
        <v>116293.891896</v>
      </c>
      <c r="CY195" s="27">
        <f t="shared" si="1564"/>
        <v>0</v>
      </c>
      <c r="CZ195" s="27">
        <f t="shared" si="1562"/>
        <v>0</v>
      </c>
      <c r="DA195" s="27">
        <f t="shared" si="1562"/>
        <v>2</v>
      </c>
      <c r="DB195" s="27">
        <f t="shared" si="1562"/>
        <v>23367.789681599999</v>
      </c>
      <c r="DC195" s="27">
        <f t="shared" si="1562"/>
        <v>0</v>
      </c>
      <c r="DD195" s="27">
        <f t="shared" si="1562"/>
        <v>0</v>
      </c>
      <c r="DE195" s="27">
        <f t="shared" si="1562"/>
        <v>0</v>
      </c>
      <c r="DF195" s="27">
        <f t="shared" si="1562"/>
        <v>0</v>
      </c>
      <c r="DG195" s="27">
        <f t="shared" si="1562"/>
        <v>7</v>
      </c>
      <c r="DH195" s="27">
        <f t="shared" si="1562"/>
        <v>90303.890695200011</v>
      </c>
      <c r="DI195" s="27">
        <f t="shared" si="1562"/>
        <v>6</v>
      </c>
      <c r="DJ195" s="27">
        <f t="shared" si="1562"/>
        <v>122810.97</v>
      </c>
      <c r="DK195" s="27">
        <f>DG195-DI195+5</f>
        <v>6</v>
      </c>
      <c r="DL195" s="27">
        <f>(DK195/9*3*$E195*$G195*$H195*$M195*DL$10)+(DK195/9*6*$F195*$G195*$H195*$M195*DL$10)</f>
        <v>158106.880512</v>
      </c>
      <c r="DM195" s="27">
        <f t="shared" si="1218"/>
        <v>12</v>
      </c>
      <c r="DN195" s="27">
        <f t="shared" si="1195"/>
        <v>280917.85051200003</v>
      </c>
      <c r="DO195" s="27">
        <f t="shared" si="1562"/>
        <v>0</v>
      </c>
      <c r="DP195" s="27">
        <f t="shared" ref="DP195" si="1565">SUM(DP196:DP199)</f>
        <v>0</v>
      </c>
      <c r="DQ195" s="27">
        <f t="shared" si="1562"/>
        <v>23</v>
      </c>
      <c r="DR195" s="27">
        <f t="shared" si="1562"/>
        <v>296712.78371280001</v>
      </c>
      <c r="DS195" s="27">
        <f t="shared" si="1562"/>
        <v>21</v>
      </c>
      <c r="DT195" s="27">
        <f t="shared" si="1562"/>
        <v>237792.47999999998</v>
      </c>
      <c r="DU195" s="27">
        <f>DQ195-DS195</f>
        <v>2</v>
      </c>
      <c r="DV195" s="27">
        <f>(DU195/9*3*$E195*$G195*$H195*$M195*DV$10)+(DU195/9*6*$F195*$G195*$H195*$M195*DV$10)</f>
        <v>52702.293504000001</v>
      </c>
      <c r="DW195" s="34">
        <f t="shared" si="1201"/>
        <v>23</v>
      </c>
      <c r="DX195" s="34">
        <f t="shared" si="1201"/>
        <v>290494.77350399998</v>
      </c>
      <c r="DY195" s="27">
        <f t="shared" si="1562"/>
        <v>12</v>
      </c>
      <c r="DZ195" s="27">
        <f t="shared" si="1562"/>
        <v>393945.5383136</v>
      </c>
      <c r="EA195" s="27">
        <f t="shared" si="1562"/>
        <v>4</v>
      </c>
      <c r="EB195" s="27">
        <f t="shared" si="1562"/>
        <v>49187.240000000005</v>
      </c>
      <c r="EC195" s="27">
        <f>DY195-EA195</f>
        <v>8</v>
      </c>
      <c r="ED195" s="27">
        <f>(EC195/9*3*$E195*$G195*$H195*$M195*ED$10)+(EC195/9*6*$F195*$G195*$H195*$M195*ED$10)</f>
        <v>210809.174016</v>
      </c>
      <c r="EE195" s="34">
        <f t="shared" si="1204"/>
        <v>12</v>
      </c>
      <c r="EF195" s="34">
        <f t="shared" si="1204"/>
        <v>259996.414016</v>
      </c>
      <c r="EG195" s="27">
        <f t="shared" si="1562"/>
        <v>4</v>
      </c>
      <c r="EH195" s="27">
        <f t="shared" si="1562"/>
        <v>43018.369575999997</v>
      </c>
      <c r="EI195" s="27">
        <f t="shared" si="1562"/>
        <v>1</v>
      </c>
      <c r="EJ195" s="27">
        <f t="shared" si="1562"/>
        <v>5054.16</v>
      </c>
      <c r="EK195" s="27">
        <f>EG195-EI195</f>
        <v>3</v>
      </c>
      <c r="EL195" s="27">
        <f>(EK195/9*3* $E195*$G195*$H195*$L195*EL$10)+(EK195/9*6* $F195*$G195*$H195*$L195*EL$10)</f>
        <v>65877.866880000001</v>
      </c>
      <c r="EM195" s="27">
        <f>EI195+EK195</f>
        <v>4</v>
      </c>
      <c r="EN195" s="34">
        <f t="shared" si="1205"/>
        <v>70932.026880000005</v>
      </c>
      <c r="EO195" s="27">
        <f t="shared" si="1562"/>
        <v>6</v>
      </c>
      <c r="EP195" s="27">
        <f t="shared" ref="EP195:GD195" si="1566">SUM(EP196:EP199)</f>
        <v>64527.554364000011</v>
      </c>
      <c r="EQ195" s="27">
        <f t="shared" si="1566"/>
        <v>0</v>
      </c>
      <c r="ER195" s="27">
        <f t="shared" si="1566"/>
        <v>0</v>
      </c>
      <c r="ES195" s="27">
        <f>EO195-EQ195</f>
        <v>6</v>
      </c>
      <c r="ET195" s="27">
        <f>(ES195/9*3* $E195*$G195*$H195*$L195*ET$10)+(ES195/9*6* $F195*$G195*$H195*$L195*ET$10)</f>
        <v>131755.73376</v>
      </c>
      <c r="EU195" s="27">
        <f>EQ195+ES195</f>
        <v>6</v>
      </c>
      <c r="EV195" s="34">
        <f t="shared" si="1206"/>
        <v>131755.73376</v>
      </c>
      <c r="EW195" s="27">
        <f t="shared" si="1566"/>
        <v>2</v>
      </c>
      <c r="EX195" s="27">
        <f t="shared" si="1566"/>
        <v>33533.557511999992</v>
      </c>
      <c r="EY195" s="27">
        <f t="shared" si="1566"/>
        <v>0</v>
      </c>
      <c r="EZ195" s="27">
        <f t="shared" si="1566"/>
        <v>0</v>
      </c>
      <c r="FA195" s="27"/>
      <c r="FB195" s="27">
        <f>(FA195/9*3*$E195*$G195*$H195*$M195*FB$10)+(FA195/9*6*$F195*$G195*$H195*$M195*FB$10)</f>
        <v>0</v>
      </c>
      <c r="FC195" s="34">
        <f t="shared" si="1298"/>
        <v>0</v>
      </c>
      <c r="FD195" s="34">
        <f t="shared" si="1298"/>
        <v>0</v>
      </c>
      <c r="FE195" s="27">
        <f t="shared" si="1566"/>
        <v>15</v>
      </c>
      <c r="FF195" s="27">
        <f t="shared" si="1566"/>
        <v>250015.16357999999</v>
      </c>
      <c r="FG195" s="27">
        <f t="shared" si="1566"/>
        <v>1</v>
      </c>
      <c r="FH195" s="27">
        <f t="shared" si="1566"/>
        <v>16669.38</v>
      </c>
      <c r="FI195" s="27">
        <f>FE195-FG195-9</f>
        <v>5</v>
      </c>
      <c r="FJ195" s="27">
        <f>(FI195/9*3*$E195*$G195*$H195*$M195*FJ$10)+(FI195/9*6*$F195*$G195*$H195*$M195*FJ$10)</f>
        <v>169257.36576000004</v>
      </c>
      <c r="FK195" s="34">
        <f t="shared" si="1299"/>
        <v>6</v>
      </c>
      <c r="FL195" s="34">
        <f t="shared" si="1299"/>
        <v>185926.74576000005</v>
      </c>
      <c r="FM195" s="27">
        <f t="shared" si="1566"/>
        <v>4</v>
      </c>
      <c r="FN195" s="27">
        <f t="shared" si="1566"/>
        <v>66670.710287999987</v>
      </c>
      <c r="FO195" s="27">
        <f t="shared" si="1566"/>
        <v>1</v>
      </c>
      <c r="FP195" s="27">
        <f t="shared" si="1566"/>
        <v>17235.689999999999</v>
      </c>
      <c r="FQ195" s="27">
        <f>FM195-FO195+2</f>
        <v>5</v>
      </c>
      <c r="FR195" s="27">
        <f>(FQ195/9*3*$E195*$G195*$H195*$M195*FR$10)+(FQ195/9*6*$F195*$G195*$H195*$M195*FR$10)</f>
        <v>169257.36576000004</v>
      </c>
      <c r="FS195" s="34">
        <f t="shared" si="1417"/>
        <v>6</v>
      </c>
      <c r="FT195" s="34">
        <f>FP195+FR195</f>
        <v>186493.05576000005</v>
      </c>
      <c r="FU195" s="27">
        <f t="shared" ref="FU195:FV195" si="1567">SUM(FU196:FU199)</f>
        <v>0</v>
      </c>
      <c r="FV195" s="27">
        <f t="shared" si="1567"/>
        <v>0</v>
      </c>
      <c r="FW195" s="27">
        <f t="shared" si="1566"/>
        <v>1</v>
      </c>
      <c r="FX195" s="27">
        <f t="shared" si="1566"/>
        <v>22126.61</v>
      </c>
      <c r="FY195" s="27"/>
      <c r="FZ195" s="27">
        <f>SUM($FY195*$F195*$G195*$H195*$N195*$FZ$10)</f>
        <v>0</v>
      </c>
      <c r="GA195" s="27">
        <f>FW195+FY195</f>
        <v>1</v>
      </c>
      <c r="GB195" s="27">
        <f>FX195+FZ195</f>
        <v>22126.61</v>
      </c>
      <c r="GC195" s="27">
        <f t="shared" si="1566"/>
        <v>22</v>
      </c>
      <c r="GD195" s="27">
        <f t="shared" si="1566"/>
        <v>557676.38111900003</v>
      </c>
      <c r="GE195" s="27">
        <f t="shared" ref="GE195:GF195" si="1568">SUM(GE196:GE199)</f>
        <v>4</v>
      </c>
      <c r="GF195" s="27">
        <f t="shared" si="1568"/>
        <v>87435.63</v>
      </c>
      <c r="GG195" s="27">
        <f>GC195-GE195</f>
        <v>18</v>
      </c>
      <c r="GH195" s="27">
        <f>SUM($GG195/9*3*$GH$10*$E195*$G195*$H195*$P195)+($GG195/9*6*$GH$10*$F195*$G195*$H195*$P195)</f>
        <v>932124.49286399991</v>
      </c>
      <c r="GI195" s="27">
        <f t="shared" si="1208"/>
        <v>22</v>
      </c>
      <c r="GJ195" s="27">
        <f t="shared" si="1208"/>
        <v>1019560.1228639999</v>
      </c>
      <c r="GK195" s="27">
        <f>SUM(Q195,S195,U195,W195,Y195,AA195,AC195,AE195,AG195,AI195,AK195,AM195,AO195,AQ195,AS195,AU195,AW195,AY195,BA195,BC195,BE195,BG195,BI195,BK195,BM195,BO195,BQ195,BS195,BU195,BW195,BY195,CA195,CC195,CE195,CG195,CI195,CK195,CS195,CU195,CW195,CY195,DA195,DC195,DE195,DM195,DO195,DW195,EE195,EM195,EU195,FC195,FK195,FS195,GA195,GI195)</f>
        <v>629</v>
      </c>
      <c r="GL195" s="27">
        <f>SUM(R195,T195,V195,X195,Z195,AB195,AD195,AF195,AH195,AJ195,AL195,AN195,AP195,AR195,AT195,AV195,AX195,AZ195,BB195,BD195,BF195,BH195,BJ195,BL195,BN195,BP195,BR195,BT195,BV195,BX195,BZ195,CB195,CD195,CF195,CH195,CJ195,CL195,CT195,CV195,CX195,CZ195,DB195,DD195,DF195,DN195,DP195,DX195,EF195,EN195,EV195,FD195,FL195,FT195,GB195,GJ195)</f>
        <v>17233427.031956267</v>
      </c>
    </row>
    <row r="196" spans="1:194" ht="20.25" customHeight="1" x14ac:dyDescent="0.25">
      <c r="A196" s="41"/>
      <c r="B196" s="72">
        <v>162</v>
      </c>
      <c r="C196" s="28" t="s">
        <v>334</v>
      </c>
      <c r="D196" s="29">
        <f t="shared" si="1520"/>
        <v>18150.400000000001</v>
      </c>
      <c r="E196" s="29">
        <f t="shared" si="1520"/>
        <v>18790</v>
      </c>
      <c r="F196" s="30">
        <v>18508</v>
      </c>
      <c r="G196" s="39">
        <v>1.1100000000000001</v>
      </c>
      <c r="H196" s="31">
        <v>1</v>
      </c>
      <c r="I196" s="32"/>
      <c r="J196" s="32"/>
      <c r="K196" s="32"/>
      <c r="L196" s="29">
        <v>1.4</v>
      </c>
      <c r="M196" s="29">
        <v>1.68</v>
      </c>
      <c r="N196" s="29">
        <v>2.23</v>
      </c>
      <c r="O196" s="29">
        <v>2.39</v>
      </c>
      <c r="P196" s="33">
        <v>2.57</v>
      </c>
      <c r="Q196" s="34"/>
      <c r="R196" s="34">
        <f>(Q196/12*1*$D196*$G196*$H196*$L196*R$9)+(Q196/12*5*$E196*$G196*$H196*$L196*R$10)+(Q196/12*6*$F196*$G196*$H196*$L196*R$10)</f>
        <v>0</v>
      </c>
      <c r="S196" s="34"/>
      <c r="T196" s="34">
        <f>(S196/12*1*$D196*$G196*$H196*$L196*T$9)+(S196/12*5*$E196*$G196*$H196*$L196*T$10)+(S196/12*6*$F196*$G196*$H196*$L196*T$10)</f>
        <v>0</v>
      </c>
      <c r="U196" s="34"/>
      <c r="V196" s="34">
        <f t="shared" ref="V196:V199" si="1569">(U196/12*1*$D196*$G196*$H196*$L196*V$9)+(U196/12*5*$E196*$G196*$H196*$L196*V$10)+(U196/12*6*$F196*$G196*$H196*$L196*V$10)</f>
        <v>0</v>
      </c>
      <c r="W196" s="34"/>
      <c r="X196" s="34">
        <f t="shared" ref="X196:X199" si="1570">(W196/12*1*$D196*$G196*$H196*$L196*X$9)+(W196/12*5*$E196*$G196*$H196*$L196*X$10)+(W196/12*6*$F196*$G196*$H196*$L196*X$10)</f>
        <v>0</v>
      </c>
      <c r="Y196" s="34"/>
      <c r="Z196" s="34">
        <f t="shared" ref="Z196:Z199" si="1571">(Y196/12*1*$D196*$G196*$H196*$L196*Z$9)+(Y196/12*5*$E196*$G196*$H196*$L196*Z$10)+(Y196/12*6*$F196*$G196*$H196*$L196*Z$10)</f>
        <v>0</v>
      </c>
      <c r="AA196" s="34"/>
      <c r="AB196" s="34">
        <f t="shared" ref="AB196:AB199" si="1572">(AA196/12*1*$D196*$G196*$H196*$L196*AB$9)+(AA196/12*5*$E196*$G196*$H196*$L196*AB$10)+(AA196/12*6*$F196*$G196*$H196*$L196*AB$10)</f>
        <v>0</v>
      </c>
      <c r="AC196" s="34"/>
      <c r="AD196" s="34">
        <f t="shared" ref="AD196:AD199" si="1573">(AC196/12*1*$D196*$G196*$H196*$L196*AD$9)+(AC196/12*5*$E196*$G196*$H196*$L196*AD$10)+(AC196/12*6*$F196*$G196*$H196*$L196*AD$10)</f>
        <v>0</v>
      </c>
      <c r="AE196" s="34"/>
      <c r="AF196" s="34">
        <f t="shared" ref="AF196:AF199" si="1574">(AE196/12*1*$D196*$G196*$H196*$L196*AF$9)+(AE196/12*5*$E196*$G196*$H196*$L196*AF$10)+(AE196/12*6*$F196*$G196*$H196*$L196*AF$10)</f>
        <v>0</v>
      </c>
      <c r="AG196" s="34"/>
      <c r="AH196" s="34">
        <f t="shared" ref="AH196:AH199" si="1575">(AG196/12*1*$D196*$G196*$H196*$L196*AH$9)+(AG196/12*5*$E196*$G196*$H196*$L196*AH$10)+(AG196/12*6*$F196*$G196*$H196*$L196*AH$10)</f>
        <v>0</v>
      </c>
      <c r="AI196" s="27">
        <v>11</v>
      </c>
      <c r="AJ196" s="34">
        <f t="shared" ref="AJ196:AJ199" si="1576">(AI196/12*1*$D196*$G196*$H196*$L196*AJ$9)+(AI196/12*3*$E196*$G196*$H196*$L196*AJ$10)+(AI196/12*2*$E196*$G196*$H196*$L196*AJ$11)+(AI196/12*6*$F196*$G196*$H196*$L196*AJ$11)</f>
        <v>349940.64721000008</v>
      </c>
      <c r="AK196" s="34"/>
      <c r="AL196" s="34">
        <f>(AK196/12*1*$D196*$G196*$H196*$L196*AL$9)+(AK196/12*5*$E196*$G196*$H196*$L196*AL$10)+(AK196/12*6*$F196*$G196*$H196*$L196*AL$10)</f>
        <v>0</v>
      </c>
      <c r="AM196" s="34"/>
      <c r="AN196" s="34">
        <f>(AM196/12*1*$D196*$G196*$H196*$L196*AN$9)+(AM196/12*5*$E196*$G196*$H196*$L196*AN$10)+(AM196/12*6*$F196*$G196*$H196*$L196*AN$10)</f>
        <v>0</v>
      </c>
      <c r="AO196" s="34"/>
      <c r="AP196" s="34">
        <f t="shared" ref="AP196:AP199" si="1577">(AO196/12*1*$D196*$G196*$H196*$L196*AP$9)+(AO196/12*5*$E196*$G196*$H196*$L196*AP$10)+(AO196/12*6*$F196*$G196*$H196*$L196*AP$10)</f>
        <v>0</v>
      </c>
      <c r="AQ196" s="34"/>
      <c r="AR196" s="34">
        <f>(AQ196/12*1*$D196*$G196*$H196*$M196*AR$9)+(AQ196/12*5*$E196*$G196*$H196*$M196*AR$10)+(AQ196/12*6*$F196*$G196*$H196*$M196*AR$10)</f>
        <v>0</v>
      </c>
      <c r="AS196" s="34"/>
      <c r="AT196" s="34">
        <f>(AS196/12*1*$D196*$G196*$H196*$M196*AT$9)+(AS196/12*5*$E196*$G196*$H196*$M196*AT$10)+(AS196/12*6*$F196*$G196*$H196*$M196*AT$10)</f>
        <v>0</v>
      </c>
      <c r="AU196" s="34"/>
      <c r="AV196" s="34">
        <f t="shared" ref="AV196:AV199" si="1578">(AU196/12*1*$D196*$G196*$H196*$M196*AV$9)+(AU196/12*5*$E196*$G196*$H196*$M196*AV$10)+(AU196/12*6*$F196*$G196*$H196*$M196*AV$10)</f>
        <v>0</v>
      </c>
      <c r="AW196" s="34"/>
      <c r="AX196" s="34">
        <f t="shared" ref="AX196:AX199" si="1579">(AW196/12*1*$D196*$G196*$H196*$M196*AX$9)+(AW196/12*5*$E196*$G196*$H196*$M196*AX$10)+(AW196/12*6*$F196*$G196*$H196*$M196*AX$10)</f>
        <v>0</v>
      </c>
      <c r="AY196" s="34"/>
      <c r="AZ196" s="34">
        <f t="shared" ref="AZ196:AZ199" si="1580">(AY196/12*1*$D196*$G196*$H196*$L196*AZ$9)+(AY196/12*5*$E196*$G196*$H196*$L196*AZ$10)+(AY196/12*6*$F196*$G196*$H196*$L196*AZ$10)</f>
        <v>0</v>
      </c>
      <c r="BA196" s="34"/>
      <c r="BB196" s="34">
        <f t="shared" ref="BB196:BB199" si="1581">(BA196/12*1*$D196*$G196*$H196*$L196*BB$9)+(BA196/12*5*$E196*$G196*$H196*$L196*BB$10)+(BA196/12*6*$F196*$G196*$H196*$L196*BB$10)</f>
        <v>0</v>
      </c>
      <c r="BC196" s="34"/>
      <c r="BD196" s="34">
        <f t="shared" ref="BD196:BD199" si="1582">(BC196/12*1*$D196*$G196*$H196*$M196*BD$9)+(BC196/12*5*$E196*$G196*$H196*$M196*BD$10)+(BC196/12*6*$F196*$G196*$H196*$M196*BD$10)</f>
        <v>0</v>
      </c>
      <c r="BE196" s="34"/>
      <c r="BF196" s="34">
        <f t="shared" ref="BF196:BF199" si="1583">(BE196/12*1*$D196*$G196*$H196*$L196*BF$9)+(BE196/12*5*$E196*$G196*$H196*$L196*BF$10)+(BE196/12*6*$F196*$G196*$H196*$L196*BF$10)</f>
        <v>0</v>
      </c>
      <c r="BG196" s="34"/>
      <c r="BH196" s="34">
        <f t="shared" ref="BH196:BH199" si="1584">(BG196/12*1*$D196*$G196*$H196*$L196*BH$9)+(BG196/12*5*$E196*$G196*$H196*$L196*BH$10)+(BG196/12*6*$F196*$G196*$H196*$L196*BH$10)</f>
        <v>0</v>
      </c>
      <c r="BI196" s="34"/>
      <c r="BJ196" s="34">
        <f t="shared" ref="BJ196:BJ199" si="1585">(BI196/12*1*$D196*$G196*$H196*$L196*BJ$9)+(BI196/12*5*$E196*$G196*$H196*$L196*BJ$10)+(BI196/12*6*$F196*$G196*$H196*$L196*BJ$10)</f>
        <v>0</v>
      </c>
      <c r="BK196" s="34"/>
      <c r="BL196" s="34">
        <f t="shared" ref="BL196:BL199" si="1586">(BK196/12*1*$D196*$G196*$H196*$M196*BL$9)+(BK196/12*5*$E196*$G196*$H196*$M196*BL$10)+(BK196/12*6*$F196*$G196*$H196*$M196*BL$10)</f>
        <v>0</v>
      </c>
      <c r="BM196" s="34"/>
      <c r="BN196" s="34">
        <f t="shared" ref="BN196:BN199" si="1587">(BM196/12*1*$D196*$G196*$H196*$L196*BN$9)+(BM196/12*5*$E196*$G196*$H196*$L196*BN$10)+(BM196/12*6*$F196*$G196*$H196*$L196*BN$10)</f>
        <v>0</v>
      </c>
      <c r="BO196" s="34"/>
      <c r="BP196" s="34">
        <f t="shared" ref="BP196:BP199" si="1588">(BO196/12*1*$D196*$G196*$H196*$L196*BP$9)+(BO196/12*3*$E196*$G196*$H196*$L196*BP$10)+(BO196/12*2*$E196*$G196*$H196*$L196*BP$11)+(BO196/12*6*$F196*$G196*$H196*$L196*BP$11)</f>
        <v>0</v>
      </c>
      <c r="BQ196" s="40"/>
      <c r="BR196" s="34">
        <f t="shared" ref="BR196:BR199" si="1589">(BQ196/12*1*$D196*$G196*$H196*$M196*BR$9)+(BQ196/12*5*$E196*$G196*$H196*$M196*BR$10)+(BQ196/12*6*$F196*$G196*$H196*$M196*BR$10)</f>
        <v>0</v>
      </c>
      <c r="BS196" s="34"/>
      <c r="BT196" s="34">
        <f t="shared" ref="BT196:BT199" si="1590">(BS196/12*1*$D196*$G196*$H196*$M196*BT$9)+(BS196/12*4*$E196*$G196*$H196*$M196*BT$10)+(BS196/12*1*$E196*$G196*$H196*$M196*BT$12)+(BS196/12*6*$F196*$G196*$H196*$M196*BT$12)</f>
        <v>0</v>
      </c>
      <c r="BU196" s="34"/>
      <c r="BV196" s="34">
        <f t="shared" ref="BV196:BV199" si="1591">(BU196/12*1*$D196*$F196*$G196*$L196*BV$9)+(BU196/12*11*$E196*$F196*$G196*$L196*BV$10)</f>
        <v>0</v>
      </c>
      <c r="BW196" s="34"/>
      <c r="BX196" s="34">
        <f>(BW196/12*1*$D196*$G196*$H196*$L196*BX$9)+(BW196/12*5*$E196*$G196*$H196*$L196*BX$10)+(BW196/12*6*$F196*$G196*$H196*$L196*BX$10)</f>
        <v>0</v>
      </c>
      <c r="BY196" s="34"/>
      <c r="BZ196" s="34">
        <f>(BY196/12*1*$D196*$G196*$H196*$L196*BZ$9)+(BY196/12*5*$E196*$G196*$H196*$L196*BZ$10)+(BY196/12*6*$F196*$G196*$H196*$L196*BZ$10)</f>
        <v>0</v>
      </c>
      <c r="CA196" s="34">
        <v>4</v>
      </c>
      <c r="CB196" s="34">
        <f>(CA196/12*1*$D196*$G196*$H196*$L196*CB$9)+(CA196/12*5*$E196*$G196*$H196*$L196*CB$10)+(CA196/12*6*$F196*$G196*$H196*$L196*CB$10)</f>
        <v>88622.214408</v>
      </c>
      <c r="CC196" s="34"/>
      <c r="CD196" s="34">
        <f>(CC196/12*1*$D196*$G196*$H196*$L196*CD$9)+(CC196/12*5*$E196*$G196*$H196*$L196*CD$10)+(CC196/12*6*$F196*$G196*$H196*$L196*CD$10)</f>
        <v>0</v>
      </c>
      <c r="CE196" s="34"/>
      <c r="CF196" s="34">
        <f t="shared" ref="CF196:CF199" si="1592">(CE196/12*1*$D196*$G196*$H196*$M196*CF$9)+(CE196/12*5*$E196*$G196*$H196*$M196*CF$10)+(CE196/12*6*$F196*$G196*$H196*$M196*CF$10)</f>
        <v>0</v>
      </c>
      <c r="CG196" s="34"/>
      <c r="CH196" s="34">
        <f t="shared" ref="CH196:CH199" si="1593">(CG196/12*1*$D196*$G196*$H196*$L196*CH$9)+(CG196/12*5*$E196*$G196*$H196*$L196*CH$10)+(CG196/12*6*$F196*$G196*$H196*$L196*CH$10)</f>
        <v>0</v>
      </c>
      <c r="CI196" s="34"/>
      <c r="CJ196" s="34">
        <f t="shared" ref="CJ196:CJ199" si="1594">(CI196/12*1*$D196*$G196*$H196*$M196*CJ$9)+(CI196/12*5*$E196*$G196*$H196*$M196*CJ$10)+(CI196/12*6*$F196*$G196*$H196*$M196*CJ$10)</f>
        <v>0</v>
      </c>
      <c r="CK196" s="34"/>
      <c r="CL196" s="34">
        <f t="shared" ref="CL196:CL199" si="1595">(CK196/12*1*$D196*$G196*$H196*$L196*CL$9)+(CK196/12*5*$E196*$G196*$H196*$L196*CL$10)+(CK196/12*6*$F196*$G196*$H196*$L196*CL$10)</f>
        <v>0</v>
      </c>
      <c r="CM196" s="34"/>
      <c r="CN196" s="34">
        <f>(CM196/12*1*$D196*$G196*$H196*$L196*CN$9)+(CM196/12*11*$E196*$G196*$H196*$L196*CN$10)</f>
        <v>0</v>
      </c>
      <c r="CO196" s="34">
        <v>0</v>
      </c>
      <c r="CP196" s="34">
        <f t="shared" ref="CP196:CP226" si="1596">(CO196/3*1*$D196*$G196*$H196*$L196*CP$9)+(CO196/3*2*$E196*$G196*$H196*$L196*CP$10)</f>
        <v>0</v>
      </c>
      <c r="CQ196" s="34"/>
      <c r="CR196" s="34"/>
      <c r="CS196" s="34">
        <f t="shared" si="1203"/>
        <v>0</v>
      </c>
      <c r="CT196" s="34">
        <f t="shared" si="1203"/>
        <v>0</v>
      </c>
      <c r="CU196" s="34"/>
      <c r="CV196" s="34">
        <f t="shared" ref="CV196:CV199" si="1597">(CU196/12*1*$D196*$G196*$H196*$M196*CV$9)+(CU196/12*5*$E196*$G196*$H196*$M196*CV$10)+(CU196/12*6*$F196*$G196*$H196*$M196*CV$10)</f>
        <v>0</v>
      </c>
      <c r="CW196" s="34"/>
      <c r="CX196" s="34">
        <f t="shared" ref="CX196:CX199" si="1598">(CW196/12*1*$D196*$G196*$H196*$M196*CX$9)+(CW196/12*5*$E196*$G196*$H196*$M196*CX$10)+(CW196/12*6*$F196*$G196*$H196*$M196*CX$10)</f>
        <v>0</v>
      </c>
      <c r="CY196" s="34"/>
      <c r="CZ196" s="34">
        <f t="shared" ref="CZ196:CZ199" si="1599">(CY196/12*1*$D196*$G196*$H196*$L196*CZ$9)+(CY196/12*5*$E196*$G196*$H196*$L196*CZ$10)+(CY196/12*6*$F196*$G196*$H196*$L196*CZ$10)</f>
        <v>0</v>
      </c>
      <c r="DA196" s="42"/>
      <c r="DB196" s="34">
        <f t="shared" ref="DB196:DB199" si="1600">(DA196/12*1*$D196*$G196*$H196*$M196*DB$9)+(DA196/12*5*$E196*$G196*$H196*$M196*DB$10)+(DA196/12*6*$F196*$G196*$H196*$M196*DB$10)</f>
        <v>0</v>
      </c>
      <c r="DC196" s="34"/>
      <c r="DD196" s="34">
        <f t="shared" ref="DD196:DD199" si="1601">(DC196/12*1*$D196*$G196*$H196*$M196*DD$9)+(DC196/12*5*$E196*$G196*$H196*$M196*DD$10)+(DC196/12*6*$F196*$G196*$H196*$M196*DD$10)</f>
        <v>0</v>
      </c>
      <c r="DE196" s="34"/>
      <c r="DF196" s="34">
        <f t="shared" ref="DF196:DF199" si="1602">(DE196/12*1*$D196*$G196*$H196*$M196*DF$9)+(DE196/12*5*$E196*$G196*$H196*$M196*DF$10)+(DE196/12*6*$F196*$G196*$H196*$M196*DF$10)</f>
        <v>0</v>
      </c>
      <c r="DG196" s="34">
        <v>0</v>
      </c>
      <c r="DH196" s="34">
        <f>(DG196/12*1*$D196*$G196*$H196*$M196*DH$9)+(DG196/12*11*$E196*$G196*$H196*$M196*DH$10)</f>
        <v>0</v>
      </c>
      <c r="DI196" s="34">
        <v>0</v>
      </c>
      <c r="DJ196" s="34">
        <f t="shared" ref="DJ196:DJ224" si="1603">(DI196/3*1*$D196*$G196*$H196*$M196*DJ$9)+(DI196/3*2*$E196*$G196*$H196*$M196*DJ$10)</f>
        <v>0</v>
      </c>
      <c r="DK196" s="34"/>
      <c r="DL196" s="27"/>
      <c r="DM196" s="34"/>
      <c r="DN196" s="27">
        <f t="shared" si="1195"/>
        <v>0</v>
      </c>
      <c r="DO196" s="34"/>
      <c r="DP196" s="34">
        <f t="shared" ref="DP196:DP199" si="1604">(DO196/12*1*$D196*$G196*$H196*$L196*DP$9)+(DO196/12*5*$E196*$G196*$H196*$L196*DP$10)+(DO196/12*6*$F196*$G196*$H196*$L196*DP$10)</f>
        <v>0</v>
      </c>
      <c r="DQ196" s="34"/>
      <c r="DR196" s="34">
        <f>(DQ196/12*1*$D196*$G196*$H196*$M196*DR$9)+(DQ196/12*11*$E196*$G196*$H196*$M196*DR$10)</f>
        <v>0</v>
      </c>
      <c r="DS196" s="34"/>
      <c r="DT196" s="34">
        <f t="shared" ref="DT196:DT224" si="1605">(DS196/3*1*$D196*$G196*$H196*$M196*DT$9)+(DS196/3*2*$E196*$G196*$H196*$M196*DT$10)</f>
        <v>0</v>
      </c>
      <c r="DU196" s="34"/>
      <c r="DV196" s="27"/>
      <c r="DW196" s="34">
        <f t="shared" si="1201"/>
        <v>0</v>
      </c>
      <c r="DX196" s="34">
        <f t="shared" si="1201"/>
        <v>0</v>
      </c>
      <c r="DY196" s="34">
        <v>2</v>
      </c>
      <c r="DZ196" s="34">
        <f>(DY196/12*1*$D196*$G196*$H196*$M196*DZ$9)+(DY196/12*11*$E196*$G196*$H196*$M196*DZ$10)</f>
        <v>73123.670155200001</v>
      </c>
      <c r="EA196" s="34">
        <v>0</v>
      </c>
      <c r="EB196" s="34">
        <f t="shared" ref="EB196:EB226" si="1606">(EA196/3*1*$D196*$G196*$H196*$M196*EB$9)+(EA196/3*2*$E196*$G196*$H196*$M196*EB$10)</f>
        <v>0</v>
      </c>
      <c r="EC196" s="27"/>
      <c r="ED196" s="34"/>
      <c r="EE196" s="34">
        <f t="shared" si="1204"/>
        <v>0</v>
      </c>
      <c r="EF196" s="34">
        <f t="shared" si="1204"/>
        <v>0</v>
      </c>
      <c r="EG196" s="34">
        <v>0</v>
      </c>
      <c r="EH196" s="34">
        <f>(EG196/12*1*$D196*$G196*$H196*$L196*EH$9)+(EG196/12*11*$E196*$G196*$H196*$L196*EH$10)</f>
        <v>0</v>
      </c>
      <c r="EI196" s="34">
        <f t="shared" si="1477"/>
        <v>0</v>
      </c>
      <c r="EJ196" s="34">
        <f t="shared" si="1278"/>
        <v>0</v>
      </c>
      <c r="EK196" s="34"/>
      <c r="EL196" s="34"/>
      <c r="EM196" s="34">
        <f t="shared" si="1205"/>
        <v>0</v>
      </c>
      <c r="EN196" s="34">
        <f t="shared" si="1205"/>
        <v>0</v>
      </c>
      <c r="EO196" s="34"/>
      <c r="EP196" s="34">
        <f>(EO196/12*1*$D196*$G196*$H196*$L196*EP$9)+(EO196/12*11*$E196*$G196*$H196*$L196*EP$10)</f>
        <v>0</v>
      </c>
      <c r="EQ196" s="34">
        <f t="shared" si="1280"/>
        <v>0</v>
      </c>
      <c r="ER196" s="34">
        <f t="shared" si="1281"/>
        <v>0</v>
      </c>
      <c r="ES196" s="34"/>
      <c r="ET196" s="34"/>
      <c r="EU196" s="34">
        <f t="shared" si="1206"/>
        <v>0</v>
      </c>
      <c r="EV196" s="34">
        <f t="shared" si="1206"/>
        <v>0</v>
      </c>
      <c r="EW196" s="34"/>
      <c r="EX196" s="34">
        <f>(EW196/12*1*$D196*$G196*$H196*$M196*EX$9)+(EW196/12*11*$E196*$G196*$H196*$M196*EX$10)</f>
        <v>0</v>
      </c>
      <c r="EY196" s="34">
        <f t="shared" si="1297"/>
        <v>0</v>
      </c>
      <c r="EZ196" s="34">
        <f t="shared" si="1283"/>
        <v>0</v>
      </c>
      <c r="FA196" s="34"/>
      <c r="FB196" s="34"/>
      <c r="FC196" s="34">
        <f t="shared" si="1298"/>
        <v>0</v>
      </c>
      <c r="FD196" s="34">
        <f t="shared" si="1298"/>
        <v>0</v>
      </c>
      <c r="FE196" s="34">
        <v>0</v>
      </c>
      <c r="FF196" s="34">
        <f t="shared" ref="FF196:FF199" si="1607">(FE196/12*1*$D196*$G196*$H196*$M196*FF$9)+(FE196/12*11*$E196*$G196*$H196*$M196*FF$10)</f>
        <v>0</v>
      </c>
      <c r="FG196" s="34">
        <f t="shared" si="1286"/>
        <v>0</v>
      </c>
      <c r="FH196" s="34">
        <f t="shared" si="1287"/>
        <v>0</v>
      </c>
      <c r="FI196" s="34"/>
      <c r="FJ196" s="34"/>
      <c r="FK196" s="34">
        <f t="shared" si="1299"/>
        <v>0</v>
      </c>
      <c r="FL196" s="34">
        <f t="shared" si="1299"/>
        <v>0</v>
      </c>
      <c r="FM196" s="34"/>
      <c r="FN196" s="34">
        <f t="shared" ref="FN196:FN199" si="1608">(FM196/12*1*$D196*$G196*$H196*$M196*FN$9)+(FM196/12*11*$E196*$G196*$H196*$M196*FN$10)</f>
        <v>0</v>
      </c>
      <c r="FO196" s="34">
        <f t="shared" si="1290"/>
        <v>0</v>
      </c>
      <c r="FP196" s="34">
        <f t="shared" si="1291"/>
        <v>0</v>
      </c>
      <c r="FQ196" s="34"/>
      <c r="FR196" s="34"/>
      <c r="FS196" s="34"/>
      <c r="FT196" s="34"/>
      <c r="FU196" s="34"/>
      <c r="FV196" s="34">
        <f t="shared" ref="FV196:FV199" si="1609">(FU196/12*1*$D196*$G196*$H196*$N196*FV$9)+(FU196/12*11*$E196*$G196*$H196*$N196*FV$10)</f>
        <v>0</v>
      </c>
      <c r="FW196" s="34">
        <v>0</v>
      </c>
      <c r="FX196" s="34">
        <v>0</v>
      </c>
      <c r="FY196" s="34"/>
      <c r="FZ196" s="34"/>
      <c r="GA196" s="34">
        <f t="shared" si="1207"/>
        <v>0</v>
      </c>
      <c r="GB196" s="34">
        <f t="shared" si="1207"/>
        <v>0</v>
      </c>
      <c r="GC196" s="34"/>
      <c r="GD196" s="34">
        <f>(GC196/12*1*$D196*$G196*$H196*$O196*GD$9)+(GC196/12*11*$E196*$G196*$H196*$P196*GD$10)</f>
        <v>0</v>
      </c>
      <c r="GE196" s="34">
        <v>0</v>
      </c>
      <c r="GF196" s="34">
        <f t="shared" si="1296"/>
        <v>0</v>
      </c>
      <c r="GG196" s="34">
        <f t="shared" ref="GG196:GG197" si="1610">GC196-GE196</f>
        <v>0</v>
      </c>
      <c r="GH196" s="34"/>
      <c r="GI196" s="27">
        <f t="shared" si="1208"/>
        <v>0</v>
      </c>
      <c r="GJ196" s="27">
        <f t="shared" si="1208"/>
        <v>0</v>
      </c>
      <c r="GK196" s="37"/>
      <c r="GL196" s="38"/>
    </row>
    <row r="197" spans="1:194" x14ac:dyDescent="0.25">
      <c r="A197" s="41"/>
      <c r="B197" s="72">
        <v>163</v>
      </c>
      <c r="C197" s="28" t="s">
        <v>335</v>
      </c>
      <c r="D197" s="29">
        <f t="shared" si="1520"/>
        <v>18150.400000000001</v>
      </c>
      <c r="E197" s="29">
        <f t="shared" si="1520"/>
        <v>18790</v>
      </c>
      <c r="F197" s="30">
        <v>18508</v>
      </c>
      <c r="G197" s="43">
        <v>0.39</v>
      </c>
      <c r="H197" s="31">
        <v>1</v>
      </c>
      <c r="I197" s="32"/>
      <c r="J197" s="32"/>
      <c r="K197" s="32"/>
      <c r="L197" s="29">
        <v>1.4</v>
      </c>
      <c r="M197" s="29">
        <v>1.68</v>
      </c>
      <c r="N197" s="29">
        <v>2.23</v>
      </c>
      <c r="O197" s="29">
        <v>2.39</v>
      </c>
      <c r="P197" s="33">
        <v>2.57</v>
      </c>
      <c r="Q197" s="34"/>
      <c r="R197" s="34">
        <f>(Q197/12*1*$D197*$G197*$H197*$L197*R$9)+(Q197/12*5*$E197*$G197*$H197*$L197*R$10)+(Q197/12*6*$F197*$G197*$H197*$L197*R$10)</f>
        <v>0</v>
      </c>
      <c r="S197" s="34"/>
      <c r="T197" s="34">
        <f>(S197/12*1*$D197*$G197*$H197*$L197*T$9)+(S197/12*5*$E197*$G197*$H197*$L197*T$10)+(S197/12*6*$F197*$G197*$H197*$L197*T$10)</f>
        <v>0</v>
      </c>
      <c r="U197" s="34"/>
      <c r="V197" s="34">
        <f t="shared" si="1569"/>
        <v>0</v>
      </c>
      <c r="W197" s="34"/>
      <c r="X197" s="34">
        <f t="shared" si="1570"/>
        <v>0</v>
      </c>
      <c r="Y197" s="34"/>
      <c r="Z197" s="34">
        <f t="shared" si="1571"/>
        <v>0</v>
      </c>
      <c r="AA197" s="34"/>
      <c r="AB197" s="34">
        <f t="shared" si="1572"/>
        <v>0</v>
      </c>
      <c r="AC197" s="34"/>
      <c r="AD197" s="34">
        <f t="shared" si="1573"/>
        <v>0</v>
      </c>
      <c r="AE197" s="34"/>
      <c r="AF197" s="34">
        <f t="shared" si="1574"/>
        <v>0</v>
      </c>
      <c r="AG197" s="34"/>
      <c r="AH197" s="34">
        <f t="shared" si="1575"/>
        <v>0</v>
      </c>
      <c r="AI197" s="27">
        <v>145</v>
      </c>
      <c r="AJ197" s="34">
        <f t="shared" si="1576"/>
        <v>1620732.4815499999</v>
      </c>
      <c r="AK197" s="34"/>
      <c r="AL197" s="34">
        <f>(AK197/12*1*$D197*$G197*$H197*$L197*AL$9)+(AK197/12*5*$E197*$G197*$H197*$L197*AL$10)+(AK197/12*6*$F197*$G197*$H197*$L197*AL$10)</f>
        <v>0</v>
      </c>
      <c r="AM197" s="34"/>
      <c r="AN197" s="34">
        <f>(AM197/12*1*$D197*$G197*$H197*$L197*AN$9)+(AM197/12*5*$E197*$G197*$H197*$L197*AN$10)+(AM197/12*6*$F197*$G197*$H197*$L197*AN$10)</f>
        <v>0</v>
      </c>
      <c r="AO197" s="34"/>
      <c r="AP197" s="34">
        <f t="shared" si="1577"/>
        <v>0</v>
      </c>
      <c r="AQ197" s="34"/>
      <c r="AR197" s="34">
        <f>(AQ197/12*1*$D197*$G197*$H197*$M197*AR$9)+(AQ197/12*5*$E197*$G197*$H197*$M197*AR$10)+(AQ197/12*6*$F197*$G197*$H197*$M197*AR$10)</f>
        <v>0</v>
      </c>
      <c r="AS197" s="34"/>
      <c r="AT197" s="34">
        <f>(AS197/12*1*$D197*$G197*$H197*$M197*AT$9)+(AS197/12*5*$E197*$G197*$H197*$M197*AT$10)+(AS197/12*6*$F197*$G197*$H197*$M197*AT$10)</f>
        <v>0</v>
      </c>
      <c r="AU197" s="34">
        <v>30</v>
      </c>
      <c r="AV197" s="34">
        <f t="shared" si="1578"/>
        <v>366706.29340800003</v>
      </c>
      <c r="AW197" s="34"/>
      <c r="AX197" s="34">
        <f t="shared" si="1579"/>
        <v>0</v>
      </c>
      <c r="AY197" s="34"/>
      <c r="AZ197" s="34">
        <f t="shared" si="1580"/>
        <v>0</v>
      </c>
      <c r="BA197" s="34"/>
      <c r="BB197" s="34">
        <f t="shared" si="1581"/>
        <v>0</v>
      </c>
      <c r="BC197" s="34"/>
      <c r="BD197" s="34">
        <f t="shared" si="1582"/>
        <v>0</v>
      </c>
      <c r="BE197" s="34"/>
      <c r="BF197" s="34">
        <f t="shared" si="1583"/>
        <v>0</v>
      </c>
      <c r="BG197" s="34"/>
      <c r="BH197" s="34">
        <f t="shared" si="1584"/>
        <v>0</v>
      </c>
      <c r="BI197" s="34"/>
      <c r="BJ197" s="34">
        <f t="shared" si="1585"/>
        <v>0</v>
      </c>
      <c r="BK197" s="34"/>
      <c r="BL197" s="34">
        <f t="shared" si="1586"/>
        <v>0</v>
      </c>
      <c r="BM197" s="34">
        <v>3</v>
      </c>
      <c r="BN197" s="34">
        <f t="shared" si="1587"/>
        <v>32106.620910000001</v>
      </c>
      <c r="BO197" s="34"/>
      <c r="BP197" s="34">
        <f t="shared" si="1588"/>
        <v>0</v>
      </c>
      <c r="BQ197" s="40"/>
      <c r="BR197" s="34">
        <f t="shared" si="1589"/>
        <v>0</v>
      </c>
      <c r="BS197" s="34">
        <v>86</v>
      </c>
      <c r="BT197" s="34">
        <f t="shared" si="1590"/>
        <v>1100153.160288</v>
      </c>
      <c r="BU197" s="34">
        <v>10</v>
      </c>
      <c r="BV197" s="34">
        <v>122609.22</v>
      </c>
      <c r="BW197" s="34"/>
      <c r="BX197" s="34">
        <f>(BW197/12*1*$D197*$G197*$H197*$L197*BX$9)+(BW197/12*5*$E197*$G197*$H197*$L197*BX$10)+(BW197/12*6*$F197*$G197*$H197*$L197*BX$10)</f>
        <v>0</v>
      </c>
      <c r="BY197" s="34"/>
      <c r="BZ197" s="34">
        <f>(BY197/12*1*$D197*$G197*$H197*$L197*BZ$9)+(BY197/12*5*$E197*$G197*$H197*$L197*BZ$10)+(BY197/12*6*$F197*$G197*$H197*$L197*BZ$10)</f>
        <v>0</v>
      </c>
      <c r="CA197" s="34"/>
      <c r="CB197" s="34">
        <f>(CA197/12*1*$D197*$G197*$H197*$L197*CB$9)+(CA197/12*5*$E197*$G197*$H197*$L197*CB$10)+(CA197/12*6*$F197*$G197*$H197*$L197*CB$10)</f>
        <v>0</v>
      </c>
      <c r="CC197" s="34"/>
      <c r="CD197" s="34">
        <f>(CC197/12*1*$D197*$G197*$H197*$L197*CD$9)+(CC197/12*5*$E197*$G197*$H197*$L197*CD$10)+(CC197/12*6*$F197*$G197*$H197*$L197*CD$10)</f>
        <v>0</v>
      </c>
      <c r="CE197" s="34"/>
      <c r="CF197" s="34">
        <f t="shared" si="1592"/>
        <v>0</v>
      </c>
      <c r="CG197" s="34"/>
      <c r="CH197" s="34">
        <f t="shared" si="1593"/>
        <v>0</v>
      </c>
      <c r="CI197" s="34"/>
      <c r="CJ197" s="34">
        <f t="shared" si="1594"/>
        <v>0</v>
      </c>
      <c r="CK197" s="34"/>
      <c r="CL197" s="34">
        <f t="shared" si="1595"/>
        <v>0</v>
      </c>
      <c r="CM197" s="34">
        <v>30</v>
      </c>
      <c r="CN197" s="34">
        <f>(CM197/12*1*$D197*$G197*$H197*$L197*CN$9)+(CM197/12*11*$E197*$G197*$H197*$L197*CN$10)</f>
        <v>294424.58681999997</v>
      </c>
      <c r="CO197" s="34">
        <v>20</v>
      </c>
      <c r="CP197" s="34">
        <v>173846.96000000002</v>
      </c>
      <c r="CQ197" s="34"/>
      <c r="CR197" s="34"/>
      <c r="CS197" s="34">
        <f t="shared" si="1203"/>
        <v>20</v>
      </c>
      <c r="CT197" s="34">
        <f t="shared" si="1203"/>
        <v>173846.96000000002</v>
      </c>
      <c r="CU197" s="34">
        <v>20</v>
      </c>
      <c r="CV197" s="34">
        <f t="shared" si="1597"/>
        <v>232587.783792</v>
      </c>
      <c r="CW197" s="34">
        <v>10</v>
      </c>
      <c r="CX197" s="34">
        <f t="shared" si="1598"/>
        <v>116293.891896</v>
      </c>
      <c r="CY197" s="34"/>
      <c r="CZ197" s="34">
        <f t="shared" si="1599"/>
        <v>0</v>
      </c>
      <c r="DA197" s="42">
        <v>2</v>
      </c>
      <c r="DB197" s="34">
        <f t="shared" si="1600"/>
        <v>23367.789681599999</v>
      </c>
      <c r="DC197" s="34"/>
      <c r="DD197" s="34">
        <f t="shared" si="1601"/>
        <v>0</v>
      </c>
      <c r="DE197" s="34"/>
      <c r="DF197" s="34">
        <f t="shared" si="1602"/>
        <v>0</v>
      </c>
      <c r="DG197" s="34">
        <v>7</v>
      </c>
      <c r="DH197" s="34">
        <f>(DG197/12*1*$D197*$G197*$H197*$M197*DH$9)+(DG197/12*11*$E197*$G197*$H197*$M197*DH$10)</f>
        <v>90303.890695200011</v>
      </c>
      <c r="DI197" s="34">
        <v>5</v>
      </c>
      <c r="DJ197" s="34">
        <v>61258.090000000004</v>
      </c>
      <c r="DK197" s="34"/>
      <c r="DL197" s="27"/>
      <c r="DM197" s="34"/>
      <c r="DN197" s="27">
        <f t="shared" si="1195"/>
        <v>61258.090000000004</v>
      </c>
      <c r="DO197" s="34"/>
      <c r="DP197" s="34">
        <f t="shared" si="1604"/>
        <v>0</v>
      </c>
      <c r="DQ197" s="34">
        <v>23</v>
      </c>
      <c r="DR197" s="34">
        <f>(DQ197/12*1*$D197*$G197*$H197*$M197*DR$9)+(DQ197/12*11*$E197*$G197*$H197*$M197*DR$10)</f>
        <v>296712.78371280001</v>
      </c>
      <c r="DS197" s="34">
        <v>21</v>
      </c>
      <c r="DT197" s="34">
        <v>237792.47999999998</v>
      </c>
      <c r="DU197" s="34"/>
      <c r="DV197" s="27"/>
      <c r="DW197" s="34">
        <f t="shared" si="1201"/>
        <v>21</v>
      </c>
      <c r="DX197" s="34">
        <f t="shared" si="1201"/>
        <v>237792.47999999998</v>
      </c>
      <c r="DY197" s="34">
        <v>6</v>
      </c>
      <c r="DZ197" s="34">
        <f>(DY197/12*1*$D197*$G197*$H197*$M197*DZ$9)+(DY197/12*11*$E197*$G197*$H197*$M197*DZ$10)</f>
        <v>77076.300974400001</v>
      </c>
      <c r="EA197" s="34">
        <v>4</v>
      </c>
      <c r="EB197" s="34">
        <v>49187.240000000005</v>
      </c>
      <c r="EC197" s="27"/>
      <c r="ED197" s="34"/>
      <c r="EE197" s="34">
        <f t="shared" si="1204"/>
        <v>4</v>
      </c>
      <c r="EF197" s="34">
        <f t="shared" si="1204"/>
        <v>49187.240000000005</v>
      </c>
      <c r="EG197" s="34">
        <v>4</v>
      </c>
      <c r="EH197" s="34">
        <f>(EG197/12*1*$D197*$G197*$H197*$L197*EH$9)+(EG197/12*11*$E197*$G197*$H197*$L197*EH$10)</f>
        <v>43018.369575999997</v>
      </c>
      <c r="EI197" s="34">
        <f t="shared" si="1477"/>
        <v>1</v>
      </c>
      <c r="EJ197" s="34">
        <v>5054.16</v>
      </c>
      <c r="EK197" s="34"/>
      <c r="EL197" s="34"/>
      <c r="EM197" s="34">
        <f t="shared" si="1205"/>
        <v>1</v>
      </c>
      <c r="EN197" s="34">
        <f t="shared" si="1205"/>
        <v>5054.16</v>
      </c>
      <c r="EO197" s="34">
        <v>6</v>
      </c>
      <c r="EP197" s="34">
        <f>(EO197/12*1*$D197*$G197*$H197*$L197*EP$9)+(EO197/12*11*$E197*$G197*$H197*$L197*EP$10)</f>
        <v>64527.554364000011</v>
      </c>
      <c r="EQ197" s="34"/>
      <c r="ER197" s="34">
        <f t="shared" si="1281"/>
        <v>0</v>
      </c>
      <c r="ES197" s="34"/>
      <c r="ET197" s="34"/>
      <c r="EU197" s="34">
        <f t="shared" si="1206"/>
        <v>0</v>
      </c>
      <c r="EV197" s="34">
        <f t="shared" si="1206"/>
        <v>0</v>
      </c>
      <c r="EW197" s="34">
        <v>2</v>
      </c>
      <c r="EX197" s="34">
        <f>(EW197/12*1*$D197*$G197*$H197*$M197*EX$9)+(EW197/12*11*$E197*$G197*$H197*$M197*EX$10)</f>
        <v>33533.557511999992</v>
      </c>
      <c r="EY197" s="34"/>
      <c r="EZ197" s="34">
        <f t="shared" si="1283"/>
        <v>0</v>
      </c>
      <c r="FA197" s="34"/>
      <c r="FB197" s="34"/>
      <c r="FC197" s="34">
        <f t="shared" si="1298"/>
        <v>0</v>
      </c>
      <c r="FD197" s="34">
        <f t="shared" si="1298"/>
        <v>0</v>
      </c>
      <c r="FE197" s="34">
        <v>15</v>
      </c>
      <c r="FF197" s="34">
        <f t="shared" si="1607"/>
        <v>250015.16357999999</v>
      </c>
      <c r="FG197" s="34">
        <v>1</v>
      </c>
      <c r="FH197" s="34">
        <v>16669.38</v>
      </c>
      <c r="FI197" s="34"/>
      <c r="FJ197" s="34"/>
      <c r="FK197" s="34">
        <f t="shared" si="1299"/>
        <v>1</v>
      </c>
      <c r="FL197" s="34">
        <f t="shared" si="1299"/>
        <v>16669.38</v>
      </c>
      <c r="FM197" s="34">
        <v>4</v>
      </c>
      <c r="FN197" s="34">
        <f t="shared" si="1608"/>
        <v>66670.710287999987</v>
      </c>
      <c r="FO197" s="34">
        <v>1</v>
      </c>
      <c r="FP197" s="34">
        <v>17235.689999999999</v>
      </c>
      <c r="FQ197" s="34"/>
      <c r="FR197" s="34"/>
      <c r="FS197" s="34"/>
      <c r="FT197" s="34"/>
      <c r="FU197" s="34"/>
      <c r="FV197" s="34">
        <f t="shared" si="1609"/>
        <v>0</v>
      </c>
      <c r="FW197" s="34">
        <v>1</v>
      </c>
      <c r="FX197" s="34">
        <v>22126.61</v>
      </c>
      <c r="FY197" s="34"/>
      <c r="FZ197" s="34"/>
      <c r="GA197" s="34">
        <f t="shared" si="1207"/>
        <v>1</v>
      </c>
      <c r="GB197" s="34">
        <f t="shared" si="1207"/>
        <v>22126.61</v>
      </c>
      <c r="GC197" s="34">
        <v>22</v>
      </c>
      <c r="GD197" s="34">
        <f>(GC197/12*1*$D197*$G197*$H197*$O197*GD$9)+(GC197/12*11*$E197*$G197*$H197*$P197*GD$10)</f>
        <v>557676.38111900003</v>
      </c>
      <c r="GE197" s="34">
        <v>4</v>
      </c>
      <c r="GF197" s="34">
        <v>87435.63</v>
      </c>
      <c r="GG197" s="34">
        <f t="shared" si="1610"/>
        <v>18</v>
      </c>
      <c r="GH197" s="34"/>
      <c r="GI197" s="27">
        <f t="shared" si="1208"/>
        <v>22</v>
      </c>
      <c r="GJ197" s="27">
        <f t="shared" si="1208"/>
        <v>87435.63</v>
      </c>
      <c r="GK197" s="37"/>
      <c r="GL197" s="38"/>
    </row>
    <row r="198" spans="1:194" ht="30.75" customHeight="1" x14ac:dyDescent="0.25">
      <c r="A198" s="41"/>
      <c r="B198" s="72">
        <v>164</v>
      </c>
      <c r="C198" s="28" t="s">
        <v>336</v>
      </c>
      <c r="D198" s="29">
        <f t="shared" si="1520"/>
        <v>18150.400000000001</v>
      </c>
      <c r="E198" s="29">
        <f t="shared" si="1520"/>
        <v>18790</v>
      </c>
      <c r="F198" s="30">
        <v>18508</v>
      </c>
      <c r="G198" s="39">
        <v>1.85</v>
      </c>
      <c r="H198" s="31">
        <v>1</v>
      </c>
      <c r="I198" s="32"/>
      <c r="J198" s="32"/>
      <c r="K198" s="32"/>
      <c r="L198" s="29">
        <v>1.4</v>
      </c>
      <c r="M198" s="29">
        <v>1.68</v>
      </c>
      <c r="N198" s="29">
        <v>2.23</v>
      </c>
      <c r="O198" s="29">
        <v>2.39</v>
      </c>
      <c r="P198" s="33">
        <v>2.57</v>
      </c>
      <c r="Q198" s="34"/>
      <c r="R198" s="34">
        <f>(Q198/12*1*$D198*$G198*$H198*$L198*R$9)+(Q198/12*5*$E198*$G198*$H198*$L198*R$10)+(Q198/12*6*$F198*$G198*$H198*$L198*R$10)</f>
        <v>0</v>
      </c>
      <c r="S198" s="34"/>
      <c r="T198" s="34">
        <f>(S198/12*1*$D198*$G198*$H198*$L198*T$9)+(S198/12*5*$E198*$G198*$H198*$L198*T$10)+(S198/12*6*$F198*$G198*$H198*$L198*T$10)</f>
        <v>0</v>
      </c>
      <c r="U198" s="34"/>
      <c r="V198" s="34">
        <f t="shared" si="1569"/>
        <v>0</v>
      </c>
      <c r="W198" s="34"/>
      <c r="X198" s="34">
        <f t="shared" si="1570"/>
        <v>0</v>
      </c>
      <c r="Y198" s="34"/>
      <c r="Z198" s="34">
        <f t="shared" si="1571"/>
        <v>0</v>
      </c>
      <c r="AA198" s="34"/>
      <c r="AB198" s="34">
        <f t="shared" si="1572"/>
        <v>0</v>
      </c>
      <c r="AC198" s="34"/>
      <c r="AD198" s="34">
        <f t="shared" si="1573"/>
        <v>0</v>
      </c>
      <c r="AE198" s="34"/>
      <c r="AF198" s="34">
        <f t="shared" si="1574"/>
        <v>0</v>
      </c>
      <c r="AG198" s="34"/>
      <c r="AH198" s="34">
        <f t="shared" si="1575"/>
        <v>0</v>
      </c>
      <c r="AI198" s="27">
        <v>149</v>
      </c>
      <c r="AJ198" s="34">
        <f t="shared" si="1576"/>
        <v>7900175.2173166666</v>
      </c>
      <c r="AK198" s="34"/>
      <c r="AL198" s="34">
        <f>(AK198/12*1*$D198*$G198*$H198*$L198*AL$9)+(AK198/12*5*$E198*$G198*$H198*$L198*AL$10)+(AK198/12*6*$F198*$G198*$H198*$L198*AL$10)</f>
        <v>0</v>
      </c>
      <c r="AM198" s="34"/>
      <c r="AN198" s="34">
        <f>(AM198/12*1*$D198*$G198*$H198*$L198*AN$9)+(AM198/12*5*$E198*$G198*$H198*$L198*AN$10)+(AM198/12*6*$F198*$G198*$H198*$L198*AN$10)</f>
        <v>0</v>
      </c>
      <c r="AO198" s="34"/>
      <c r="AP198" s="34">
        <f t="shared" si="1577"/>
        <v>0</v>
      </c>
      <c r="AQ198" s="34"/>
      <c r="AR198" s="34">
        <f>(AQ198/12*1*$D198*$G198*$H198*$M198*AR$9)+(AQ198/12*5*$E198*$G198*$H198*$M198*AR$10)+(AQ198/12*6*$F198*$G198*$H198*$M198*AR$10)</f>
        <v>0</v>
      </c>
      <c r="AS198" s="34"/>
      <c r="AT198" s="34">
        <f>(AS198/12*1*$D198*$G198*$H198*$M198*AT$9)+(AS198/12*5*$E198*$G198*$H198*$M198*AT$10)+(AS198/12*6*$F198*$G198*$H198*$M198*AT$10)</f>
        <v>0</v>
      </c>
      <c r="AU198" s="34"/>
      <c r="AV198" s="34">
        <f t="shared" si="1578"/>
        <v>0</v>
      </c>
      <c r="AW198" s="34"/>
      <c r="AX198" s="34">
        <f t="shared" si="1579"/>
        <v>0</v>
      </c>
      <c r="AY198" s="34"/>
      <c r="AZ198" s="34">
        <f t="shared" si="1580"/>
        <v>0</v>
      </c>
      <c r="BA198" s="34"/>
      <c r="BB198" s="34">
        <f t="shared" si="1581"/>
        <v>0</v>
      </c>
      <c r="BC198" s="34"/>
      <c r="BD198" s="34">
        <f t="shared" si="1582"/>
        <v>0</v>
      </c>
      <c r="BE198" s="34"/>
      <c r="BF198" s="34">
        <f t="shared" si="1583"/>
        <v>0</v>
      </c>
      <c r="BG198" s="34"/>
      <c r="BH198" s="34">
        <f t="shared" si="1584"/>
        <v>0</v>
      </c>
      <c r="BI198" s="34"/>
      <c r="BJ198" s="34">
        <f t="shared" si="1585"/>
        <v>0</v>
      </c>
      <c r="BK198" s="34"/>
      <c r="BL198" s="34">
        <f t="shared" si="1586"/>
        <v>0</v>
      </c>
      <c r="BM198" s="34"/>
      <c r="BN198" s="34">
        <f t="shared" si="1587"/>
        <v>0</v>
      </c>
      <c r="BO198" s="34"/>
      <c r="BP198" s="34">
        <f t="shared" si="1588"/>
        <v>0</v>
      </c>
      <c r="BQ198" s="40"/>
      <c r="BR198" s="34">
        <f t="shared" si="1589"/>
        <v>0</v>
      </c>
      <c r="BS198" s="34">
        <v>2</v>
      </c>
      <c r="BT198" s="34">
        <f t="shared" si="1590"/>
        <v>121364.54063999999</v>
      </c>
      <c r="BU198" s="34"/>
      <c r="BV198" s="34">
        <f t="shared" si="1591"/>
        <v>0</v>
      </c>
      <c r="BW198" s="34"/>
      <c r="BX198" s="34">
        <f>(BW198/12*1*$D198*$G198*$H198*$L198*BX$9)+(BW198/12*5*$E198*$G198*$H198*$L198*BX$10)+(BW198/12*6*$F198*$G198*$H198*$L198*BX$10)</f>
        <v>0</v>
      </c>
      <c r="BY198" s="34"/>
      <c r="BZ198" s="34">
        <f>(BY198/12*1*$D198*$G198*$H198*$L198*BZ$9)+(BY198/12*5*$E198*$G198*$H198*$L198*BZ$10)+(BY198/12*6*$F198*$G198*$H198*$L198*BZ$10)</f>
        <v>0</v>
      </c>
      <c r="CA198" s="34"/>
      <c r="CB198" s="34">
        <f>(CA198/12*1*$D198*$G198*$H198*$L198*CB$9)+(CA198/12*5*$E198*$G198*$H198*$L198*CB$10)+(CA198/12*6*$F198*$G198*$H198*$L198*CB$10)</f>
        <v>0</v>
      </c>
      <c r="CC198" s="34"/>
      <c r="CD198" s="34">
        <f>(CC198/12*1*$D198*$G198*$H198*$L198*CD$9)+(CC198/12*5*$E198*$G198*$H198*$L198*CD$10)+(CC198/12*6*$F198*$G198*$H198*$L198*CD$10)</f>
        <v>0</v>
      </c>
      <c r="CE198" s="34"/>
      <c r="CF198" s="34">
        <f t="shared" si="1592"/>
        <v>0</v>
      </c>
      <c r="CG198" s="34"/>
      <c r="CH198" s="34">
        <f t="shared" si="1593"/>
        <v>0</v>
      </c>
      <c r="CI198" s="34"/>
      <c r="CJ198" s="34">
        <f t="shared" si="1594"/>
        <v>0</v>
      </c>
      <c r="CK198" s="34"/>
      <c r="CL198" s="34">
        <f t="shared" si="1595"/>
        <v>0</v>
      </c>
      <c r="CM198" s="34"/>
      <c r="CN198" s="34">
        <f>(CM198/12*1*$D198*$G198*$H198*$L198*CN$9)+(CM198/12*11*$E198*$G198*$H198*$L198*CN$10)</f>
        <v>0</v>
      </c>
      <c r="CO198" s="34">
        <v>0</v>
      </c>
      <c r="CP198" s="34">
        <f t="shared" si="1596"/>
        <v>0</v>
      </c>
      <c r="CQ198" s="34"/>
      <c r="CR198" s="34"/>
      <c r="CS198" s="34">
        <f t="shared" si="1203"/>
        <v>0</v>
      </c>
      <c r="CT198" s="34">
        <f t="shared" si="1203"/>
        <v>0</v>
      </c>
      <c r="CU198" s="34"/>
      <c r="CV198" s="34">
        <f t="shared" si="1597"/>
        <v>0</v>
      </c>
      <c r="CW198" s="34"/>
      <c r="CX198" s="34">
        <f t="shared" si="1598"/>
        <v>0</v>
      </c>
      <c r="CY198" s="34"/>
      <c r="CZ198" s="34">
        <f t="shared" si="1599"/>
        <v>0</v>
      </c>
      <c r="DA198" s="34"/>
      <c r="DB198" s="34">
        <f t="shared" si="1600"/>
        <v>0</v>
      </c>
      <c r="DC198" s="34"/>
      <c r="DD198" s="34">
        <f t="shared" si="1601"/>
        <v>0</v>
      </c>
      <c r="DE198" s="34"/>
      <c r="DF198" s="34">
        <f t="shared" si="1602"/>
        <v>0</v>
      </c>
      <c r="DG198" s="34">
        <v>0</v>
      </c>
      <c r="DH198" s="34">
        <f>(DG198/12*1*$D198*$G198*$H198*$M198*DH$9)+(DG198/12*11*$E198*$G198*$H198*$M198*DH$10)</f>
        <v>0</v>
      </c>
      <c r="DI198" s="34">
        <v>1</v>
      </c>
      <c r="DJ198" s="34">
        <v>61552.88</v>
      </c>
      <c r="DK198" s="34"/>
      <c r="DL198" s="27"/>
      <c r="DM198" s="34"/>
      <c r="DN198" s="27">
        <f t="shared" si="1195"/>
        <v>61552.88</v>
      </c>
      <c r="DO198" s="34"/>
      <c r="DP198" s="34">
        <f t="shared" si="1604"/>
        <v>0</v>
      </c>
      <c r="DQ198" s="34"/>
      <c r="DR198" s="34">
        <f>(DQ198/12*1*$D198*$G198*$H198*$M198*DR$9)+(DQ198/12*11*$E198*$G198*$H198*$M198*DR$10)</f>
        <v>0</v>
      </c>
      <c r="DS198" s="34"/>
      <c r="DT198" s="34">
        <f t="shared" si="1605"/>
        <v>0</v>
      </c>
      <c r="DU198" s="34"/>
      <c r="DV198" s="27"/>
      <c r="DW198" s="34">
        <f t="shared" si="1201"/>
        <v>0</v>
      </c>
      <c r="DX198" s="34">
        <f t="shared" si="1201"/>
        <v>0</v>
      </c>
      <c r="DY198" s="34">
        <v>4</v>
      </c>
      <c r="DZ198" s="34">
        <f>(DY198/12*1*$D198*$G198*$H198*$M198*DZ$9)+(DY198/12*11*$E198*$G198*$H198*$M198*DZ$10)</f>
        <v>243745.56718400001</v>
      </c>
      <c r="EA198" s="34">
        <v>0</v>
      </c>
      <c r="EB198" s="34">
        <f t="shared" si="1606"/>
        <v>0</v>
      </c>
      <c r="EC198" s="27"/>
      <c r="ED198" s="34"/>
      <c r="EE198" s="34">
        <f t="shared" si="1204"/>
        <v>0</v>
      </c>
      <c r="EF198" s="34">
        <f t="shared" si="1204"/>
        <v>0</v>
      </c>
      <c r="EG198" s="34"/>
      <c r="EH198" s="34">
        <f>(EG198/12*1*$D198*$G198*$H198*$L198*EH$9)+(EG198/12*11*$E198*$G198*$H198*$L198*EH$10)</f>
        <v>0</v>
      </c>
      <c r="EI198" s="34">
        <f t="shared" si="1477"/>
        <v>0</v>
      </c>
      <c r="EJ198" s="34">
        <f t="shared" si="1278"/>
        <v>0</v>
      </c>
      <c r="EK198" s="34"/>
      <c r="EL198" s="34"/>
      <c r="EM198" s="34">
        <f t="shared" si="1205"/>
        <v>0</v>
      </c>
      <c r="EN198" s="34">
        <f t="shared" si="1205"/>
        <v>0</v>
      </c>
      <c r="EO198" s="34"/>
      <c r="EP198" s="34">
        <f>(EO198/12*1*$D198*$G198*$H198*$L198*EP$9)+(EO198/12*11*$E198*$G198*$H198*$L198*EP$10)</f>
        <v>0</v>
      </c>
      <c r="EQ198" s="34">
        <f t="shared" si="1280"/>
        <v>0</v>
      </c>
      <c r="ER198" s="34">
        <f t="shared" si="1281"/>
        <v>0</v>
      </c>
      <c r="ES198" s="34"/>
      <c r="ET198" s="34"/>
      <c r="EU198" s="34">
        <f t="shared" si="1206"/>
        <v>0</v>
      </c>
      <c r="EV198" s="34">
        <f t="shared" si="1206"/>
        <v>0</v>
      </c>
      <c r="EW198" s="34"/>
      <c r="EX198" s="34">
        <f>(EW198/12*1*$D198*$G198*$H198*$M198*EX$9)+(EW198/12*11*$E198*$G198*$H198*$M198*EX$10)</f>
        <v>0</v>
      </c>
      <c r="EY198" s="34">
        <f t="shared" si="1297"/>
        <v>0</v>
      </c>
      <c r="EZ198" s="34">
        <f t="shared" si="1283"/>
        <v>0</v>
      </c>
      <c r="FA198" s="34"/>
      <c r="FB198" s="34"/>
      <c r="FC198" s="34">
        <f t="shared" si="1298"/>
        <v>0</v>
      </c>
      <c r="FD198" s="34">
        <f t="shared" si="1298"/>
        <v>0</v>
      </c>
      <c r="FE198" s="34"/>
      <c r="FF198" s="34">
        <f t="shared" si="1607"/>
        <v>0</v>
      </c>
      <c r="FG198" s="34">
        <f t="shared" si="1286"/>
        <v>0</v>
      </c>
      <c r="FH198" s="34">
        <f t="shared" si="1287"/>
        <v>0</v>
      </c>
      <c r="FI198" s="34"/>
      <c r="FJ198" s="34"/>
      <c r="FK198" s="34">
        <f t="shared" si="1299"/>
        <v>0</v>
      </c>
      <c r="FL198" s="34">
        <f t="shared" si="1299"/>
        <v>0</v>
      </c>
      <c r="FM198" s="34"/>
      <c r="FN198" s="34">
        <f t="shared" si="1608"/>
        <v>0</v>
      </c>
      <c r="FO198" s="34">
        <f t="shared" si="1290"/>
        <v>0</v>
      </c>
      <c r="FP198" s="34">
        <f t="shared" si="1291"/>
        <v>0</v>
      </c>
      <c r="FQ198" s="34"/>
      <c r="FR198" s="34"/>
      <c r="FS198" s="34"/>
      <c r="FT198" s="34"/>
      <c r="FU198" s="34"/>
      <c r="FV198" s="34">
        <f t="shared" si="1609"/>
        <v>0</v>
      </c>
      <c r="FW198" s="34">
        <v>0</v>
      </c>
      <c r="FX198" s="34">
        <v>0</v>
      </c>
      <c r="FY198" s="34"/>
      <c r="FZ198" s="34"/>
      <c r="GA198" s="34">
        <f t="shared" si="1207"/>
        <v>0</v>
      </c>
      <c r="GB198" s="34">
        <f t="shared" si="1207"/>
        <v>0</v>
      </c>
      <c r="GC198" s="34"/>
      <c r="GD198" s="34">
        <f>(GC198/12*1*$D198*$G198*$H198*$O198*GD$9)+(GC198/12*11*$E198*$G198*$H198*$P198*GD$10)</f>
        <v>0</v>
      </c>
      <c r="GE198" s="34">
        <v>0</v>
      </c>
      <c r="GF198" s="34">
        <f t="shared" si="1296"/>
        <v>0</v>
      </c>
      <c r="GG198" s="34"/>
      <c r="GH198" s="34"/>
      <c r="GI198" s="27">
        <f t="shared" si="1208"/>
        <v>0</v>
      </c>
      <c r="GJ198" s="27">
        <f t="shared" si="1208"/>
        <v>0</v>
      </c>
      <c r="GK198" s="37"/>
      <c r="GL198" s="38"/>
    </row>
    <row r="199" spans="1:194" ht="30" x14ac:dyDescent="0.25">
      <c r="A199" s="41"/>
      <c r="B199" s="72">
        <v>165</v>
      </c>
      <c r="C199" s="28" t="s">
        <v>337</v>
      </c>
      <c r="D199" s="29">
        <f t="shared" si="1520"/>
        <v>18150.400000000001</v>
      </c>
      <c r="E199" s="29">
        <f t="shared" si="1520"/>
        <v>18790</v>
      </c>
      <c r="F199" s="30">
        <v>18508</v>
      </c>
      <c r="G199" s="43">
        <v>2.12</v>
      </c>
      <c r="H199" s="31">
        <v>1</v>
      </c>
      <c r="I199" s="32"/>
      <c r="J199" s="32"/>
      <c r="K199" s="32"/>
      <c r="L199" s="29">
        <v>1.4</v>
      </c>
      <c r="M199" s="29">
        <v>1.68</v>
      </c>
      <c r="N199" s="29">
        <v>2.23</v>
      </c>
      <c r="O199" s="29">
        <v>2.39</v>
      </c>
      <c r="P199" s="33">
        <v>2.57</v>
      </c>
      <c r="Q199" s="34"/>
      <c r="R199" s="34">
        <f>(Q199/12*1*$D199*$G199*$H199*$L199*R$9)+(Q199/12*5*$E199*$G199*$H199*$L199*R$10)+(Q199/12*6*$F199*$G199*$H199*$L199*R$10)</f>
        <v>0</v>
      </c>
      <c r="S199" s="34"/>
      <c r="T199" s="34">
        <f>(S199/12*1*$D199*$G199*$H199*$L199*T$9)+(S199/12*5*$E199*$G199*$H199*$L199*T$10)+(S199/12*6*$F199*$G199*$H199*$L199*T$10)</f>
        <v>0</v>
      </c>
      <c r="U199" s="34"/>
      <c r="V199" s="34">
        <f t="shared" si="1569"/>
        <v>0</v>
      </c>
      <c r="W199" s="34"/>
      <c r="X199" s="34">
        <f t="shared" si="1570"/>
        <v>0</v>
      </c>
      <c r="Y199" s="34"/>
      <c r="Z199" s="34">
        <f t="shared" si="1571"/>
        <v>0</v>
      </c>
      <c r="AA199" s="34"/>
      <c r="AB199" s="34">
        <f t="shared" si="1572"/>
        <v>0</v>
      </c>
      <c r="AC199" s="34"/>
      <c r="AD199" s="34">
        <f t="shared" si="1573"/>
        <v>0</v>
      </c>
      <c r="AE199" s="34"/>
      <c r="AF199" s="34">
        <f t="shared" si="1574"/>
        <v>0</v>
      </c>
      <c r="AG199" s="34">
        <v>25</v>
      </c>
      <c r="AH199" s="34">
        <f t="shared" si="1575"/>
        <v>1730362.6736666665</v>
      </c>
      <c r="AI199" s="27">
        <v>10</v>
      </c>
      <c r="AJ199" s="34">
        <f t="shared" si="1576"/>
        <v>607595.5545333334</v>
      </c>
      <c r="AK199" s="34"/>
      <c r="AL199" s="34">
        <f>(AK199/12*1*$D199*$G199*$H199*$L199*AL$9)+(AK199/12*5*$E199*$G199*$H199*$L199*AL$10)+(AK199/12*6*$F199*$G199*$H199*$L199*AL$10)</f>
        <v>0</v>
      </c>
      <c r="AM199" s="34"/>
      <c r="AN199" s="34">
        <f>(AM199/12*1*$D199*$G199*$H199*$L199*AN$9)+(AM199/12*5*$E199*$G199*$H199*$L199*AN$10)+(AM199/12*6*$F199*$G199*$H199*$L199*AN$10)</f>
        <v>0</v>
      </c>
      <c r="AO199" s="34"/>
      <c r="AP199" s="34">
        <f t="shared" si="1577"/>
        <v>0</v>
      </c>
      <c r="AQ199" s="34"/>
      <c r="AR199" s="34">
        <f>(AQ199/12*1*$D199*$G199*$H199*$M199*AR$9)+(AQ199/12*5*$E199*$G199*$H199*$M199*AR$10)+(AQ199/12*6*$F199*$G199*$H199*$M199*AR$10)</f>
        <v>0</v>
      </c>
      <c r="AS199" s="34"/>
      <c r="AT199" s="34">
        <f>(AS199/12*1*$D199*$G199*$H199*$M199*AT$9)+(AS199/12*5*$E199*$G199*$H199*$M199*AT$10)+(AS199/12*6*$F199*$G199*$H199*$M199*AT$10)</f>
        <v>0</v>
      </c>
      <c r="AU199" s="34"/>
      <c r="AV199" s="34">
        <f t="shared" si="1578"/>
        <v>0</v>
      </c>
      <c r="AW199" s="34"/>
      <c r="AX199" s="34">
        <f t="shared" si="1579"/>
        <v>0</v>
      </c>
      <c r="AY199" s="34"/>
      <c r="AZ199" s="34">
        <f t="shared" si="1580"/>
        <v>0</v>
      </c>
      <c r="BA199" s="34"/>
      <c r="BB199" s="34">
        <f t="shared" si="1581"/>
        <v>0</v>
      </c>
      <c r="BC199" s="34"/>
      <c r="BD199" s="34">
        <f t="shared" si="1582"/>
        <v>0</v>
      </c>
      <c r="BE199" s="34"/>
      <c r="BF199" s="34">
        <f t="shared" si="1583"/>
        <v>0</v>
      </c>
      <c r="BG199" s="34"/>
      <c r="BH199" s="34">
        <f t="shared" si="1584"/>
        <v>0</v>
      </c>
      <c r="BI199" s="34"/>
      <c r="BJ199" s="34">
        <f t="shared" si="1585"/>
        <v>0</v>
      </c>
      <c r="BK199" s="34"/>
      <c r="BL199" s="34">
        <f t="shared" si="1586"/>
        <v>0</v>
      </c>
      <c r="BM199" s="34"/>
      <c r="BN199" s="34">
        <f t="shared" si="1587"/>
        <v>0</v>
      </c>
      <c r="BO199" s="34"/>
      <c r="BP199" s="34">
        <f t="shared" si="1588"/>
        <v>0</v>
      </c>
      <c r="BQ199" s="40"/>
      <c r="BR199" s="34">
        <f t="shared" si="1589"/>
        <v>0</v>
      </c>
      <c r="BS199" s="34"/>
      <c r="BT199" s="34">
        <f t="shared" si="1590"/>
        <v>0</v>
      </c>
      <c r="BU199" s="34"/>
      <c r="BV199" s="34">
        <f t="shared" si="1591"/>
        <v>0</v>
      </c>
      <c r="BW199" s="34"/>
      <c r="BX199" s="34">
        <f>(BW199/12*1*$D199*$G199*$H199*$L199*BX$9)+(BW199/12*5*$E199*$G199*$H199*$L199*BX$10)+(BW199/12*6*$F199*$G199*$H199*$L199*BX$10)</f>
        <v>0</v>
      </c>
      <c r="BY199" s="34"/>
      <c r="BZ199" s="34">
        <f>(BY199/12*1*$D199*$G199*$H199*$L199*BZ$9)+(BY199/12*5*$E199*$G199*$H199*$L199*BZ$10)+(BY199/12*6*$F199*$G199*$H199*$L199*BZ$10)</f>
        <v>0</v>
      </c>
      <c r="CA199" s="34"/>
      <c r="CB199" s="34">
        <f>(CA199/12*1*$D199*$G199*$H199*$L199*CB$9)+(CA199/12*5*$E199*$G199*$H199*$L199*CB$10)+(CA199/12*6*$F199*$G199*$H199*$L199*CB$10)</f>
        <v>0</v>
      </c>
      <c r="CC199" s="34"/>
      <c r="CD199" s="34">
        <f>(CC199/12*1*$D199*$G199*$H199*$L199*CD$9)+(CC199/12*5*$E199*$G199*$H199*$L199*CD$10)+(CC199/12*6*$F199*$G199*$H199*$L199*CD$10)</f>
        <v>0</v>
      </c>
      <c r="CE199" s="34"/>
      <c r="CF199" s="34">
        <f t="shared" si="1592"/>
        <v>0</v>
      </c>
      <c r="CG199" s="34"/>
      <c r="CH199" s="34">
        <f t="shared" si="1593"/>
        <v>0</v>
      </c>
      <c r="CI199" s="34"/>
      <c r="CJ199" s="34">
        <f t="shared" si="1594"/>
        <v>0</v>
      </c>
      <c r="CK199" s="34"/>
      <c r="CL199" s="34">
        <f t="shared" si="1595"/>
        <v>0</v>
      </c>
      <c r="CM199" s="34"/>
      <c r="CN199" s="34">
        <f>(CM199/12*1*$D199*$G199*$H199*$L199*CN$9)+(CM199/12*11*$E199*$G199*$H199*$L199*CN$10)</f>
        <v>0</v>
      </c>
      <c r="CO199" s="34">
        <v>0</v>
      </c>
      <c r="CP199" s="34">
        <f t="shared" si="1596"/>
        <v>0</v>
      </c>
      <c r="CQ199" s="34"/>
      <c r="CR199" s="34"/>
      <c r="CS199" s="34">
        <f t="shared" si="1203"/>
        <v>0</v>
      </c>
      <c r="CT199" s="34">
        <f t="shared" si="1203"/>
        <v>0</v>
      </c>
      <c r="CU199" s="34"/>
      <c r="CV199" s="34">
        <f t="shared" si="1597"/>
        <v>0</v>
      </c>
      <c r="CW199" s="34"/>
      <c r="CX199" s="34">
        <f t="shared" si="1598"/>
        <v>0</v>
      </c>
      <c r="CY199" s="34"/>
      <c r="CZ199" s="34">
        <f t="shared" si="1599"/>
        <v>0</v>
      </c>
      <c r="DA199" s="34"/>
      <c r="DB199" s="34">
        <f t="shared" si="1600"/>
        <v>0</v>
      </c>
      <c r="DC199" s="34"/>
      <c r="DD199" s="34">
        <f t="shared" si="1601"/>
        <v>0</v>
      </c>
      <c r="DE199" s="34"/>
      <c r="DF199" s="34">
        <f t="shared" si="1602"/>
        <v>0</v>
      </c>
      <c r="DG199" s="34">
        <v>0</v>
      </c>
      <c r="DH199" s="34">
        <f>(DG199/12*1*$D199*$G199*$H199*$M199*DH$9)+(DG199/12*11*$E199*$G199*$H199*$M199*DH$10)</f>
        <v>0</v>
      </c>
      <c r="DI199" s="34">
        <v>0</v>
      </c>
      <c r="DJ199" s="34">
        <f t="shared" si="1603"/>
        <v>0</v>
      </c>
      <c r="DK199" s="34"/>
      <c r="DL199" s="27"/>
      <c r="DM199" s="34"/>
      <c r="DN199" s="27">
        <f t="shared" si="1195"/>
        <v>0</v>
      </c>
      <c r="DO199" s="34"/>
      <c r="DP199" s="34">
        <f t="shared" si="1604"/>
        <v>0</v>
      </c>
      <c r="DQ199" s="34"/>
      <c r="DR199" s="34">
        <f>(DQ199/12*1*$D199*$G199*$H199*$M199*DR$9)+(DQ199/12*11*$E199*$G199*$H199*$M199*DR$10)</f>
        <v>0</v>
      </c>
      <c r="DS199" s="34"/>
      <c r="DT199" s="34">
        <f t="shared" si="1605"/>
        <v>0</v>
      </c>
      <c r="DU199" s="34"/>
      <c r="DV199" s="27"/>
      <c r="DW199" s="34">
        <f t="shared" si="1201"/>
        <v>0</v>
      </c>
      <c r="DX199" s="34">
        <f t="shared" si="1201"/>
        <v>0</v>
      </c>
      <c r="DY199" s="34"/>
      <c r="DZ199" s="34">
        <f>(DY199/12*1*$D199*$G199*$H199*$M199*DZ$9)+(DY199/12*11*$E199*$G199*$H199*$M199*DZ$10)</f>
        <v>0</v>
      </c>
      <c r="EA199" s="34">
        <v>0</v>
      </c>
      <c r="EB199" s="34">
        <f t="shared" si="1606"/>
        <v>0</v>
      </c>
      <c r="EC199" s="27"/>
      <c r="ED199" s="34"/>
      <c r="EE199" s="34">
        <f t="shared" si="1204"/>
        <v>0</v>
      </c>
      <c r="EF199" s="34">
        <f t="shared" si="1204"/>
        <v>0</v>
      </c>
      <c r="EG199" s="34"/>
      <c r="EH199" s="34">
        <f>(EG199/12*1*$D199*$G199*$H199*$L199*EH$9)+(EG199/12*11*$E199*$G199*$H199*$L199*EH$10)</f>
        <v>0</v>
      </c>
      <c r="EI199" s="34">
        <f t="shared" si="1477"/>
        <v>0</v>
      </c>
      <c r="EJ199" s="34">
        <f t="shared" si="1278"/>
        <v>0</v>
      </c>
      <c r="EK199" s="34"/>
      <c r="EL199" s="34"/>
      <c r="EM199" s="34">
        <f t="shared" si="1205"/>
        <v>0</v>
      </c>
      <c r="EN199" s="34">
        <f t="shared" si="1205"/>
        <v>0</v>
      </c>
      <c r="EO199" s="34"/>
      <c r="EP199" s="34">
        <f>(EO199/12*1*$D199*$G199*$H199*$L199*EP$9)+(EO199/12*11*$E199*$G199*$H199*$L199*EP$10)</f>
        <v>0</v>
      </c>
      <c r="EQ199" s="34">
        <f t="shared" si="1280"/>
        <v>0</v>
      </c>
      <c r="ER199" s="34">
        <f t="shared" si="1281"/>
        <v>0</v>
      </c>
      <c r="ES199" s="34"/>
      <c r="ET199" s="34"/>
      <c r="EU199" s="34">
        <f t="shared" si="1206"/>
        <v>0</v>
      </c>
      <c r="EV199" s="34">
        <f t="shared" si="1206"/>
        <v>0</v>
      </c>
      <c r="EW199" s="34"/>
      <c r="EX199" s="34">
        <f>(EW199/12*1*$D199*$G199*$H199*$M199*EX$9)+(EW199/12*11*$E199*$G199*$H199*$M199*EX$10)</f>
        <v>0</v>
      </c>
      <c r="EY199" s="34">
        <f t="shared" si="1297"/>
        <v>0</v>
      </c>
      <c r="EZ199" s="34">
        <f t="shared" si="1283"/>
        <v>0</v>
      </c>
      <c r="FA199" s="34"/>
      <c r="FB199" s="34"/>
      <c r="FC199" s="34">
        <f t="shared" si="1298"/>
        <v>0</v>
      </c>
      <c r="FD199" s="34">
        <f t="shared" si="1298"/>
        <v>0</v>
      </c>
      <c r="FE199" s="34"/>
      <c r="FF199" s="34">
        <f t="shared" si="1607"/>
        <v>0</v>
      </c>
      <c r="FG199" s="34">
        <f t="shared" si="1286"/>
        <v>0</v>
      </c>
      <c r="FH199" s="34">
        <f t="shared" si="1287"/>
        <v>0</v>
      </c>
      <c r="FI199" s="34"/>
      <c r="FJ199" s="34"/>
      <c r="FK199" s="34">
        <f t="shared" si="1299"/>
        <v>0</v>
      </c>
      <c r="FL199" s="34">
        <f t="shared" si="1299"/>
        <v>0</v>
      </c>
      <c r="FM199" s="34"/>
      <c r="FN199" s="34">
        <f t="shared" si="1608"/>
        <v>0</v>
      </c>
      <c r="FO199" s="34">
        <f t="shared" si="1290"/>
        <v>0</v>
      </c>
      <c r="FP199" s="34">
        <f t="shared" si="1291"/>
        <v>0</v>
      </c>
      <c r="FQ199" s="34"/>
      <c r="FR199" s="34"/>
      <c r="FS199" s="34"/>
      <c r="FT199" s="34"/>
      <c r="FU199" s="34"/>
      <c r="FV199" s="34">
        <f t="shared" si="1609"/>
        <v>0</v>
      </c>
      <c r="FW199" s="34">
        <v>0</v>
      </c>
      <c r="FX199" s="34">
        <v>0</v>
      </c>
      <c r="FY199" s="34"/>
      <c r="FZ199" s="34"/>
      <c r="GA199" s="34">
        <f t="shared" si="1207"/>
        <v>0</v>
      </c>
      <c r="GB199" s="34">
        <f t="shared" si="1207"/>
        <v>0</v>
      </c>
      <c r="GC199" s="34"/>
      <c r="GD199" s="34">
        <f>(GC199/12*1*$D199*$G199*$H199*$O199*GD$9)+(GC199/12*11*$E199*$G199*$H199*$P199*GD$10)</f>
        <v>0</v>
      </c>
      <c r="GE199" s="34">
        <v>0</v>
      </c>
      <c r="GF199" s="34">
        <f t="shared" si="1296"/>
        <v>0</v>
      </c>
      <c r="GG199" s="34"/>
      <c r="GH199" s="34"/>
      <c r="GI199" s="27">
        <f t="shared" si="1208"/>
        <v>0</v>
      </c>
      <c r="GJ199" s="27">
        <f t="shared" si="1208"/>
        <v>0</v>
      </c>
      <c r="GK199" s="37"/>
      <c r="GL199" s="38"/>
    </row>
    <row r="200" spans="1:194" x14ac:dyDescent="0.25">
      <c r="A200" s="41">
        <v>23</v>
      </c>
      <c r="B200" s="78"/>
      <c r="C200" s="44" t="s">
        <v>338</v>
      </c>
      <c r="D200" s="29">
        <f t="shared" si="1520"/>
        <v>18150.400000000001</v>
      </c>
      <c r="E200" s="29">
        <f t="shared" si="1520"/>
        <v>18790</v>
      </c>
      <c r="F200" s="30">
        <v>18508</v>
      </c>
      <c r="G200" s="74">
        <v>1.31</v>
      </c>
      <c r="H200" s="31">
        <v>1</v>
      </c>
      <c r="I200" s="32"/>
      <c r="J200" s="32"/>
      <c r="K200" s="32"/>
      <c r="L200" s="29">
        <v>1.4</v>
      </c>
      <c r="M200" s="29">
        <v>1.68</v>
      </c>
      <c r="N200" s="29">
        <v>2.23</v>
      </c>
      <c r="O200" s="29">
        <v>2.39</v>
      </c>
      <c r="P200" s="33">
        <v>2.57</v>
      </c>
      <c r="Q200" s="27">
        <f>SUM(Q201:Q206)</f>
        <v>790</v>
      </c>
      <c r="R200" s="27">
        <f t="shared" ref="R200:CC200" si="1611">SUM(R201:R206)</f>
        <v>24173826.713259995</v>
      </c>
      <c r="S200" s="27">
        <f t="shared" si="1611"/>
        <v>0</v>
      </c>
      <c r="T200" s="27">
        <f t="shared" si="1611"/>
        <v>0</v>
      </c>
      <c r="U200" s="27">
        <f t="shared" si="1611"/>
        <v>0</v>
      </c>
      <c r="V200" s="27">
        <f t="shared" si="1611"/>
        <v>0</v>
      </c>
      <c r="W200" s="27">
        <f t="shared" si="1611"/>
        <v>0</v>
      </c>
      <c r="X200" s="27">
        <f t="shared" si="1611"/>
        <v>0</v>
      </c>
      <c r="Y200" s="27">
        <f t="shared" si="1611"/>
        <v>0</v>
      </c>
      <c r="Z200" s="27">
        <f t="shared" si="1611"/>
        <v>0</v>
      </c>
      <c r="AA200" s="27">
        <f t="shared" si="1611"/>
        <v>230</v>
      </c>
      <c r="AB200" s="27">
        <f t="shared" si="1611"/>
        <v>7706685.3840666674</v>
      </c>
      <c r="AC200" s="27">
        <f t="shared" si="1611"/>
        <v>0</v>
      </c>
      <c r="AD200" s="27">
        <f t="shared" si="1611"/>
        <v>0</v>
      </c>
      <c r="AE200" s="27">
        <f t="shared" si="1611"/>
        <v>0</v>
      </c>
      <c r="AF200" s="27">
        <f t="shared" si="1611"/>
        <v>0</v>
      </c>
      <c r="AG200" s="27">
        <f t="shared" si="1611"/>
        <v>0</v>
      </c>
      <c r="AH200" s="27">
        <f t="shared" si="1611"/>
        <v>0</v>
      </c>
      <c r="AI200" s="27">
        <f>SUM(AI201:AI206)</f>
        <v>118</v>
      </c>
      <c r="AJ200" s="27">
        <f t="shared" ref="AJ200" si="1612">SUM(AJ201:AJ206)</f>
        <v>4652118.4156533331</v>
      </c>
      <c r="AK200" s="27">
        <f t="shared" si="1611"/>
        <v>8</v>
      </c>
      <c r="AL200" s="27">
        <f t="shared" si="1611"/>
        <v>258052.57684266663</v>
      </c>
      <c r="AM200" s="27">
        <f t="shared" si="1611"/>
        <v>154</v>
      </c>
      <c r="AN200" s="27">
        <f t="shared" si="1611"/>
        <v>5154783.0532053327</v>
      </c>
      <c r="AO200" s="27">
        <f t="shared" si="1611"/>
        <v>2</v>
      </c>
      <c r="AP200" s="27">
        <f t="shared" si="1611"/>
        <v>47536.000997333322</v>
      </c>
      <c r="AQ200" s="27">
        <f t="shared" si="1611"/>
        <v>648</v>
      </c>
      <c r="AR200" s="27">
        <f t="shared" si="1611"/>
        <v>25955283.3929088</v>
      </c>
      <c r="AS200" s="27">
        <f t="shared" si="1611"/>
        <v>113</v>
      </c>
      <c r="AT200" s="27">
        <f t="shared" si="1611"/>
        <v>4498577.2899871999</v>
      </c>
      <c r="AU200" s="27">
        <f t="shared" si="1611"/>
        <v>178</v>
      </c>
      <c r="AV200" s="27">
        <f t="shared" si="1611"/>
        <v>7067715.3131200001</v>
      </c>
      <c r="AW200" s="27">
        <f t="shared" si="1611"/>
        <v>0</v>
      </c>
      <c r="AX200" s="27">
        <f t="shared" si="1611"/>
        <v>0</v>
      </c>
      <c r="AY200" s="27">
        <f t="shared" si="1611"/>
        <v>0</v>
      </c>
      <c r="AZ200" s="27">
        <f t="shared" si="1611"/>
        <v>0</v>
      </c>
      <c r="BA200" s="27">
        <f t="shared" si="1611"/>
        <v>0</v>
      </c>
      <c r="BB200" s="27">
        <f t="shared" si="1611"/>
        <v>0</v>
      </c>
      <c r="BC200" s="27">
        <f t="shared" si="1611"/>
        <v>55</v>
      </c>
      <c r="BD200" s="27">
        <f t="shared" si="1611"/>
        <v>2171089.3114848002</v>
      </c>
      <c r="BE200" s="27">
        <f t="shared" si="1611"/>
        <v>0</v>
      </c>
      <c r="BF200" s="27">
        <f t="shared" si="1611"/>
        <v>0</v>
      </c>
      <c r="BG200" s="27">
        <f t="shared" si="1611"/>
        <v>0</v>
      </c>
      <c r="BH200" s="27">
        <f t="shared" si="1611"/>
        <v>0</v>
      </c>
      <c r="BI200" s="27">
        <v>0</v>
      </c>
      <c r="BJ200" s="27">
        <f t="shared" ref="BJ200" si="1613">SUM(BJ201:BJ206)</f>
        <v>0</v>
      </c>
      <c r="BK200" s="27">
        <f t="shared" si="1611"/>
        <v>0</v>
      </c>
      <c r="BL200" s="27">
        <f t="shared" si="1611"/>
        <v>0</v>
      </c>
      <c r="BM200" s="27">
        <f>SUM(BM201:BM206)</f>
        <v>404</v>
      </c>
      <c r="BN200" s="27">
        <f t="shared" ref="BN200" si="1614">SUM(BN201:BN206)</f>
        <v>13407395.593339998</v>
      </c>
      <c r="BO200" s="27">
        <f t="shared" si="1611"/>
        <v>350</v>
      </c>
      <c r="BP200" s="27">
        <f t="shared" si="1611"/>
        <v>11924965.952582667</v>
      </c>
      <c r="BQ200" s="27">
        <v>160</v>
      </c>
      <c r="BR200" s="27">
        <f t="shared" ref="BR200" si="1615">SUM(BR201:BR206)</f>
        <v>6611857.9832928004</v>
      </c>
      <c r="BS200" s="27">
        <f t="shared" si="1611"/>
        <v>740</v>
      </c>
      <c r="BT200" s="27">
        <f t="shared" si="1611"/>
        <v>31306147.264223997</v>
      </c>
      <c r="BU200" s="27">
        <f t="shared" si="1611"/>
        <v>69</v>
      </c>
      <c r="BV200" s="27">
        <f t="shared" si="1611"/>
        <v>3000218.4299999997</v>
      </c>
      <c r="BW200" s="27">
        <f t="shared" si="1611"/>
        <v>41</v>
      </c>
      <c r="BX200" s="27">
        <f t="shared" si="1611"/>
        <v>1017939.836606</v>
      </c>
      <c r="BY200" s="27">
        <f t="shared" si="1611"/>
        <v>90</v>
      </c>
      <c r="BZ200" s="27">
        <f t="shared" si="1611"/>
        <v>2199616.8911640001</v>
      </c>
      <c r="CA200" s="27">
        <f t="shared" si="1611"/>
        <v>767</v>
      </c>
      <c r="CB200" s="27">
        <f t="shared" si="1611"/>
        <v>19541397.876545999</v>
      </c>
      <c r="CC200" s="27">
        <f t="shared" si="1611"/>
        <v>20</v>
      </c>
      <c r="CD200" s="27">
        <f t="shared" ref="CD200:EO200" si="1616">SUM(CD201:CD206)</f>
        <v>560578.16645599995</v>
      </c>
      <c r="CE200" s="27">
        <f t="shared" si="1616"/>
        <v>30</v>
      </c>
      <c r="CF200" s="27">
        <f t="shared" si="1616"/>
        <v>1038008.375208</v>
      </c>
      <c r="CG200" s="27">
        <f t="shared" si="1616"/>
        <v>0</v>
      </c>
      <c r="CH200" s="27">
        <f t="shared" si="1616"/>
        <v>0</v>
      </c>
      <c r="CI200" s="27">
        <f t="shared" si="1616"/>
        <v>0</v>
      </c>
      <c r="CJ200" s="27">
        <f t="shared" si="1616"/>
        <v>0</v>
      </c>
      <c r="CK200" s="27">
        <f t="shared" si="1616"/>
        <v>988</v>
      </c>
      <c r="CL200" s="27">
        <f t="shared" si="1616"/>
        <v>31099784.472913329</v>
      </c>
      <c r="CM200" s="27">
        <f t="shared" si="1616"/>
        <v>212</v>
      </c>
      <c r="CN200" s="27">
        <f t="shared" si="1616"/>
        <v>6805485.9196239999</v>
      </c>
      <c r="CO200" s="27">
        <f t="shared" si="1616"/>
        <v>85</v>
      </c>
      <c r="CP200" s="27">
        <f t="shared" si="1616"/>
        <v>2663235.66</v>
      </c>
      <c r="CQ200" s="27">
        <v>134</v>
      </c>
      <c r="CR200" s="27">
        <f>($CQ200/9*3* $E200*$G200*$H200*$L200*CR$10)+($CQ200/9*6* $F200*$G200*$H200*$L200*CR$10)</f>
        <v>4361261.6688480005</v>
      </c>
      <c r="CS200" s="34">
        <f t="shared" si="1203"/>
        <v>219</v>
      </c>
      <c r="CT200" s="34">
        <f t="shared" si="1203"/>
        <v>7024497.3288480006</v>
      </c>
      <c r="CU200" s="27">
        <f t="shared" si="1616"/>
        <v>462</v>
      </c>
      <c r="CV200" s="27">
        <f t="shared" ref="CV200" si="1617">SUM(CV201:CV206)</f>
        <v>17365958.144203201</v>
      </c>
      <c r="CW200" s="27">
        <f t="shared" ref="CW200:CY200" si="1618">SUM(CW201:CW206)</f>
        <v>160</v>
      </c>
      <c r="CX200" s="27">
        <f t="shared" si="1618"/>
        <v>6023427.2212800002</v>
      </c>
      <c r="CY200" s="27">
        <f t="shared" si="1618"/>
        <v>148</v>
      </c>
      <c r="CZ200" s="27">
        <f t="shared" si="1616"/>
        <v>4696026.9648600006</v>
      </c>
      <c r="DA200" s="27">
        <f t="shared" si="1616"/>
        <v>121</v>
      </c>
      <c r="DB200" s="27">
        <f t="shared" si="1616"/>
        <v>4550427.6599208005</v>
      </c>
      <c r="DC200" s="27">
        <f t="shared" si="1616"/>
        <v>19</v>
      </c>
      <c r="DD200" s="27">
        <f t="shared" si="1616"/>
        <v>792812.54278799996</v>
      </c>
      <c r="DE200" s="27">
        <f t="shared" si="1616"/>
        <v>112</v>
      </c>
      <c r="DF200" s="27">
        <f t="shared" si="1616"/>
        <v>4596014.7408000007</v>
      </c>
      <c r="DG200" s="27">
        <f t="shared" si="1616"/>
        <v>152</v>
      </c>
      <c r="DH200" s="27">
        <f t="shared" si="1616"/>
        <v>6385444.3442495996</v>
      </c>
      <c r="DI200" s="27">
        <f t="shared" si="1616"/>
        <v>41</v>
      </c>
      <c r="DJ200" s="27">
        <f t="shared" si="1616"/>
        <v>1726182.0899999999</v>
      </c>
      <c r="DK200" s="27">
        <f>DG200-DI200+2+3</f>
        <v>116</v>
      </c>
      <c r="DL200" s="27">
        <f>(DK200/9*3*$E200*$G200*$H200*$M200*DL$10)+(DK200/9*6*$F200*$G200*$H200*$M200*DL$10)</f>
        <v>5005400.3255424006</v>
      </c>
      <c r="DM200" s="27">
        <f t="shared" ref="DM200" si="1619">DI200+DK200</f>
        <v>157</v>
      </c>
      <c r="DN200" s="27">
        <f t="shared" si="1195"/>
        <v>6731582.4155424004</v>
      </c>
      <c r="DO200" s="27">
        <f t="shared" si="1616"/>
        <v>0</v>
      </c>
      <c r="DP200" s="27">
        <f t="shared" ref="DP200" si="1620">SUM(DP201:DP206)</f>
        <v>0</v>
      </c>
      <c r="DQ200" s="27">
        <f t="shared" si="1616"/>
        <v>82</v>
      </c>
      <c r="DR200" s="27">
        <f t="shared" si="1616"/>
        <v>3452717.9892912004</v>
      </c>
      <c r="DS200" s="27">
        <f t="shared" si="1616"/>
        <v>55</v>
      </c>
      <c r="DT200" s="27">
        <f t="shared" si="1616"/>
        <v>2327195.65</v>
      </c>
      <c r="DU200" s="27">
        <v>37</v>
      </c>
      <c r="DV200" s="27">
        <f>(DU200/9*3*$E200*$G200*$H200*$M200*DV$10)+(DU200/9*6*$F200*$G200*$H200*$M200*DV$10)</f>
        <v>1596550.1038368</v>
      </c>
      <c r="DW200" s="34">
        <f t="shared" si="1201"/>
        <v>92</v>
      </c>
      <c r="DX200" s="34">
        <f t="shared" si="1201"/>
        <v>3923745.7538367999</v>
      </c>
      <c r="DY200" s="27">
        <f t="shared" si="1616"/>
        <v>158</v>
      </c>
      <c r="DZ200" s="27">
        <f t="shared" si="1616"/>
        <v>6593646.9782288009</v>
      </c>
      <c r="EA200" s="27">
        <f t="shared" si="1616"/>
        <v>43</v>
      </c>
      <c r="EB200" s="27">
        <f t="shared" si="1616"/>
        <v>1777441.6500000004</v>
      </c>
      <c r="EC200" s="27">
        <v>128</v>
      </c>
      <c r="ED200" s="27">
        <f>(EC200/9*3*$E200*$G200*$H200*$M200*ED$10)+(EC200/9*6*$F200*$G200*$H200*$M200*ED$10)</f>
        <v>5523200.3592192009</v>
      </c>
      <c r="EE200" s="34">
        <f t="shared" si="1204"/>
        <v>171</v>
      </c>
      <c r="EF200" s="34">
        <f t="shared" si="1204"/>
        <v>7300642.0092192013</v>
      </c>
      <c r="EG200" s="27">
        <f t="shared" si="1616"/>
        <v>250</v>
      </c>
      <c r="EH200" s="27">
        <f t="shared" si="1616"/>
        <v>8744310.8926599994</v>
      </c>
      <c r="EI200" s="27">
        <f t="shared" si="1616"/>
        <v>88</v>
      </c>
      <c r="EJ200" s="27">
        <f t="shared" si="1616"/>
        <v>2966081.3600000008</v>
      </c>
      <c r="EK200" s="27">
        <v>190</v>
      </c>
      <c r="EL200" s="27">
        <f>(EK200/9*3* $E200*$G200*$H200*$L200*EL$10)+(EK200/9*6* $F200*$G200*$H200*$L200*EL$10)</f>
        <v>6832083.7776799994</v>
      </c>
      <c r="EM200" s="27">
        <f>EI200+EK200</f>
        <v>278</v>
      </c>
      <c r="EN200" s="34">
        <f t="shared" si="1205"/>
        <v>9798165.1376799997</v>
      </c>
      <c r="EO200" s="27">
        <f t="shared" si="1616"/>
        <v>72</v>
      </c>
      <c r="EP200" s="27">
        <f t="shared" ref="EP200:GD200" si="1621">SUM(EP201:EP206)</f>
        <v>2425574.2230159994</v>
      </c>
      <c r="EQ200" s="27">
        <f t="shared" si="1621"/>
        <v>20</v>
      </c>
      <c r="ER200" s="27">
        <f t="shared" si="1621"/>
        <v>603784.19999999995</v>
      </c>
      <c r="ES200" s="27">
        <f>EO200-EQ200</f>
        <v>52</v>
      </c>
      <c r="ET200" s="27">
        <f>(ES200/9*3* $E200*$G200*$H200*$L200*ET$10)+(ES200/9*6* $F200*$G200*$H200*$L200*ET$10)</f>
        <v>1869833.4549440001</v>
      </c>
      <c r="EU200" s="27">
        <f>EQ200+ES200</f>
        <v>72</v>
      </c>
      <c r="EV200" s="34">
        <f t="shared" si="1206"/>
        <v>2473617.6549439998</v>
      </c>
      <c r="EW200" s="27">
        <f t="shared" si="1621"/>
        <v>13</v>
      </c>
      <c r="EX200" s="27">
        <f t="shared" si="1621"/>
        <v>720971.48650800006</v>
      </c>
      <c r="EY200" s="27">
        <f t="shared" si="1621"/>
        <v>4</v>
      </c>
      <c r="EZ200" s="27">
        <f t="shared" si="1621"/>
        <v>228280.97999999998</v>
      </c>
      <c r="FA200" s="27">
        <f>EW200-EY200+4</f>
        <v>13</v>
      </c>
      <c r="FB200" s="27">
        <f>(FA200/9*3*$E200*$G200*$H200*$M200*FB$10)+(FA200/9*6*$F200*$G200*$H200*$M200*FB$10)</f>
        <v>720613.23472319997</v>
      </c>
      <c r="FC200" s="34">
        <f t="shared" si="1298"/>
        <v>17</v>
      </c>
      <c r="FD200" s="34">
        <f t="shared" si="1298"/>
        <v>948894.21472319996</v>
      </c>
      <c r="FE200" s="27">
        <f t="shared" si="1621"/>
        <v>50</v>
      </c>
      <c r="FF200" s="27">
        <f t="shared" si="1621"/>
        <v>2602721.9593200004</v>
      </c>
      <c r="FG200" s="27">
        <f t="shared" si="1621"/>
        <v>20</v>
      </c>
      <c r="FH200" s="27">
        <f t="shared" si="1621"/>
        <v>1038678.8600000001</v>
      </c>
      <c r="FI200" s="27">
        <v>67</v>
      </c>
      <c r="FJ200" s="27">
        <f>(FI200/9*3*$E200*$G200*$H200*$M200*FJ$10)+(FI200/9*6*$F200*$G200*$H200*$M200*FJ$10)</f>
        <v>3713929.7481888002</v>
      </c>
      <c r="FK200" s="34">
        <f t="shared" si="1299"/>
        <v>87</v>
      </c>
      <c r="FL200" s="34">
        <f t="shared" si="1299"/>
        <v>4752608.6081888005</v>
      </c>
      <c r="FM200" s="27">
        <f t="shared" si="1621"/>
        <v>26</v>
      </c>
      <c r="FN200" s="27">
        <f t="shared" si="1621"/>
        <v>1349654.5069840001</v>
      </c>
      <c r="FO200" s="27">
        <f>SUM(FO201:FO206)</f>
        <v>10</v>
      </c>
      <c r="FP200" s="27">
        <f t="shared" ref="FP200" si="1622">SUM(FP201:FP206)</f>
        <v>543678.14</v>
      </c>
      <c r="FQ200" s="27">
        <f>FM200-FO200+5+4+4+1</f>
        <v>30</v>
      </c>
      <c r="FR200" s="27">
        <f>(FQ200/9*3*$E200*$G200*$H200*$M200*FR$10)+(FQ200/9*6*$F200*$G200*$H200*$M200*FR$10)</f>
        <v>1662953.6185920001</v>
      </c>
      <c r="FS200" s="34">
        <f t="shared" ref="FS200" si="1623">FO200+FQ200</f>
        <v>40</v>
      </c>
      <c r="FT200" s="34">
        <f>FP200+FR200</f>
        <v>2206631.7585920002</v>
      </c>
      <c r="FU200" s="27">
        <f t="shared" ref="FU200:FV200" si="1624">SUM(FU201:FU206)</f>
        <v>24</v>
      </c>
      <c r="FV200" s="27">
        <f t="shared" si="1624"/>
        <v>1741667.0565046668</v>
      </c>
      <c r="FW200" s="27">
        <f t="shared" si="1621"/>
        <v>11</v>
      </c>
      <c r="FX200" s="27">
        <f t="shared" si="1621"/>
        <v>819850.6100000001</v>
      </c>
      <c r="FY200" s="27">
        <f>FU200-FW200</f>
        <v>13</v>
      </c>
      <c r="FZ200" s="27">
        <f>SUM($FY200*$F200*$G200*$H200*$N200*$FZ$10)</f>
        <v>951694.73388080008</v>
      </c>
      <c r="GA200" s="27">
        <f>FW200+FY200</f>
        <v>24</v>
      </c>
      <c r="GB200" s="27">
        <f>FX200+FZ200</f>
        <v>1771545.3438808001</v>
      </c>
      <c r="GC200" s="27">
        <f t="shared" si="1621"/>
        <v>64</v>
      </c>
      <c r="GD200" s="27">
        <f t="shared" si="1621"/>
        <v>5285576.1436593337</v>
      </c>
      <c r="GE200" s="27">
        <f t="shared" ref="GE200:GF200" si="1625">SUM(GE201:GE206)</f>
        <v>12</v>
      </c>
      <c r="GF200" s="27">
        <f t="shared" si="1625"/>
        <v>1000154</v>
      </c>
      <c r="GG200" s="27">
        <f>GC200-GE200</f>
        <v>52</v>
      </c>
      <c r="GH200" s="27">
        <f>SUM($GG200/9*3*$GH$10*$E200*$G200*$H200*$P200)+($GG200/9*6*$GH$10*$F200*$G200*$H200*$P200)</f>
        <v>4409466.6981872004</v>
      </c>
      <c r="GI200" s="27">
        <f t="shared" si="1208"/>
        <v>64</v>
      </c>
      <c r="GJ200" s="27">
        <f t="shared" si="1208"/>
        <v>5409620.6981872004</v>
      </c>
      <c r="GK200" s="27">
        <f>SUM(Q200,S200,U200,W200,Y200,AA200,AC200,AE200,AG200,AI200,AK200,AM200,AO200,AQ200,AS200,AU200,AW200,AY200,BA200,BC200,BE200,BG200,BI200,BK200,BM200,BO200,BQ200,BS200,BU200,BW200,BY200,CA200,CC200,CE200,CG200,CI200,CK200,CS200,CU200,CW200,CY200,DA200,DC200,DE200,DM200,DO200,DW200,EE200,EM200,EU200,FC200,FK200,FS200,GA200,GI200)</f>
        <v>8198</v>
      </c>
      <c r="GL200" s="27">
        <f>SUM(R200,T200,V200,X200,Z200,AB200,AD200,AF200,AH200,AJ200,AL200,AN200,AP200,AR200,AT200,AV200,AX200,AZ200,BB200,BD200,BF200,BH200,BJ200,BL200,BN200,BP200,BR200,BT200,BV200,BX200,BZ200,CB200,CD200,CF200,CH200,CJ200,CL200,CT200,CV200,CX200,CZ200,DB200,DD200,DF200,DN200,DP200,DX200,EF200,EN200,EV200,FD200,FL200,FT200,GB200,GJ200)</f>
        <v>293759796.49135333</v>
      </c>
    </row>
    <row r="201" spans="1:194" x14ac:dyDescent="0.25">
      <c r="A201" s="41"/>
      <c r="B201" s="72">
        <v>166</v>
      </c>
      <c r="C201" s="28" t="s">
        <v>339</v>
      </c>
      <c r="D201" s="29">
        <f t="shared" si="1520"/>
        <v>18150.400000000001</v>
      </c>
      <c r="E201" s="29">
        <f t="shared" si="1520"/>
        <v>18790</v>
      </c>
      <c r="F201" s="30">
        <v>18508</v>
      </c>
      <c r="G201" s="39">
        <v>0.85</v>
      </c>
      <c r="H201" s="31">
        <v>1</v>
      </c>
      <c r="I201" s="32"/>
      <c r="J201" s="32"/>
      <c r="K201" s="32"/>
      <c r="L201" s="29">
        <v>1.4</v>
      </c>
      <c r="M201" s="29">
        <v>1.68</v>
      </c>
      <c r="N201" s="29">
        <v>2.23</v>
      </c>
      <c r="O201" s="29">
        <v>2.39</v>
      </c>
      <c r="P201" s="33">
        <v>2.57</v>
      </c>
      <c r="Q201" s="34">
        <v>82</v>
      </c>
      <c r="R201" s="34">
        <f t="shared" ref="R201:R206" si="1626">(Q201/12*1*$D201*$G201*$H201*$L201*R$9)+(Q201/12*5*$E201*$G201*$H201*$L201*R$10)+(Q201/12*6*$F201*$G201*$H201*$L201*R$10)</f>
        <v>1845997.4602999997</v>
      </c>
      <c r="S201" s="34">
        <v>0</v>
      </c>
      <c r="T201" s="34">
        <f t="shared" ref="T201:T206" si="1627">(S201/12*1*$D201*$G201*$H201*$L201*T$9)+(S201/12*5*$E201*$G201*$H201*$L201*T$10)+(S201/12*6*$F201*$G201*$H201*$L201*T$10)</f>
        <v>0</v>
      </c>
      <c r="U201" s="34">
        <v>0</v>
      </c>
      <c r="V201" s="34">
        <f t="shared" ref="V201:V206" si="1628">(U201/12*1*$D201*$G201*$H201*$L201*V$9)+(U201/12*5*$E201*$G201*$H201*$L201*V$10)+(U201/12*6*$F201*$G201*$H201*$L201*V$10)</f>
        <v>0</v>
      </c>
      <c r="W201" s="34"/>
      <c r="X201" s="34">
        <f t="shared" ref="X201:X206" si="1629">(W201/12*1*$D201*$G201*$H201*$L201*X$9)+(W201/12*5*$E201*$G201*$H201*$L201*X$10)+(W201/12*6*$F201*$G201*$H201*$L201*X$10)</f>
        <v>0</v>
      </c>
      <c r="Y201" s="34">
        <v>0</v>
      </c>
      <c r="Z201" s="34">
        <f t="shared" ref="Z201:Z206" si="1630">(Y201/12*1*$D201*$G201*$H201*$L201*Z$9)+(Y201/12*5*$E201*$G201*$H201*$L201*Z$10)+(Y201/12*6*$F201*$G201*$H201*$L201*Z$10)</f>
        <v>0</v>
      </c>
      <c r="AA201" s="34">
        <v>4</v>
      </c>
      <c r="AB201" s="34">
        <f t="shared" ref="AB201:AB206" si="1631">(AA201/12*1*$D201*$G201*$H201*$L201*AB$9)+(AA201/12*5*$E201*$G201*$H201*$L201*AB$10)+(AA201/12*6*$F201*$G201*$H201*$L201*AB$10)</f>
        <v>90861.815333333332</v>
      </c>
      <c r="AC201" s="34">
        <v>0</v>
      </c>
      <c r="AD201" s="34">
        <f t="shared" ref="AD201:AD206" si="1632">(AC201/12*1*$D201*$G201*$H201*$L201*AD$9)+(AC201/12*5*$E201*$G201*$H201*$L201*AD$10)+(AC201/12*6*$F201*$G201*$H201*$L201*AD$10)</f>
        <v>0</v>
      </c>
      <c r="AE201" s="34">
        <v>0</v>
      </c>
      <c r="AF201" s="34">
        <f t="shared" ref="AF201:AF206" si="1633">(AE201/12*1*$D201*$G201*$H201*$L201*AF$9)+(AE201/12*5*$E201*$G201*$H201*$L201*AF$10)+(AE201/12*6*$F201*$G201*$H201*$L201*AF$10)</f>
        <v>0</v>
      </c>
      <c r="AG201" s="34">
        <v>0</v>
      </c>
      <c r="AH201" s="34">
        <f t="shared" ref="AH201:AH206" si="1634">(AG201/12*1*$D201*$G201*$H201*$L201*AH$9)+(AG201/12*5*$E201*$G201*$H201*$L201*AH$10)+(AG201/12*6*$F201*$G201*$H201*$L201*AH$10)</f>
        <v>0</v>
      </c>
      <c r="AI201" s="27">
        <v>18</v>
      </c>
      <c r="AJ201" s="34">
        <f t="shared" ref="AJ201:AJ206" si="1635">(AI201/12*1*$D201*$G201*$H201*$L201*AJ$9)+(AI201/12*3*$E201*$G201*$H201*$L201*AJ$10)+(AI201/12*2*$E201*$G201*$H201*$L201*AJ$11)+(AI201/12*6*$F201*$G201*$H201*$L201*AJ$11)</f>
        <v>438500.56529999996</v>
      </c>
      <c r="AK201" s="34"/>
      <c r="AL201" s="34">
        <f t="shared" ref="AL201:AL206" si="1636">(AK201/12*1*$D201*$G201*$H201*$L201*AL$9)+(AK201/12*5*$E201*$G201*$H201*$L201*AL$10)+(AK201/12*6*$F201*$G201*$H201*$L201*AL$10)</f>
        <v>0</v>
      </c>
      <c r="AM201" s="34">
        <v>2</v>
      </c>
      <c r="AN201" s="34">
        <f t="shared" ref="AN201:AN206" si="1637">(AM201/12*1*$D201*$G201*$H201*$L201*AN$9)+(AM201/12*5*$E201*$G201*$H201*$L201*AN$10)+(AM201/12*6*$F201*$G201*$H201*$L201*AN$10)</f>
        <v>44401.759173333325</v>
      </c>
      <c r="AO201" s="34">
        <v>0</v>
      </c>
      <c r="AP201" s="34">
        <f t="shared" ref="AP201:AP206" si="1638">(AO201/12*1*$D201*$G201*$H201*$L201*AP$9)+(AO201/12*5*$E201*$G201*$H201*$L201*AP$10)+(AO201/12*6*$F201*$G201*$H201*$L201*AP$10)</f>
        <v>0</v>
      </c>
      <c r="AQ201" s="34">
        <v>3</v>
      </c>
      <c r="AR201" s="34">
        <f t="shared" ref="AR201:AR206" si="1639">(AQ201/12*1*$D201*$G201*$H201*$M201*AR$9)+(AQ201/12*5*$E201*$G201*$H201*$M201*AR$10)+(AQ201/12*6*$F201*$G201*$H201*$M201*AR$10)</f>
        <v>79923.166511999996</v>
      </c>
      <c r="AS201" s="34">
        <v>1</v>
      </c>
      <c r="AT201" s="34">
        <f t="shared" ref="AT201:AT206" si="1640">(AS201/12*1*$D201*$G201*$H201*$M201*AT$9)+(AS201/12*5*$E201*$G201*$H201*$M201*AT$10)+(AS201/12*6*$F201*$G201*$H201*$M201*AT$10)</f>
        <v>26641.055503999996</v>
      </c>
      <c r="AU201" s="34">
        <v>2</v>
      </c>
      <c r="AV201" s="34">
        <f t="shared" ref="AV201:AV206" si="1641">(AU201/12*1*$D201*$G201*$H201*$M201*AV$9)+(AU201/12*5*$E201*$G201*$H201*$M201*AV$10)+(AU201/12*6*$F201*$G201*$H201*$M201*AV$10)</f>
        <v>53282.111007999993</v>
      </c>
      <c r="AW201" s="34">
        <v>0</v>
      </c>
      <c r="AX201" s="34">
        <f t="shared" ref="AX201:AX206" si="1642">(AW201/12*1*$D201*$G201*$H201*$M201*AX$9)+(AW201/12*5*$E201*$G201*$H201*$M201*AX$10)+(AW201/12*6*$F201*$G201*$H201*$M201*AX$10)</f>
        <v>0</v>
      </c>
      <c r="AY201" s="34"/>
      <c r="AZ201" s="34">
        <f t="shared" ref="AZ201:AZ206" si="1643">(AY201/12*1*$D201*$G201*$H201*$L201*AZ$9)+(AY201/12*5*$E201*$G201*$H201*$L201*AZ$10)+(AY201/12*6*$F201*$G201*$H201*$L201*AZ$10)</f>
        <v>0</v>
      </c>
      <c r="BA201" s="34"/>
      <c r="BB201" s="34">
        <f t="shared" ref="BB201:BB206" si="1644">(BA201/12*1*$D201*$G201*$H201*$L201*BB$9)+(BA201/12*5*$E201*$G201*$H201*$L201*BB$10)+(BA201/12*6*$F201*$G201*$H201*$L201*BB$10)</f>
        <v>0</v>
      </c>
      <c r="BC201" s="34">
        <v>1</v>
      </c>
      <c r="BD201" s="34">
        <f t="shared" ref="BD201:BD206" si="1645">(BC201/12*1*$D201*$G201*$H201*$M201*BD$9)+(BC201/12*5*$E201*$G201*$H201*$M201*BD$10)+(BC201/12*6*$F201*$G201*$H201*$M201*BD$10)</f>
        <v>26641.055503999996</v>
      </c>
      <c r="BE201" s="34">
        <v>0</v>
      </c>
      <c r="BF201" s="34">
        <f t="shared" ref="BF201:BF206" si="1646">(BE201/12*1*$D201*$G201*$H201*$L201*BF$9)+(BE201/12*5*$E201*$G201*$H201*$L201*BF$10)+(BE201/12*6*$F201*$G201*$H201*$L201*BF$10)</f>
        <v>0</v>
      </c>
      <c r="BG201" s="34">
        <v>0</v>
      </c>
      <c r="BH201" s="34">
        <f t="shared" ref="BH201:BH206" si="1647">(BG201/12*1*$D201*$G201*$H201*$L201*BH$9)+(BG201/12*5*$E201*$G201*$H201*$L201*BH$10)+(BG201/12*6*$F201*$G201*$H201*$L201*BH$10)</f>
        <v>0</v>
      </c>
      <c r="BI201" s="34">
        <v>0</v>
      </c>
      <c r="BJ201" s="34">
        <f t="shared" ref="BJ201:BJ206" si="1648">(BI201/12*1*$D201*$G201*$H201*$L201*BJ$9)+(BI201/12*5*$E201*$G201*$H201*$L201*BJ$10)+(BI201/12*6*$F201*$G201*$H201*$L201*BJ$10)</f>
        <v>0</v>
      </c>
      <c r="BK201" s="34">
        <v>0</v>
      </c>
      <c r="BL201" s="34">
        <f t="shared" ref="BL201:BL206" si="1649">(BK201/12*1*$D201*$G201*$H201*$M201*BL$9)+(BK201/12*5*$E201*$G201*$H201*$M201*BL$10)+(BK201/12*6*$F201*$G201*$H201*$M201*BL$10)</f>
        <v>0</v>
      </c>
      <c r="BM201" s="34">
        <v>6</v>
      </c>
      <c r="BN201" s="34">
        <f t="shared" ref="BN201:BN206" si="1650">(BM201/12*1*$D201*$G201*$H201*$L201*BN$9)+(BM201/12*5*$E201*$G201*$H201*$L201*BN$10)+(BM201/12*6*$F201*$G201*$H201*$L201*BN$10)</f>
        <v>139951.93729999999</v>
      </c>
      <c r="BO201" s="34">
        <v>6</v>
      </c>
      <c r="BP201" s="34">
        <f t="shared" ref="BP201:BP206" si="1651">(BO201/12*1*$D201*$G201*$H201*$L201*BP$9)+(BO201/12*3*$E201*$G201*$H201*$L201*BP$10)+(BO201/12*2*$E201*$G201*$H201*$L201*BP$11)+(BO201/12*6*$F201*$G201*$H201*$L201*BP$11)</f>
        <v>139303.96802</v>
      </c>
      <c r="BQ201" s="40"/>
      <c r="BR201" s="34">
        <f t="shared" ref="BR201:BR206" si="1652">(BQ201/12*1*$D201*$G201*$H201*$M201*BR$9)+(BQ201/12*5*$E201*$G201*$H201*$M201*BR$10)+(BQ201/12*6*$F201*$G201*$H201*$M201*BR$10)</f>
        <v>0</v>
      </c>
      <c r="BS201" s="34"/>
      <c r="BT201" s="34">
        <f t="shared" ref="BT201:BT206" si="1653">(BS201/12*1*$D201*$G201*$H201*$M201*BT$9)+(BS201/12*4*$E201*$G201*$H201*$M201*BT$10)+(BS201/12*1*$E201*$G201*$H201*$M201*BT$12)+(BS201/12*6*$F201*$G201*$H201*$M201*BT$12)</f>
        <v>0</v>
      </c>
      <c r="BU201" s="34"/>
      <c r="BV201" s="34">
        <f t="shared" ref="BV201:BV205" si="1654">(BU201/12*1*$D201*$F201*$G201*$L201*BV$9)+(BU201/12*11*$E201*$F201*$G201*$L201*BV$10)</f>
        <v>0</v>
      </c>
      <c r="BW201" s="34">
        <v>0</v>
      </c>
      <c r="BX201" s="34">
        <f t="shared" ref="BX201:BX206" si="1655">(BW201/12*1*$D201*$G201*$H201*$L201*BX$9)+(BW201/12*5*$E201*$G201*$H201*$L201*BX$10)+(BW201/12*6*$F201*$G201*$H201*$L201*BX$10)</f>
        <v>0</v>
      </c>
      <c r="BY201" s="34">
        <v>0</v>
      </c>
      <c r="BZ201" s="34">
        <f t="shared" ref="BZ201:BZ206" si="1656">(BY201/12*1*$D201*$G201*$H201*$L201*BZ$9)+(BY201/12*5*$E201*$G201*$H201*$L201*BZ$10)+(BY201/12*6*$F201*$G201*$H201*$L201*BZ$10)</f>
        <v>0</v>
      </c>
      <c r="CA201" s="34">
        <v>0</v>
      </c>
      <c r="CB201" s="34">
        <f t="shared" ref="CB201:CB206" si="1657">(CA201/12*1*$D201*$G201*$H201*$L201*CB$9)+(CA201/12*5*$E201*$G201*$H201*$L201*CB$10)+(CA201/12*6*$F201*$G201*$H201*$L201*CB$10)</f>
        <v>0</v>
      </c>
      <c r="CC201" s="34">
        <v>0</v>
      </c>
      <c r="CD201" s="34">
        <f t="shared" ref="CD201:CD206" si="1658">(CC201/12*1*$D201*$G201*$H201*$L201*CD$9)+(CC201/12*5*$E201*$G201*$H201*$L201*CD$10)+(CC201/12*6*$F201*$G201*$H201*$L201*CD$10)</f>
        <v>0</v>
      </c>
      <c r="CE201" s="34">
        <v>0</v>
      </c>
      <c r="CF201" s="34">
        <f t="shared" ref="CF201:CF206" si="1659">(CE201/12*1*$D201*$G201*$H201*$M201*CF$9)+(CE201/12*5*$E201*$G201*$H201*$M201*CF$10)+(CE201/12*6*$F201*$G201*$H201*$M201*CF$10)</f>
        <v>0</v>
      </c>
      <c r="CG201" s="34"/>
      <c r="CH201" s="34">
        <f t="shared" ref="CH201:CH206" si="1660">(CG201/12*1*$D201*$G201*$H201*$L201*CH$9)+(CG201/12*5*$E201*$G201*$H201*$L201*CH$10)+(CG201/12*6*$F201*$G201*$H201*$L201*CH$10)</f>
        <v>0</v>
      </c>
      <c r="CI201" s="34"/>
      <c r="CJ201" s="34">
        <f t="shared" ref="CJ201:CJ206" si="1661">(CI201/12*1*$D201*$G201*$H201*$M201*CJ$9)+(CI201/12*5*$E201*$G201*$H201*$M201*CJ$10)+(CI201/12*6*$F201*$G201*$H201*$M201*CJ$10)</f>
        <v>0</v>
      </c>
      <c r="CK201" s="34"/>
      <c r="CL201" s="34">
        <f t="shared" ref="CL201:CL206" si="1662">(CK201/12*1*$D201*$G201*$H201*$L201*CL$9)+(CK201/12*5*$E201*$G201*$H201*$L201*CL$10)+(CK201/12*6*$F201*$G201*$H201*$L201*CL$10)</f>
        <v>0</v>
      </c>
      <c r="CM201" s="34">
        <v>2</v>
      </c>
      <c r="CN201" s="34">
        <f t="shared" ref="CN201:CN206" si="1663">(CM201/12*1*$D201*$G201*$H201*$L201*CN$9)+(CM201/12*11*$E201*$G201*$H201*$L201*CN$10)</f>
        <v>42779.640819999986</v>
      </c>
      <c r="CO201" s="34">
        <v>2</v>
      </c>
      <c r="CP201" s="34">
        <v>43362.5</v>
      </c>
      <c r="CQ201" s="34"/>
      <c r="CR201" s="34"/>
      <c r="CS201" s="34">
        <f t="shared" si="1203"/>
        <v>2</v>
      </c>
      <c r="CT201" s="34">
        <f t="shared" si="1203"/>
        <v>43362.5</v>
      </c>
      <c r="CU201" s="34">
        <v>2</v>
      </c>
      <c r="CV201" s="34">
        <f t="shared" ref="CV201:CV206" si="1664">(CU201/12*1*$D201*$G201*$H201*$M201*CV$9)+(CU201/12*5*$E201*$G201*$H201*$M201*CV$10)+(CU201/12*6*$F201*$G201*$H201*$M201*CV$10)</f>
        <v>50692.209287999998</v>
      </c>
      <c r="CW201" s="34"/>
      <c r="CX201" s="34">
        <f t="shared" ref="CX201:CX206" si="1665">(CW201/12*1*$D201*$G201*$H201*$M201*CX$9)+(CW201/12*5*$E201*$G201*$H201*$M201*CX$10)+(CW201/12*6*$F201*$G201*$H201*$M201*CX$10)</f>
        <v>0</v>
      </c>
      <c r="CY201" s="34"/>
      <c r="CZ201" s="34">
        <f t="shared" ref="CZ201:CZ206" si="1666">(CY201/12*1*$D201*$G201*$H201*$L201*CZ$9)+(CY201/12*5*$E201*$G201*$H201*$L201*CZ$10)+(CY201/12*6*$F201*$G201*$H201*$L201*CZ$10)</f>
        <v>0</v>
      </c>
      <c r="DA201" s="34">
        <v>2</v>
      </c>
      <c r="DB201" s="34">
        <f t="shared" ref="DB201:DB206" si="1667">(DA201/12*1*$D201*$G201*$H201*$M201*DB$9)+(DA201/12*5*$E201*$G201*$H201*$M201*DB$10)+(DA201/12*6*$F201*$G201*$H201*$M201*DB$10)</f>
        <v>50929.798023999996</v>
      </c>
      <c r="DC201" s="34">
        <v>0</v>
      </c>
      <c r="DD201" s="34">
        <f t="shared" ref="DD201:DD206" si="1668">(DC201/12*1*$D201*$G201*$H201*$M201*DD$9)+(DC201/12*5*$E201*$G201*$H201*$M201*DD$10)+(DC201/12*6*$F201*$G201*$H201*$M201*DD$10)</f>
        <v>0</v>
      </c>
      <c r="DE201" s="34">
        <v>2</v>
      </c>
      <c r="DF201" s="34">
        <f t="shared" ref="DF201:DF206" si="1669">(DE201/12*1*$D201*$G201*$H201*$M201*DF$9)+(DE201/12*5*$E201*$G201*$H201*$M201*DF$10)+(DE201/12*6*$F201*$G201*$H201*$M201*DF$10)</f>
        <v>55808.750423999998</v>
      </c>
      <c r="DG201" s="34"/>
      <c r="DH201" s="34">
        <f t="shared" ref="DH201:DH206" si="1670">(DG201/12*1*$D201*$G201*$H201*$M201*DH$9)+(DG201/12*11*$E201*$G201*$H201*$M201*DH$10)</f>
        <v>0</v>
      </c>
      <c r="DI201" s="34">
        <v>0</v>
      </c>
      <c r="DJ201" s="34">
        <f t="shared" si="1603"/>
        <v>0</v>
      </c>
      <c r="DK201" s="34"/>
      <c r="DL201" s="27"/>
      <c r="DM201" s="34"/>
      <c r="DN201" s="27">
        <f t="shared" si="1195"/>
        <v>0</v>
      </c>
      <c r="DO201" s="34">
        <v>0</v>
      </c>
      <c r="DP201" s="34">
        <f t="shared" ref="DP201:DP206" si="1671">(DO201/12*1*$D201*$G201*$H201*$L201*DP$9)+(DO201/12*5*$E201*$G201*$H201*$L201*DP$10)+(DO201/12*6*$F201*$G201*$H201*$L201*DP$10)</f>
        <v>0</v>
      </c>
      <c r="DQ201" s="34">
        <v>2</v>
      </c>
      <c r="DR201" s="34">
        <f t="shared" ref="DR201:DR206" si="1672">(DQ201/12*1*$D201*$G201*$H201*$M201*DR$9)+(DQ201/12*11*$E201*$G201*$H201*$M201*DR$10)</f>
        <v>56233.192007999984</v>
      </c>
      <c r="DS201" s="34">
        <v>0</v>
      </c>
      <c r="DT201" s="34">
        <f t="shared" si="1605"/>
        <v>0</v>
      </c>
      <c r="DU201" s="34"/>
      <c r="DV201" s="27"/>
      <c r="DW201" s="34">
        <f t="shared" si="1201"/>
        <v>0</v>
      </c>
      <c r="DX201" s="34">
        <f t="shared" si="1201"/>
        <v>0</v>
      </c>
      <c r="DY201" s="34"/>
      <c r="DZ201" s="34">
        <f t="shared" ref="DZ201:DZ206" si="1673">(DY201/12*1*$D201*$G201*$H201*$M201*DZ$9)+(DY201/12*11*$E201*$G201*$H201*$M201*DZ$10)</f>
        <v>0</v>
      </c>
      <c r="EA201" s="34">
        <v>0</v>
      </c>
      <c r="EB201" s="34">
        <f t="shared" si="1606"/>
        <v>0</v>
      </c>
      <c r="EC201" s="27"/>
      <c r="ED201" s="34"/>
      <c r="EE201" s="34">
        <f t="shared" si="1204"/>
        <v>0</v>
      </c>
      <c r="EF201" s="34">
        <f t="shared" si="1204"/>
        <v>0</v>
      </c>
      <c r="EG201" s="34"/>
      <c r="EH201" s="34">
        <f t="shared" ref="EH201:EH206" si="1674">(EG201/12*1*$D201*$G201*$H201*$L201*EH$9)+(EG201/12*11*$E201*$G201*$H201*$L201*EH$10)</f>
        <v>0</v>
      </c>
      <c r="EI201" s="34">
        <f t="shared" si="1477"/>
        <v>0</v>
      </c>
      <c r="EJ201" s="34">
        <f t="shared" si="1278"/>
        <v>0</v>
      </c>
      <c r="EK201" s="34"/>
      <c r="EL201" s="34"/>
      <c r="EM201" s="34">
        <f t="shared" si="1205"/>
        <v>0</v>
      </c>
      <c r="EN201" s="34">
        <f t="shared" si="1205"/>
        <v>0</v>
      </c>
      <c r="EO201" s="34">
        <v>8</v>
      </c>
      <c r="EP201" s="34">
        <f t="shared" ref="EP201:EP206" si="1675">(EO201/12*1*$D201*$G201*$H201*$L201*EP$9)+(EO201/12*11*$E201*$G201*$H201*$L201*EP$10)</f>
        <v>187515.96994666662</v>
      </c>
      <c r="EQ201" s="34">
        <v>4</v>
      </c>
      <c r="ER201" s="34">
        <v>94270.2</v>
      </c>
      <c r="ES201" s="34"/>
      <c r="ET201" s="34"/>
      <c r="EU201" s="34">
        <f t="shared" si="1206"/>
        <v>4</v>
      </c>
      <c r="EV201" s="34">
        <f t="shared" si="1206"/>
        <v>94270.2</v>
      </c>
      <c r="EW201" s="34">
        <v>0</v>
      </c>
      <c r="EX201" s="34">
        <f t="shared" ref="EX201:EX206" si="1676">(EW201/12*1*$D201*$G201*$H201*$M201*EX$9)+(EW201/12*11*$E201*$G201*$H201*$M201*EX$10)</f>
        <v>0</v>
      </c>
      <c r="EY201" s="34">
        <f t="shared" si="1297"/>
        <v>0</v>
      </c>
      <c r="EZ201" s="34">
        <f t="shared" si="1283"/>
        <v>0</v>
      </c>
      <c r="FA201" s="34"/>
      <c r="FB201" s="34"/>
      <c r="FC201" s="34">
        <f t="shared" si="1298"/>
        <v>0</v>
      </c>
      <c r="FD201" s="34">
        <f t="shared" si="1298"/>
        <v>0</v>
      </c>
      <c r="FE201" s="34"/>
      <c r="FF201" s="34">
        <f t="shared" ref="FF201:FF206" si="1677">(FE201/12*1*$D201*$G201*$H201*$M201*FF$9)+(FE201/12*11*$E201*$G201*$H201*$M201*FF$10)</f>
        <v>0</v>
      </c>
      <c r="FG201" s="34">
        <v>0</v>
      </c>
      <c r="FH201" s="34">
        <f t="shared" si="1287"/>
        <v>0</v>
      </c>
      <c r="FI201" s="34"/>
      <c r="FJ201" s="34"/>
      <c r="FK201" s="34">
        <f t="shared" si="1299"/>
        <v>0</v>
      </c>
      <c r="FL201" s="34">
        <f t="shared" si="1299"/>
        <v>0</v>
      </c>
      <c r="FM201" s="34">
        <v>0</v>
      </c>
      <c r="FN201" s="34">
        <f t="shared" ref="FN201:FN206" si="1678">(FM201/12*1*$D201*$G201*$H201*$M201*FN$9)+(FM201/12*11*$E201*$G201*$H201*$M201*FN$10)</f>
        <v>0</v>
      </c>
      <c r="FO201" s="34">
        <f t="shared" si="1290"/>
        <v>0</v>
      </c>
      <c r="FP201" s="34">
        <f t="shared" ref="FP201:FP206" si="1679">(FO201/3*1*$D201*$G201*$H201*$M201*FP$9)+(FO201/3*2*$E201*$G201*$H201*$M201*FP$10)</f>
        <v>0</v>
      </c>
      <c r="FQ201" s="34"/>
      <c r="FR201" s="34"/>
      <c r="FS201" s="34"/>
      <c r="FT201" s="34"/>
      <c r="FU201" s="34">
        <v>0</v>
      </c>
      <c r="FV201" s="34">
        <f t="shared" ref="FV201:FV206" si="1680">(FU201/12*1*$D201*$G201*$H201*$N201*FV$9)+(FU201/12*11*$E201*$G201*$H201*$N201*FV$10)</f>
        <v>0</v>
      </c>
      <c r="FW201" s="34">
        <v>0</v>
      </c>
      <c r="FX201" s="34">
        <v>0</v>
      </c>
      <c r="FY201" s="34"/>
      <c r="FZ201" s="34"/>
      <c r="GA201" s="34">
        <f t="shared" si="1207"/>
        <v>0</v>
      </c>
      <c r="GB201" s="34">
        <f t="shared" si="1207"/>
        <v>0</v>
      </c>
      <c r="GC201" s="34">
        <v>2</v>
      </c>
      <c r="GD201" s="34">
        <f t="shared" ref="GD201:GD206" si="1681">(GC201/12*1*$D201*$G201*$H201*$O201*GD$9)+(GC201/12*11*$E201*$G201*$H201*$P201*GD$10)</f>
        <v>110495.32026833332</v>
      </c>
      <c r="GE201" s="34">
        <v>0</v>
      </c>
      <c r="GF201" s="34">
        <f t="shared" si="1296"/>
        <v>0</v>
      </c>
      <c r="GG201" s="34"/>
      <c r="GH201" s="34"/>
      <c r="GI201" s="27">
        <f t="shared" si="1208"/>
        <v>0</v>
      </c>
      <c r="GJ201" s="27">
        <f t="shared" si="1208"/>
        <v>0</v>
      </c>
      <c r="GK201" s="37"/>
      <c r="GL201" s="38"/>
    </row>
    <row r="202" spans="1:194" ht="45" x14ac:dyDescent="0.25">
      <c r="A202" s="41"/>
      <c r="B202" s="72">
        <v>167</v>
      </c>
      <c r="C202" s="28" t="s">
        <v>340</v>
      </c>
      <c r="D202" s="29">
        <f t="shared" si="1520"/>
        <v>18150.400000000001</v>
      </c>
      <c r="E202" s="29">
        <f t="shared" si="1520"/>
        <v>18790</v>
      </c>
      <c r="F202" s="30">
        <v>18508</v>
      </c>
      <c r="G202" s="39">
        <v>2.48</v>
      </c>
      <c r="H202" s="31">
        <v>1</v>
      </c>
      <c r="I202" s="32"/>
      <c r="J202" s="32"/>
      <c r="K202" s="32"/>
      <c r="L202" s="29">
        <v>1.4</v>
      </c>
      <c r="M202" s="29">
        <v>1.68</v>
      </c>
      <c r="N202" s="29">
        <v>2.23</v>
      </c>
      <c r="O202" s="29">
        <v>2.39</v>
      </c>
      <c r="P202" s="33">
        <v>2.57</v>
      </c>
      <c r="Q202" s="34">
        <v>8</v>
      </c>
      <c r="R202" s="34">
        <f t="shared" si="1626"/>
        <v>525460.39616</v>
      </c>
      <c r="S202" s="34"/>
      <c r="T202" s="34">
        <f t="shared" si="1627"/>
        <v>0</v>
      </c>
      <c r="U202" s="34"/>
      <c r="V202" s="34">
        <f t="shared" si="1628"/>
        <v>0</v>
      </c>
      <c r="W202" s="34"/>
      <c r="X202" s="34">
        <f t="shared" si="1629"/>
        <v>0</v>
      </c>
      <c r="Y202" s="34"/>
      <c r="Z202" s="34">
        <f t="shared" si="1630"/>
        <v>0</v>
      </c>
      <c r="AA202" s="34"/>
      <c r="AB202" s="34">
        <f t="shared" si="1631"/>
        <v>0</v>
      </c>
      <c r="AC202" s="34"/>
      <c r="AD202" s="34">
        <f t="shared" si="1632"/>
        <v>0</v>
      </c>
      <c r="AE202" s="34"/>
      <c r="AF202" s="34">
        <f t="shared" si="1633"/>
        <v>0</v>
      </c>
      <c r="AG202" s="34"/>
      <c r="AH202" s="34">
        <f t="shared" si="1634"/>
        <v>0</v>
      </c>
      <c r="AI202" s="27">
        <v>18</v>
      </c>
      <c r="AJ202" s="34">
        <f t="shared" si="1635"/>
        <v>1279389.8846399998</v>
      </c>
      <c r="AK202" s="34"/>
      <c r="AL202" s="34">
        <f t="shared" si="1636"/>
        <v>0</v>
      </c>
      <c r="AM202" s="34">
        <v>2</v>
      </c>
      <c r="AN202" s="34">
        <f t="shared" si="1637"/>
        <v>129548.66205866665</v>
      </c>
      <c r="AO202" s="34"/>
      <c r="AP202" s="34">
        <f t="shared" si="1638"/>
        <v>0</v>
      </c>
      <c r="AQ202" s="34">
        <v>10</v>
      </c>
      <c r="AR202" s="34">
        <f t="shared" si="1639"/>
        <v>777291.97235200007</v>
      </c>
      <c r="AS202" s="34"/>
      <c r="AT202" s="34">
        <f t="shared" si="1640"/>
        <v>0</v>
      </c>
      <c r="AU202" s="34"/>
      <c r="AV202" s="34">
        <f t="shared" si="1641"/>
        <v>0</v>
      </c>
      <c r="AW202" s="34"/>
      <c r="AX202" s="34">
        <f t="shared" si="1642"/>
        <v>0</v>
      </c>
      <c r="AY202" s="34"/>
      <c r="AZ202" s="34">
        <f t="shared" si="1643"/>
        <v>0</v>
      </c>
      <c r="BA202" s="34"/>
      <c r="BB202" s="34">
        <f t="shared" si="1644"/>
        <v>0</v>
      </c>
      <c r="BC202" s="34"/>
      <c r="BD202" s="34">
        <f t="shared" si="1645"/>
        <v>0</v>
      </c>
      <c r="BE202" s="34"/>
      <c r="BF202" s="34">
        <f t="shared" si="1646"/>
        <v>0</v>
      </c>
      <c r="BG202" s="34"/>
      <c r="BH202" s="34">
        <f t="shared" si="1647"/>
        <v>0</v>
      </c>
      <c r="BI202" s="34"/>
      <c r="BJ202" s="34">
        <f t="shared" si="1648"/>
        <v>0</v>
      </c>
      <c r="BK202" s="34"/>
      <c r="BL202" s="34">
        <f t="shared" si="1649"/>
        <v>0</v>
      </c>
      <c r="BM202" s="34">
        <v>2</v>
      </c>
      <c r="BN202" s="34">
        <f t="shared" si="1650"/>
        <v>136110.1194133333</v>
      </c>
      <c r="BO202" s="34"/>
      <c r="BP202" s="34">
        <f t="shared" si="1651"/>
        <v>0</v>
      </c>
      <c r="BQ202" s="40"/>
      <c r="BR202" s="34">
        <f t="shared" si="1652"/>
        <v>0</v>
      </c>
      <c r="BS202" s="34">
        <v>2</v>
      </c>
      <c r="BT202" s="34">
        <f t="shared" si="1653"/>
        <v>162694.08691199997</v>
      </c>
      <c r="BU202" s="34">
        <v>5</v>
      </c>
      <c r="BV202" s="34">
        <v>444469.21</v>
      </c>
      <c r="BW202" s="34"/>
      <c r="BX202" s="34">
        <f t="shared" si="1655"/>
        <v>0</v>
      </c>
      <c r="BY202" s="34"/>
      <c r="BZ202" s="34">
        <f t="shared" si="1656"/>
        <v>0</v>
      </c>
      <c r="CA202" s="34"/>
      <c r="CB202" s="34">
        <f t="shared" si="1657"/>
        <v>0</v>
      </c>
      <c r="CC202" s="34"/>
      <c r="CD202" s="34">
        <f t="shared" si="1658"/>
        <v>0</v>
      </c>
      <c r="CE202" s="34"/>
      <c r="CF202" s="34">
        <f t="shared" si="1659"/>
        <v>0</v>
      </c>
      <c r="CG202" s="34"/>
      <c r="CH202" s="34">
        <f t="shared" si="1660"/>
        <v>0</v>
      </c>
      <c r="CI202" s="34"/>
      <c r="CJ202" s="34">
        <f t="shared" si="1661"/>
        <v>0</v>
      </c>
      <c r="CK202" s="34">
        <v>2</v>
      </c>
      <c r="CL202" s="34">
        <f t="shared" si="1662"/>
        <v>122726.49453866665</v>
      </c>
      <c r="CM202" s="34"/>
      <c r="CN202" s="34">
        <f t="shared" si="1663"/>
        <v>0</v>
      </c>
      <c r="CO202" s="34">
        <v>0</v>
      </c>
      <c r="CP202" s="34">
        <v>0</v>
      </c>
      <c r="CQ202" s="34"/>
      <c r="CR202" s="34"/>
      <c r="CS202" s="34">
        <f t="shared" si="1203"/>
        <v>0</v>
      </c>
      <c r="CT202" s="34">
        <f t="shared" si="1203"/>
        <v>0</v>
      </c>
      <c r="CU202" s="34"/>
      <c r="CV202" s="34">
        <f t="shared" si="1664"/>
        <v>0</v>
      </c>
      <c r="CW202" s="34"/>
      <c r="CX202" s="34">
        <f t="shared" si="1665"/>
        <v>0</v>
      </c>
      <c r="CY202" s="34"/>
      <c r="CZ202" s="34">
        <f t="shared" si="1666"/>
        <v>0</v>
      </c>
      <c r="DA202" s="34"/>
      <c r="DB202" s="34">
        <f t="shared" si="1667"/>
        <v>0</v>
      </c>
      <c r="DC202" s="34"/>
      <c r="DD202" s="34">
        <f t="shared" si="1668"/>
        <v>0</v>
      </c>
      <c r="DE202" s="34"/>
      <c r="DF202" s="34">
        <f t="shared" si="1669"/>
        <v>0</v>
      </c>
      <c r="DG202" s="34"/>
      <c r="DH202" s="34">
        <f t="shared" si="1670"/>
        <v>0</v>
      </c>
      <c r="DI202" s="34">
        <v>0</v>
      </c>
      <c r="DJ202" s="34">
        <f t="shared" si="1603"/>
        <v>0</v>
      </c>
      <c r="DK202" s="34"/>
      <c r="DL202" s="27"/>
      <c r="DM202" s="34"/>
      <c r="DN202" s="27">
        <f t="shared" si="1195"/>
        <v>0</v>
      </c>
      <c r="DO202" s="34"/>
      <c r="DP202" s="34">
        <f t="shared" si="1671"/>
        <v>0</v>
      </c>
      <c r="DQ202" s="34"/>
      <c r="DR202" s="34">
        <f t="shared" si="1672"/>
        <v>0</v>
      </c>
      <c r="DS202" s="34">
        <v>0</v>
      </c>
      <c r="DT202" s="34">
        <f t="shared" si="1605"/>
        <v>0</v>
      </c>
      <c r="DU202" s="34"/>
      <c r="DV202" s="27"/>
      <c r="DW202" s="34">
        <f t="shared" si="1201"/>
        <v>0</v>
      </c>
      <c r="DX202" s="34">
        <f t="shared" si="1201"/>
        <v>0</v>
      </c>
      <c r="DY202" s="34"/>
      <c r="DZ202" s="34">
        <f t="shared" si="1673"/>
        <v>0</v>
      </c>
      <c r="EA202" s="34">
        <v>0</v>
      </c>
      <c r="EB202" s="34">
        <f t="shared" si="1606"/>
        <v>0</v>
      </c>
      <c r="EC202" s="27"/>
      <c r="ED202" s="34"/>
      <c r="EE202" s="34">
        <f t="shared" si="1204"/>
        <v>0</v>
      </c>
      <c r="EF202" s="34">
        <f t="shared" si="1204"/>
        <v>0</v>
      </c>
      <c r="EG202" s="34"/>
      <c r="EH202" s="34">
        <f t="shared" si="1674"/>
        <v>0</v>
      </c>
      <c r="EI202" s="34">
        <f t="shared" si="1477"/>
        <v>0</v>
      </c>
      <c r="EJ202" s="34">
        <f t="shared" si="1278"/>
        <v>0</v>
      </c>
      <c r="EK202" s="34"/>
      <c r="EL202" s="34"/>
      <c r="EM202" s="34">
        <f t="shared" si="1205"/>
        <v>0</v>
      </c>
      <c r="EN202" s="34">
        <f t="shared" si="1205"/>
        <v>0</v>
      </c>
      <c r="EO202" s="34"/>
      <c r="EP202" s="34">
        <f t="shared" si="1675"/>
        <v>0</v>
      </c>
      <c r="EQ202" s="34">
        <v>0</v>
      </c>
      <c r="ER202" s="34">
        <v>0</v>
      </c>
      <c r="ES202" s="34"/>
      <c r="ET202" s="34"/>
      <c r="EU202" s="34">
        <f t="shared" si="1206"/>
        <v>0</v>
      </c>
      <c r="EV202" s="34">
        <f t="shared" si="1206"/>
        <v>0</v>
      </c>
      <c r="EW202" s="34"/>
      <c r="EX202" s="34">
        <f t="shared" si="1676"/>
        <v>0</v>
      </c>
      <c r="EY202" s="34">
        <f t="shared" si="1297"/>
        <v>0</v>
      </c>
      <c r="EZ202" s="34">
        <f t="shared" si="1283"/>
        <v>0</v>
      </c>
      <c r="FA202" s="34"/>
      <c r="FB202" s="34"/>
      <c r="FC202" s="34">
        <f t="shared" si="1298"/>
        <v>0</v>
      </c>
      <c r="FD202" s="34">
        <f t="shared" si="1298"/>
        <v>0</v>
      </c>
      <c r="FE202" s="34"/>
      <c r="FF202" s="34">
        <f t="shared" si="1677"/>
        <v>0</v>
      </c>
      <c r="FG202" s="34">
        <v>0</v>
      </c>
      <c r="FH202" s="34">
        <f t="shared" si="1287"/>
        <v>0</v>
      </c>
      <c r="FI202" s="34"/>
      <c r="FJ202" s="34"/>
      <c r="FK202" s="34">
        <f t="shared" si="1299"/>
        <v>0</v>
      </c>
      <c r="FL202" s="34">
        <f t="shared" si="1299"/>
        <v>0</v>
      </c>
      <c r="FM202" s="34"/>
      <c r="FN202" s="34">
        <f t="shared" si="1678"/>
        <v>0</v>
      </c>
      <c r="FO202" s="34">
        <f t="shared" si="1290"/>
        <v>0</v>
      </c>
      <c r="FP202" s="34">
        <f t="shared" si="1679"/>
        <v>0</v>
      </c>
      <c r="FQ202" s="34"/>
      <c r="FR202" s="34"/>
      <c r="FS202" s="34"/>
      <c r="FT202" s="34"/>
      <c r="FU202" s="34"/>
      <c r="FV202" s="34">
        <f t="shared" si="1680"/>
        <v>0</v>
      </c>
      <c r="FW202" s="34">
        <v>0</v>
      </c>
      <c r="FX202" s="34">
        <v>0</v>
      </c>
      <c r="FY202" s="34"/>
      <c r="FZ202" s="34"/>
      <c r="GA202" s="34">
        <f t="shared" si="1207"/>
        <v>0</v>
      </c>
      <c r="GB202" s="34">
        <f t="shared" si="1207"/>
        <v>0</v>
      </c>
      <c r="GC202" s="34"/>
      <c r="GD202" s="34">
        <f t="shared" si="1681"/>
        <v>0</v>
      </c>
      <c r="GE202" s="34">
        <v>0</v>
      </c>
      <c r="GF202" s="34">
        <f t="shared" si="1296"/>
        <v>0</v>
      </c>
      <c r="GG202" s="34"/>
      <c r="GH202" s="34"/>
      <c r="GI202" s="27">
        <f t="shared" si="1208"/>
        <v>0</v>
      </c>
      <c r="GJ202" s="27">
        <f t="shared" si="1208"/>
        <v>0</v>
      </c>
      <c r="GK202" s="37"/>
      <c r="GL202" s="38"/>
    </row>
    <row r="203" spans="1:194" ht="60" x14ac:dyDescent="0.25">
      <c r="A203" s="41"/>
      <c r="B203" s="72">
        <v>168</v>
      </c>
      <c r="C203" s="28" t="s">
        <v>341</v>
      </c>
      <c r="D203" s="29">
        <f t="shared" si="1520"/>
        <v>18150.400000000001</v>
      </c>
      <c r="E203" s="29">
        <f t="shared" si="1520"/>
        <v>18790</v>
      </c>
      <c r="F203" s="30">
        <v>18508</v>
      </c>
      <c r="G203" s="39">
        <v>0.91</v>
      </c>
      <c r="H203" s="31">
        <v>1</v>
      </c>
      <c r="I203" s="32"/>
      <c r="J203" s="32"/>
      <c r="K203" s="32"/>
      <c r="L203" s="29">
        <v>1.4</v>
      </c>
      <c r="M203" s="29">
        <v>1.68</v>
      </c>
      <c r="N203" s="29">
        <v>2.23</v>
      </c>
      <c r="O203" s="29">
        <v>2.39</v>
      </c>
      <c r="P203" s="33">
        <v>2.57</v>
      </c>
      <c r="Q203" s="34">
        <v>12</v>
      </c>
      <c r="R203" s="34">
        <f t="shared" si="1626"/>
        <v>289215.09707999998</v>
      </c>
      <c r="S203" s="34">
        <v>0</v>
      </c>
      <c r="T203" s="34">
        <f t="shared" si="1627"/>
        <v>0</v>
      </c>
      <c r="U203" s="34">
        <v>0</v>
      </c>
      <c r="V203" s="34">
        <f t="shared" si="1628"/>
        <v>0</v>
      </c>
      <c r="W203" s="34"/>
      <c r="X203" s="34">
        <f t="shared" si="1629"/>
        <v>0</v>
      </c>
      <c r="Y203" s="34"/>
      <c r="Z203" s="34">
        <f t="shared" si="1630"/>
        <v>0</v>
      </c>
      <c r="AA203" s="34">
        <v>4</v>
      </c>
      <c r="AB203" s="34">
        <f t="shared" si="1631"/>
        <v>97275.590533333321</v>
      </c>
      <c r="AC203" s="34">
        <v>0</v>
      </c>
      <c r="AD203" s="34">
        <f t="shared" si="1632"/>
        <v>0</v>
      </c>
      <c r="AE203" s="34">
        <v>0</v>
      </c>
      <c r="AF203" s="34">
        <f t="shared" si="1633"/>
        <v>0</v>
      </c>
      <c r="AG203" s="34">
        <v>0</v>
      </c>
      <c r="AH203" s="34">
        <f t="shared" si="1634"/>
        <v>0</v>
      </c>
      <c r="AI203" s="27">
        <v>6</v>
      </c>
      <c r="AJ203" s="34">
        <f t="shared" si="1635"/>
        <v>156484.51546000002</v>
      </c>
      <c r="AK203" s="34">
        <v>0</v>
      </c>
      <c r="AL203" s="34">
        <f t="shared" si="1636"/>
        <v>0</v>
      </c>
      <c r="AM203" s="34"/>
      <c r="AN203" s="34">
        <f t="shared" si="1637"/>
        <v>0</v>
      </c>
      <c r="AO203" s="34">
        <v>2</v>
      </c>
      <c r="AP203" s="34">
        <f t="shared" si="1638"/>
        <v>47536.000997333322</v>
      </c>
      <c r="AQ203" s="34">
        <v>5</v>
      </c>
      <c r="AR203" s="34">
        <f t="shared" si="1639"/>
        <v>142608.00299200002</v>
      </c>
      <c r="AS203" s="34">
        <v>0</v>
      </c>
      <c r="AT203" s="34">
        <f t="shared" si="1640"/>
        <v>0</v>
      </c>
      <c r="AU203" s="34"/>
      <c r="AV203" s="34">
        <f t="shared" si="1641"/>
        <v>0</v>
      </c>
      <c r="AW203" s="34"/>
      <c r="AX203" s="34">
        <f t="shared" si="1642"/>
        <v>0</v>
      </c>
      <c r="AY203" s="34"/>
      <c r="AZ203" s="34">
        <f t="shared" si="1643"/>
        <v>0</v>
      </c>
      <c r="BA203" s="34"/>
      <c r="BB203" s="34">
        <f t="shared" si="1644"/>
        <v>0</v>
      </c>
      <c r="BC203" s="34">
        <v>0</v>
      </c>
      <c r="BD203" s="34">
        <f t="shared" si="1645"/>
        <v>0</v>
      </c>
      <c r="BE203" s="34">
        <v>0</v>
      </c>
      <c r="BF203" s="34">
        <f t="shared" si="1646"/>
        <v>0</v>
      </c>
      <c r="BG203" s="34">
        <v>0</v>
      </c>
      <c r="BH203" s="34">
        <f t="shared" si="1647"/>
        <v>0</v>
      </c>
      <c r="BI203" s="34">
        <v>0</v>
      </c>
      <c r="BJ203" s="34">
        <f t="shared" si="1648"/>
        <v>0</v>
      </c>
      <c r="BK203" s="34">
        <v>0</v>
      </c>
      <c r="BL203" s="34">
        <f t="shared" si="1649"/>
        <v>0</v>
      </c>
      <c r="BM203" s="34">
        <v>10</v>
      </c>
      <c r="BN203" s="34">
        <f t="shared" si="1650"/>
        <v>249718.16263333336</v>
      </c>
      <c r="BO203" s="34">
        <v>2</v>
      </c>
      <c r="BP203" s="34">
        <f t="shared" si="1651"/>
        <v>49712.39643066666</v>
      </c>
      <c r="BQ203" s="40"/>
      <c r="BR203" s="34">
        <f t="shared" si="1652"/>
        <v>0</v>
      </c>
      <c r="BS203" s="34">
        <v>0</v>
      </c>
      <c r="BT203" s="34">
        <f t="shared" si="1653"/>
        <v>0</v>
      </c>
      <c r="BU203" s="34">
        <v>0</v>
      </c>
      <c r="BV203" s="34">
        <f t="shared" si="1654"/>
        <v>0</v>
      </c>
      <c r="BW203" s="34">
        <v>0</v>
      </c>
      <c r="BX203" s="34">
        <f t="shared" si="1655"/>
        <v>0</v>
      </c>
      <c r="BY203" s="34">
        <v>0</v>
      </c>
      <c r="BZ203" s="34">
        <f t="shared" si="1656"/>
        <v>0</v>
      </c>
      <c r="CA203" s="34">
        <v>0</v>
      </c>
      <c r="CB203" s="34">
        <f t="shared" si="1657"/>
        <v>0</v>
      </c>
      <c r="CC203" s="34">
        <v>0</v>
      </c>
      <c r="CD203" s="34">
        <f t="shared" si="1658"/>
        <v>0</v>
      </c>
      <c r="CE203" s="34">
        <v>0</v>
      </c>
      <c r="CF203" s="34">
        <f t="shared" si="1659"/>
        <v>0</v>
      </c>
      <c r="CG203" s="34"/>
      <c r="CH203" s="34">
        <f t="shared" si="1660"/>
        <v>0</v>
      </c>
      <c r="CI203" s="34"/>
      <c r="CJ203" s="34">
        <f t="shared" si="1661"/>
        <v>0</v>
      </c>
      <c r="CK203" s="34"/>
      <c r="CL203" s="34">
        <f t="shared" si="1662"/>
        <v>0</v>
      </c>
      <c r="CM203" s="34"/>
      <c r="CN203" s="34">
        <f t="shared" si="1663"/>
        <v>0</v>
      </c>
      <c r="CO203" s="34">
        <v>0</v>
      </c>
      <c r="CP203" s="34">
        <v>0</v>
      </c>
      <c r="CQ203" s="34"/>
      <c r="CR203" s="34"/>
      <c r="CS203" s="34">
        <f t="shared" si="1203"/>
        <v>0</v>
      </c>
      <c r="CT203" s="34">
        <f t="shared" si="1203"/>
        <v>0</v>
      </c>
      <c r="CU203" s="34"/>
      <c r="CV203" s="34">
        <f t="shared" si="1664"/>
        <v>0</v>
      </c>
      <c r="CW203" s="34"/>
      <c r="CX203" s="34">
        <f t="shared" si="1665"/>
        <v>0</v>
      </c>
      <c r="CY203" s="34">
        <v>0</v>
      </c>
      <c r="CZ203" s="34">
        <f t="shared" si="1666"/>
        <v>0</v>
      </c>
      <c r="DA203" s="34"/>
      <c r="DB203" s="34">
        <f t="shared" si="1667"/>
        <v>0</v>
      </c>
      <c r="DC203" s="34">
        <v>0</v>
      </c>
      <c r="DD203" s="34">
        <f t="shared" si="1668"/>
        <v>0</v>
      </c>
      <c r="DE203" s="34"/>
      <c r="DF203" s="34">
        <f t="shared" si="1669"/>
        <v>0</v>
      </c>
      <c r="DG203" s="34">
        <v>0</v>
      </c>
      <c r="DH203" s="34">
        <f t="shared" si="1670"/>
        <v>0</v>
      </c>
      <c r="DI203" s="34">
        <v>0</v>
      </c>
      <c r="DJ203" s="34">
        <f t="shared" si="1603"/>
        <v>0</v>
      </c>
      <c r="DK203" s="34"/>
      <c r="DL203" s="27"/>
      <c r="DM203" s="34"/>
      <c r="DN203" s="27">
        <f t="shared" si="1195"/>
        <v>0</v>
      </c>
      <c r="DO203" s="34">
        <v>0</v>
      </c>
      <c r="DP203" s="34">
        <f t="shared" si="1671"/>
        <v>0</v>
      </c>
      <c r="DQ203" s="34"/>
      <c r="DR203" s="34">
        <f t="shared" si="1672"/>
        <v>0</v>
      </c>
      <c r="DS203" s="34">
        <v>0</v>
      </c>
      <c r="DT203" s="34">
        <f t="shared" si="1605"/>
        <v>0</v>
      </c>
      <c r="DU203" s="34"/>
      <c r="DV203" s="27"/>
      <c r="DW203" s="34">
        <f t="shared" si="1201"/>
        <v>0</v>
      </c>
      <c r="DX203" s="34">
        <f t="shared" si="1201"/>
        <v>0</v>
      </c>
      <c r="DY203" s="34"/>
      <c r="DZ203" s="34">
        <f t="shared" si="1673"/>
        <v>0</v>
      </c>
      <c r="EA203" s="34">
        <v>0</v>
      </c>
      <c r="EB203" s="34">
        <f t="shared" si="1606"/>
        <v>0</v>
      </c>
      <c r="EC203" s="27"/>
      <c r="ED203" s="34"/>
      <c r="EE203" s="34">
        <f t="shared" si="1204"/>
        <v>0</v>
      </c>
      <c r="EF203" s="34">
        <f t="shared" si="1204"/>
        <v>0</v>
      </c>
      <c r="EG203" s="34">
        <v>0</v>
      </c>
      <c r="EH203" s="34">
        <f t="shared" si="1674"/>
        <v>0</v>
      </c>
      <c r="EI203" s="34">
        <f t="shared" si="1477"/>
        <v>0</v>
      </c>
      <c r="EJ203" s="34">
        <f t="shared" si="1278"/>
        <v>0</v>
      </c>
      <c r="EK203" s="34"/>
      <c r="EL203" s="34"/>
      <c r="EM203" s="34">
        <f t="shared" si="1205"/>
        <v>0</v>
      </c>
      <c r="EN203" s="34">
        <f t="shared" si="1205"/>
        <v>0</v>
      </c>
      <c r="EO203" s="34"/>
      <c r="EP203" s="34">
        <f t="shared" si="1675"/>
        <v>0</v>
      </c>
      <c r="EQ203" s="34">
        <v>0</v>
      </c>
      <c r="ER203" s="34">
        <v>0</v>
      </c>
      <c r="ES203" s="34"/>
      <c r="ET203" s="34"/>
      <c r="EU203" s="34">
        <f t="shared" si="1206"/>
        <v>0</v>
      </c>
      <c r="EV203" s="34">
        <f t="shared" si="1206"/>
        <v>0</v>
      </c>
      <c r="EW203" s="34">
        <v>0</v>
      </c>
      <c r="EX203" s="34">
        <f t="shared" si="1676"/>
        <v>0</v>
      </c>
      <c r="EY203" s="34">
        <f t="shared" si="1297"/>
        <v>0</v>
      </c>
      <c r="EZ203" s="34">
        <f t="shared" si="1283"/>
        <v>0</v>
      </c>
      <c r="FA203" s="34"/>
      <c r="FB203" s="34"/>
      <c r="FC203" s="34">
        <f t="shared" si="1298"/>
        <v>0</v>
      </c>
      <c r="FD203" s="34">
        <f t="shared" si="1298"/>
        <v>0</v>
      </c>
      <c r="FE203" s="34"/>
      <c r="FF203" s="34">
        <f t="shared" si="1677"/>
        <v>0</v>
      </c>
      <c r="FG203" s="34">
        <v>0</v>
      </c>
      <c r="FH203" s="34">
        <f t="shared" si="1287"/>
        <v>0</v>
      </c>
      <c r="FI203" s="34"/>
      <c r="FJ203" s="34"/>
      <c r="FK203" s="34">
        <f t="shared" si="1299"/>
        <v>0</v>
      </c>
      <c r="FL203" s="34">
        <f t="shared" si="1299"/>
        <v>0</v>
      </c>
      <c r="FM203" s="34">
        <v>0</v>
      </c>
      <c r="FN203" s="34">
        <f t="shared" si="1678"/>
        <v>0</v>
      </c>
      <c r="FO203" s="34">
        <f t="shared" si="1290"/>
        <v>0</v>
      </c>
      <c r="FP203" s="34">
        <f t="shared" si="1679"/>
        <v>0</v>
      </c>
      <c r="FQ203" s="34"/>
      <c r="FR203" s="34"/>
      <c r="FS203" s="34"/>
      <c r="FT203" s="34"/>
      <c r="FU203" s="34">
        <v>0</v>
      </c>
      <c r="FV203" s="34">
        <f t="shared" si="1680"/>
        <v>0</v>
      </c>
      <c r="FW203" s="34">
        <v>0</v>
      </c>
      <c r="FX203" s="34">
        <v>0</v>
      </c>
      <c r="FY203" s="34"/>
      <c r="FZ203" s="34"/>
      <c r="GA203" s="34">
        <f t="shared" si="1207"/>
        <v>0</v>
      </c>
      <c r="GB203" s="34">
        <f t="shared" si="1207"/>
        <v>0</v>
      </c>
      <c r="GC203" s="34"/>
      <c r="GD203" s="34">
        <f t="shared" si="1681"/>
        <v>0</v>
      </c>
      <c r="GE203" s="34">
        <v>0</v>
      </c>
      <c r="GF203" s="34">
        <f t="shared" si="1296"/>
        <v>0</v>
      </c>
      <c r="GG203" s="34"/>
      <c r="GH203" s="34"/>
      <c r="GI203" s="27">
        <f t="shared" si="1208"/>
        <v>0</v>
      </c>
      <c r="GJ203" s="27">
        <f t="shared" si="1208"/>
        <v>0</v>
      </c>
      <c r="GK203" s="37"/>
      <c r="GL203" s="38"/>
    </row>
    <row r="204" spans="1:194" x14ac:dyDescent="0.25">
      <c r="A204" s="41"/>
      <c r="B204" s="72">
        <v>169</v>
      </c>
      <c r="C204" s="28" t="s">
        <v>342</v>
      </c>
      <c r="D204" s="29">
        <f t="shared" si="1520"/>
        <v>18150.400000000001</v>
      </c>
      <c r="E204" s="29">
        <f t="shared" si="1520"/>
        <v>18790</v>
      </c>
      <c r="F204" s="30">
        <v>18508</v>
      </c>
      <c r="G204" s="39">
        <v>1.29</v>
      </c>
      <c r="H204" s="31">
        <v>1</v>
      </c>
      <c r="I204" s="32"/>
      <c r="J204" s="32"/>
      <c r="K204" s="32"/>
      <c r="L204" s="29">
        <v>1.4</v>
      </c>
      <c r="M204" s="29">
        <v>1.68</v>
      </c>
      <c r="N204" s="29">
        <v>2.23</v>
      </c>
      <c r="O204" s="29">
        <v>2.39</v>
      </c>
      <c r="P204" s="33">
        <v>2.57</v>
      </c>
      <c r="Q204" s="34">
        <v>256</v>
      </c>
      <c r="R204" s="34">
        <f t="shared" si="1626"/>
        <v>8746373.0457599983</v>
      </c>
      <c r="S204" s="34">
        <v>0</v>
      </c>
      <c r="T204" s="34">
        <f t="shared" si="1627"/>
        <v>0</v>
      </c>
      <c r="U204" s="34">
        <v>0</v>
      </c>
      <c r="V204" s="34">
        <f t="shared" si="1628"/>
        <v>0</v>
      </c>
      <c r="W204" s="34"/>
      <c r="X204" s="34">
        <f t="shared" si="1629"/>
        <v>0</v>
      </c>
      <c r="Y204" s="34">
        <v>0</v>
      </c>
      <c r="Z204" s="34">
        <f t="shared" si="1630"/>
        <v>0</v>
      </c>
      <c r="AA204" s="34">
        <v>194</v>
      </c>
      <c r="AB204" s="34">
        <f t="shared" si="1631"/>
        <v>6687964.0898000002</v>
      </c>
      <c r="AC204" s="34">
        <v>0</v>
      </c>
      <c r="AD204" s="34">
        <f t="shared" si="1632"/>
        <v>0</v>
      </c>
      <c r="AE204" s="34">
        <v>0</v>
      </c>
      <c r="AF204" s="34">
        <f t="shared" si="1633"/>
        <v>0</v>
      </c>
      <c r="AG204" s="34">
        <v>0</v>
      </c>
      <c r="AH204" s="34">
        <f t="shared" si="1634"/>
        <v>0</v>
      </c>
      <c r="AI204" s="27">
        <v>48</v>
      </c>
      <c r="AJ204" s="34">
        <f t="shared" si="1635"/>
        <v>1774637.58192</v>
      </c>
      <c r="AK204" s="34">
        <v>4</v>
      </c>
      <c r="AL204" s="34">
        <f t="shared" si="1636"/>
        <v>134772.39843199999</v>
      </c>
      <c r="AM204" s="34">
        <v>80</v>
      </c>
      <c r="AN204" s="34">
        <f t="shared" si="1637"/>
        <v>2695447.9686399996</v>
      </c>
      <c r="AO204" s="34">
        <v>0</v>
      </c>
      <c r="AP204" s="34">
        <f t="shared" si="1638"/>
        <v>0</v>
      </c>
      <c r="AQ204" s="34">
        <v>393</v>
      </c>
      <c r="AR204" s="34">
        <f t="shared" si="1639"/>
        <v>15889665.7751328</v>
      </c>
      <c r="AS204" s="34">
        <f>100+2</f>
        <v>102</v>
      </c>
      <c r="AT204" s="34">
        <f t="shared" si="1640"/>
        <v>4124035.3920192001</v>
      </c>
      <c r="AU204" s="34">
        <v>158</v>
      </c>
      <c r="AV204" s="34">
        <f t="shared" si="1641"/>
        <v>6388211.6856768001</v>
      </c>
      <c r="AW204" s="34">
        <v>0</v>
      </c>
      <c r="AX204" s="34">
        <f t="shared" si="1642"/>
        <v>0</v>
      </c>
      <c r="AY204" s="34"/>
      <c r="AZ204" s="34">
        <f t="shared" si="1643"/>
        <v>0</v>
      </c>
      <c r="BA204" s="34"/>
      <c r="BB204" s="34">
        <f t="shared" si="1644"/>
        <v>0</v>
      </c>
      <c r="BC204" s="34">
        <v>44</v>
      </c>
      <c r="BD204" s="34">
        <f t="shared" si="1645"/>
        <v>1778995.6593024</v>
      </c>
      <c r="BE204" s="34">
        <v>0</v>
      </c>
      <c r="BF204" s="34">
        <f t="shared" si="1646"/>
        <v>0</v>
      </c>
      <c r="BG204" s="34">
        <v>0</v>
      </c>
      <c r="BH204" s="34">
        <f t="shared" si="1647"/>
        <v>0</v>
      </c>
      <c r="BI204" s="34">
        <v>0</v>
      </c>
      <c r="BJ204" s="34">
        <f t="shared" si="1648"/>
        <v>0</v>
      </c>
      <c r="BK204" s="34">
        <v>0</v>
      </c>
      <c r="BL204" s="34">
        <f t="shared" si="1649"/>
        <v>0</v>
      </c>
      <c r="BM204" s="34">
        <v>226</v>
      </c>
      <c r="BN204" s="34">
        <f t="shared" si="1650"/>
        <v>8000311.33342</v>
      </c>
      <c r="BO204" s="34">
        <v>278</v>
      </c>
      <c r="BP204" s="34">
        <f t="shared" si="1651"/>
        <v>9795527.2571239993</v>
      </c>
      <c r="BQ204" s="40">
        <v>134</v>
      </c>
      <c r="BR204" s="34">
        <f t="shared" si="1652"/>
        <v>5665902.0969264004</v>
      </c>
      <c r="BS204" s="34">
        <v>674</v>
      </c>
      <c r="BT204" s="34">
        <f t="shared" si="1653"/>
        <v>28519355.001311999</v>
      </c>
      <c r="BU204" s="34">
        <v>62</v>
      </c>
      <c r="BV204" s="34">
        <v>2512344.3199999998</v>
      </c>
      <c r="BW204" s="34">
        <v>29</v>
      </c>
      <c r="BX204" s="34">
        <f t="shared" si="1655"/>
        <v>750662.90730199998</v>
      </c>
      <c r="BY204" s="34">
        <v>54</v>
      </c>
      <c r="BZ204" s="34">
        <f t="shared" si="1656"/>
        <v>1397786.1032519999</v>
      </c>
      <c r="CA204" s="34">
        <v>507</v>
      </c>
      <c r="CB204" s="34">
        <f t="shared" si="1657"/>
        <v>13054411.461546</v>
      </c>
      <c r="CC204" s="34">
        <v>16</v>
      </c>
      <c r="CD204" s="34">
        <f t="shared" si="1658"/>
        <v>461337.05564799998</v>
      </c>
      <c r="CE204" s="34">
        <v>30</v>
      </c>
      <c r="CF204" s="34">
        <f t="shared" si="1659"/>
        <v>1038008.375208</v>
      </c>
      <c r="CG204" s="34"/>
      <c r="CH204" s="34">
        <f t="shared" si="1660"/>
        <v>0</v>
      </c>
      <c r="CI204" s="34"/>
      <c r="CJ204" s="34">
        <f t="shared" si="1661"/>
        <v>0</v>
      </c>
      <c r="CK204" s="34">
        <v>486</v>
      </c>
      <c r="CL204" s="34">
        <f t="shared" si="1662"/>
        <v>15512529.936707998</v>
      </c>
      <c r="CM204" s="34">
        <v>198</v>
      </c>
      <c r="CN204" s="34">
        <f t="shared" si="1663"/>
        <v>6427515.2107319999</v>
      </c>
      <c r="CO204" s="34">
        <v>81</v>
      </c>
      <c r="CP204" s="34">
        <v>2564160.2000000002</v>
      </c>
      <c r="CQ204" s="34"/>
      <c r="CR204" s="34"/>
      <c r="CS204" s="34">
        <f t="shared" si="1203"/>
        <v>81</v>
      </c>
      <c r="CT204" s="34">
        <f t="shared" si="1203"/>
        <v>2564160.2000000002</v>
      </c>
      <c r="CU204" s="34">
        <v>338</v>
      </c>
      <c r="CV204" s="34">
        <f t="shared" si="1664"/>
        <v>13001657.1139728</v>
      </c>
      <c r="CW204" s="34">
        <v>120</v>
      </c>
      <c r="CX204" s="34">
        <f t="shared" si="1665"/>
        <v>4615972.9398720004</v>
      </c>
      <c r="CY204" s="34">
        <v>130</v>
      </c>
      <c r="CZ204" s="34">
        <f t="shared" si="1666"/>
        <v>4186728.9846200002</v>
      </c>
      <c r="DA204" s="34">
        <v>85</v>
      </c>
      <c r="DB204" s="34">
        <f t="shared" si="1667"/>
        <v>3284971.972548</v>
      </c>
      <c r="DC204" s="34">
        <v>17</v>
      </c>
      <c r="DD204" s="34">
        <f t="shared" si="1668"/>
        <v>719932.88046959997</v>
      </c>
      <c r="DE204" s="34">
        <v>90</v>
      </c>
      <c r="DF204" s="34">
        <f t="shared" si="1669"/>
        <v>3811409.3671920006</v>
      </c>
      <c r="DG204" s="34">
        <v>132</v>
      </c>
      <c r="DH204" s="34">
        <f t="shared" si="1670"/>
        <v>5632581.1383071998</v>
      </c>
      <c r="DI204" s="34">
        <v>39</v>
      </c>
      <c r="DJ204" s="34">
        <v>1647660.5699999998</v>
      </c>
      <c r="DK204" s="34"/>
      <c r="DL204" s="27"/>
      <c r="DM204" s="34"/>
      <c r="DN204" s="27">
        <f t="shared" si="1195"/>
        <v>1647660.5699999998</v>
      </c>
      <c r="DO204" s="34">
        <v>0</v>
      </c>
      <c r="DP204" s="34">
        <f t="shared" si="1671"/>
        <v>0</v>
      </c>
      <c r="DQ204" s="34">
        <v>74</v>
      </c>
      <c r="DR204" s="34">
        <f t="shared" si="1672"/>
        <v>3157659.1229904005</v>
      </c>
      <c r="DS204" s="34">
        <v>55</v>
      </c>
      <c r="DT204" s="34">
        <v>2327195.65</v>
      </c>
      <c r="DU204" s="34"/>
      <c r="DV204" s="27"/>
      <c r="DW204" s="34">
        <f t="shared" si="1201"/>
        <v>55</v>
      </c>
      <c r="DX204" s="34">
        <f t="shared" si="1201"/>
        <v>2327195.65</v>
      </c>
      <c r="DY204" s="34">
        <v>130</v>
      </c>
      <c r="DZ204" s="34">
        <f t="shared" si="1673"/>
        <v>5523801.5698320009</v>
      </c>
      <c r="EA204" s="34">
        <v>41</v>
      </c>
      <c r="EB204" s="34">
        <v>1702709.0100000002</v>
      </c>
      <c r="EC204" s="27"/>
      <c r="ED204" s="34"/>
      <c r="EE204" s="34">
        <f t="shared" si="1204"/>
        <v>41</v>
      </c>
      <c r="EF204" s="34">
        <f t="shared" si="1204"/>
        <v>1702709.0100000002</v>
      </c>
      <c r="EG204" s="34">
        <v>206</v>
      </c>
      <c r="EH204" s="34">
        <f t="shared" si="1674"/>
        <v>7328013.8020040002</v>
      </c>
      <c r="EI204" s="34">
        <v>74</v>
      </c>
      <c r="EJ204" s="34">
        <v>2536773.8900000006</v>
      </c>
      <c r="EK204" s="34"/>
      <c r="EL204" s="34"/>
      <c r="EM204" s="34">
        <f t="shared" si="1205"/>
        <v>74</v>
      </c>
      <c r="EN204" s="34">
        <f t="shared" si="1205"/>
        <v>2536773.8900000006</v>
      </c>
      <c r="EO204" s="34">
        <v>50</v>
      </c>
      <c r="EP204" s="34">
        <f t="shared" si="1675"/>
        <v>1778644.1266999999</v>
      </c>
      <c r="EQ204" s="34">
        <v>10</v>
      </c>
      <c r="ER204" s="34">
        <v>320576.02999999997</v>
      </c>
      <c r="ES204" s="34"/>
      <c r="ET204" s="34"/>
      <c r="EU204" s="34">
        <f t="shared" si="1206"/>
        <v>10</v>
      </c>
      <c r="EV204" s="34">
        <f t="shared" si="1206"/>
        <v>320576.02999999997</v>
      </c>
      <c r="EW204" s="34">
        <v>13</v>
      </c>
      <c r="EX204" s="34">
        <f t="shared" si="1676"/>
        <v>720971.48650800006</v>
      </c>
      <c r="EY204" s="34">
        <v>4</v>
      </c>
      <c r="EZ204" s="34">
        <v>228280.97999999998</v>
      </c>
      <c r="FA204" s="34"/>
      <c r="FB204" s="34"/>
      <c r="FC204" s="34">
        <f t="shared" si="1298"/>
        <v>4</v>
      </c>
      <c r="FD204" s="34">
        <f t="shared" si="1298"/>
        <v>228280.97999999998</v>
      </c>
      <c r="FE204" s="34">
        <v>30</v>
      </c>
      <c r="FF204" s="34">
        <f t="shared" si="1677"/>
        <v>1653946.46676</v>
      </c>
      <c r="FG204" s="34">
        <v>13</v>
      </c>
      <c r="FH204" s="34">
        <v>716715.81</v>
      </c>
      <c r="FI204" s="34"/>
      <c r="FJ204" s="34"/>
      <c r="FK204" s="34">
        <f t="shared" si="1299"/>
        <v>13</v>
      </c>
      <c r="FL204" s="34">
        <f t="shared" si="1299"/>
        <v>716715.81</v>
      </c>
      <c r="FM204" s="34">
        <v>12</v>
      </c>
      <c r="FN204" s="34">
        <f t="shared" si="1678"/>
        <v>661578.58670400013</v>
      </c>
      <c r="FO204" s="34">
        <v>9</v>
      </c>
      <c r="FP204" s="34">
        <v>496234.52999999997</v>
      </c>
      <c r="FQ204" s="34"/>
      <c r="FR204" s="34"/>
      <c r="FS204" s="34"/>
      <c r="FT204" s="34"/>
      <c r="FU204" s="34">
        <v>20</v>
      </c>
      <c r="FV204" s="34">
        <f t="shared" si="1680"/>
        <v>1472313.5667700004</v>
      </c>
      <c r="FW204" s="34">
        <v>9</v>
      </c>
      <c r="FX204" s="34">
        <v>689483.34000000008</v>
      </c>
      <c r="FY204" s="34"/>
      <c r="FZ204" s="34"/>
      <c r="GA204" s="34">
        <f t="shared" si="1207"/>
        <v>9</v>
      </c>
      <c r="GB204" s="34">
        <f t="shared" si="1207"/>
        <v>689483.34000000008</v>
      </c>
      <c r="GC204" s="34">
        <v>60</v>
      </c>
      <c r="GD204" s="34">
        <f t="shared" si="1681"/>
        <v>5030786.9345700005</v>
      </c>
      <c r="GE204" s="34">
        <v>12</v>
      </c>
      <c r="GF204" s="34">
        <v>1000154</v>
      </c>
      <c r="GG204" s="34"/>
      <c r="GH204" s="34"/>
      <c r="GI204" s="27">
        <f t="shared" si="1208"/>
        <v>12</v>
      </c>
      <c r="GJ204" s="27">
        <f t="shared" si="1208"/>
        <v>1000154</v>
      </c>
      <c r="GK204" s="37"/>
      <c r="GL204" s="38"/>
    </row>
    <row r="205" spans="1:194" x14ac:dyDescent="0.25">
      <c r="A205" s="41"/>
      <c r="B205" s="72">
        <v>170</v>
      </c>
      <c r="C205" s="28" t="s">
        <v>343</v>
      </c>
      <c r="D205" s="29">
        <f t="shared" si="1520"/>
        <v>18150.400000000001</v>
      </c>
      <c r="E205" s="29">
        <f t="shared" si="1520"/>
        <v>18790</v>
      </c>
      <c r="F205" s="30">
        <v>18508</v>
      </c>
      <c r="G205" s="39">
        <v>1.1100000000000001</v>
      </c>
      <c r="H205" s="31">
        <v>1</v>
      </c>
      <c r="I205" s="32"/>
      <c r="J205" s="32"/>
      <c r="K205" s="32"/>
      <c r="L205" s="29">
        <v>1.4</v>
      </c>
      <c r="M205" s="29">
        <v>1.68</v>
      </c>
      <c r="N205" s="29">
        <v>2.23</v>
      </c>
      <c r="O205" s="29">
        <v>2.39</v>
      </c>
      <c r="P205" s="33">
        <v>2.57</v>
      </c>
      <c r="Q205" s="34">
        <v>414</v>
      </c>
      <c r="R205" s="34">
        <f t="shared" si="1626"/>
        <v>12170870.48646</v>
      </c>
      <c r="S205" s="34">
        <v>0</v>
      </c>
      <c r="T205" s="34">
        <f t="shared" si="1627"/>
        <v>0</v>
      </c>
      <c r="U205" s="34">
        <v>0</v>
      </c>
      <c r="V205" s="34">
        <f t="shared" si="1628"/>
        <v>0</v>
      </c>
      <c r="W205" s="34"/>
      <c r="X205" s="34">
        <f t="shared" si="1629"/>
        <v>0</v>
      </c>
      <c r="Y205" s="34">
        <v>0</v>
      </c>
      <c r="Z205" s="34">
        <f t="shared" si="1630"/>
        <v>0</v>
      </c>
      <c r="AA205" s="34">
        <v>28</v>
      </c>
      <c r="AB205" s="34">
        <f t="shared" si="1631"/>
        <v>830583.88840000005</v>
      </c>
      <c r="AC205" s="34">
        <v>0</v>
      </c>
      <c r="AD205" s="34">
        <f t="shared" si="1632"/>
        <v>0</v>
      </c>
      <c r="AE205" s="34">
        <v>0</v>
      </c>
      <c r="AF205" s="34">
        <f t="shared" si="1633"/>
        <v>0</v>
      </c>
      <c r="AG205" s="34">
        <v>0</v>
      </c>
      <c r="AH205" s="34">
        <f t="shared" si="1634"/>
        <v>0</v>
      </c>
      <c r="AI205" s="34"/>
      <c r="AJ205" s="34">
        <f t="shared" si="1635"/>
        <v>0</v>
      </c>
      <c r="AK205" s="34">
        <v>2</v>
      </c>
      <c r="AL205" s="34">
        <f t="shared" si="1636"/>
        <v>57983.473744000003</v>
      </c>
      <c r="AM205" s="34"/>
      <c r="AN205" s="34">
        <f t="shared" si="1637"/>
        <v>0</v>
      </c>
      <c r="AO205" s="34">
        <v>0</v>
      </c>
      <c r="AP205" s="34">
        <f t="shared" si="1638"/>
        <v>0</v>
      </c>
      <c r="AQ205" s="34">
        <v>50</v>
      </c>
      <c r="AR205" s="34">
        <f t="shared" si="1639"/>
        <v>1739504.2123200002</v>
      </c>
      <c r="AS205" s="34">
        <f>12-2</f>
        <v>10</v>
      </c>
      <c r="AT205" s="34">
        <f t="shared" si="1640"/>
        <v>347900.84246399999</v>
      </c>
      <c r="AU205" s="34">
        <v>18</v>
      </c>
      <c r="AV205" s="34">
        <f t="shared" si="1641"/>
        <v>626221.5164352</v>
      </c>
      <c r="AW205" s="34">
        <v>0</v>
      </c>
      <c r="AX205" s="34">
        <f t="shared" si="1642"/>
        <v>0</v>
      </c>
      <c r="AY205" s="34"/>
      <c r="AZ205" s="34">
        <f t="shared" si="1643"/>
        <v>0</v>
      </c>
      <c r="BA205" s="34"/>
      <c r="BB205" s="34">
        <f t="shared" si="1644"/>
        <v>0</v>
      </c>
      <c r="BC205" s="34">
        <v>6</v>
      </c>
      <c r="BD205" s="34">
        <f t="shared" si="1645"/>
        <v>208740.50547840004</v>
      </c>
      <c r="BE205" s="34">
        <v>0</v>
      </c>
      <c r="BF205" s="34">
        <f t="shared" si="1646"/>
        <v>0</v>
      </c>
      <c r="BG205" s="34">
        <v>0</v>
      </c>
      <c r="BH205" s="34">
        <f t="shared" si="1647"/>
        <v>0</v>
      </c>
      <c r="BI205" s="34">
        <v>0</v>
      </c>
      <c r="BJ205" s="34">
        <f t="shared" si="1648"/>
        <v>0</v>
      </c>
      <c r="BK205" s="34">
        <v>0</v>
      </c>
      <c r="BL205" s="34">
        <f t="shared" si="1649"/>
        <v>0</v>
      </c>
      <c r="BM205" s="34">
        <v>158</v>
      </c>
      <c r="BN205" s="34">
        <f t="shared" si="1650"/>
        <v>4812700.1497400003</v>
      </c>
      <c r="BO205" s="34">
        <v>64</v>
      </c>
      <c r="BP205" s="34">
        <f t="shared" si="1651"/>
        <v>1940422.3310080001</v>
      </c>
      <c r="BQ205" s="40">
        <v>26</v>
      </c>
      <c r="BR205" s="34">
        <f t="shared" si="1652"/>
        <v>945955.88636639994</v>
      </c>
      <c r="BS205" s="34"/>
      <c r="BT205" s="34">
        <f t="shared" si="1653"/>
        <v>0</v>
      </c>
      <c r="BU205" s="34"/>
      <c r="BV205" s="34">
        <f t="shared" si="1654"/>
        <v>0</v>
      </c>
      <c r="BW205" s="34">
        <v>12</v>
      </c>
      <c r="BX205" s="34">
        <f t="shared" si="1655"/>
        <v>267276.92930399999</v>
      </c>
      <c r="BY205" s="34">
        <v>36</v>
      </c>
      <c r="BZ205" s="34">
        <f t="shared" si="1656"/>
        <v>801830.78791199997</v>
      </c>
      <c r="CA205" s="34"/>
      <c r="CB205" s="34">
        <f t="shared" si="1657"/>
        <v>0</v>
      </c>
      <c r="CC205" s="34">
        <v>4</v>
      </c>
      <c r="CD205" s="34">
        <f t="shared" si="1658"/>
        <v>99241.110807999998</v>
      </c>
      <c r="CE205" s="34">
        <v>0</v>
      </c>
      <c r="CF205" s="34">
        <f t="shared" si="1659"/>
        <v>0</v>
      </c>
      <c r="CG205" s="34"/>
      <c r="CH205" s="34">
        <f t="shared" si="1660"/>
        <v>0</v>
      </c>
      <c r="CI205" s="34"/>
      <c r="CJ205" s="34">
        <f t="shared" si="1661"/>
        <v>0</v>
      </c>
      <c r="CK205" s="34"/>
      <c r="CL205" s="34">
        <f t="shared" si="1662"/>
        <v>0</v>
      </c>
      <c r="CM205" s="34">
        <v>12</v>
      </c>
      <c r="CN205" s="34">
        <f t="shared" si="1663"/>
        <v>335191.06807199999</v>
      </c>
      <c r="CO205" s="34">
        <v>2</v>
      </c>
      <c r="CP205" s="34">
        <v>55712.959999999999</v>
      </c>
      <c r="CQ205" s="34"/>
      <c r="CR205" s="34"/>
      <c r="CS205" s="34">
        <f t="shared" si="1203"/>
        <v>2</v>
      </c>
      <c r="CT205" s="34">
        <f t="shared" si="1203"/>
        <v>55712.959999999999</v>
      </c>
      <c r="CU205" s="34">
        <v>56</v>
      </c>
      <c r="CV205" s="34">
        <f t="shared" si="1664"/>
        <v>1853545.7231423999</v>
      </c>
      <c r="CW205" s="34">
        <v>20</v>
      </c>
      <c r="CX205" s="34">
        <f t="shared" si="1665"/>
        <v>661980.61540800007</v>
      </c>
      <c r="CY205" s="34">
        <v>15</v>
      </c>
      <c r="CZ205" s="34">
        <f t="shared" si="1666"/>
        <v>415677.02798999997</v>
      </c>
      <c r="DA205" s="34">
        <v>14</v>
      </c>
      <c r="DB205" s="34">
        <f t="shared" si="1667"/>
        <v>465558.27134880004</v>
      </c>
      <c r="DC205" s="34">
        <v>2</v>
      </c>
      <c r="DD205" s="34">
        <f t="shared" si="1668"/>
        <v>72879.662318399991</v>
      </c>
      <c r="DE205" s="34">
        <v>20</v>
      </c>
      <c r="DF205" s="34">
        <f t="shared" si="1669"/>
        <v>728796.62318400014</v>
      </c>
      <c r="DG205" s="34">
        <v>16</v>
      </c>
      <c r="DH205" s="34">
        <f t="shared" si="1670"/>
        <v>587471.46474239998</v>
      </c>
      <c r="DI205" s="34">
        <v>1</v>
      </c>
      <c r="DJ205" s="34">
        <v>36931.730000000003</v>
      </c>
      <c r="DK205" s="34"/>
      <c r="DL205" s="27"/>
      <c r="DM205" s="34"/>
      <c r="DN205" s="27">
        <f t="shared" si="1195"/>
        <v>36931.730000000003</v>
      </c>
      <c r="DO205" s="34">
        <v>0</v>
      </c>
      <c r="DP205" s="34">
        <f t="shared" si="1671"/>
        <v>0</v>
      </c>
      <c r="DQ205" s="34">
        <v>2</v>
      </c>
      <c r="DR205" s="34">
        <f t="shared" si="1672"/>
        <v>73433.933092799998</v>
      </c>
      <c r="DS205" s="34">
        <v>0</v>
      </c>
      <c r="DT205" s="34">
        <f t="shared" si="1605"/>
        <v>0</v>
      </c>
      <c r="DU205" s="34"/>
      <c r="DV205" s="27"/>
      <c r="DW205" s="34">
        <f t="shared" si="1201"/>
        <v>0</v>
      </c>
      <c r="DX205" s="34">
        <f t="shared" si="1201"/>
        <v>0</v>
      </c>
      <c r="DY205" s="34">
        <v>18</v>
      </c>
      <c r="DZ205" s="34">
        <f t="shared" si="1673"/>
        <v>658113.03139680007</v>
      </c>
      <c r="EA205" s="34">
        <v>1</v>
      </c>
      <c r="EB205" s="34">
        <v>33142.85</v>
      </c>
      <c r="EC205" s="27"/>
      <c r="ED205" s="34"/>
      <c r="EE205" s="34">
        <f t="shared" si="1204"/>
        <v>1</v>
      </c>
      <c r="EF205" s="34">
        <f t="shared" si="1204"/>
        <v>33142.85</v>
      </c>
      <c r="EG205" s="34">
        <v>26</v>
      </c>
      <c r="EH205" s="34">
        <f t="shared" si="1674"/>
        <v>795839.83715599997</v>
      </c>
      <c r="EI205" s="34">
        <v>13</v>
      </c>
      <c r="EJ205" s="34">
        <v>394649.31</v>
      </c>
      <c r="EK205" s="34"/>
      <c r="EL205" s="34"/>
      <c r="EM205" s="34">
        <f t="shared" si="1205"/>
        <v>13</v>
      </c>
      <c r="EN205" s="34">
        <f t="shared" si="1205"/>
        <v>394649.31</v>
      </c>
      <c r="EO205" s="34">
        <v>6</v>
      </c>
      <c r="EP205" s="34">
        <f t="shared" si="1675"/>
        <v>183655.34703600002</v>
      </c>
      <c r="EQ205" s="34">
        <v>4</v>
      </c>
      <c r="ER205" s="34">
        <v>117661.35</v>
      </c>
      <c r="ES205" s="34"/>
      <c r="ET205" s="34"/>
      <c r="EU205" s="34">
        <f t="shared" si="1206"/>
        <v>4</v>
      </c>
      <c r="EV205" s="34">
        <f t="shared" si="1206"/>
        <v>117661.35</v>
      </c>
      <c r="EW205" s="34"/>
      <c r="EX205" s="34">
        <f t="shared" si="1676"/>
        <v>0</v>
      </c>
      <c r="EY205" s="34">
        <f t="shared" si="1297"/>
        <v>0</v>
      </c>
      <c r="EZ205" s="34">
        <f t="shared" si="1283"/>
        <v>0</v>
      </c>
      <c r="FA205" s="34"/>
      <c r="FB205" s="34"/>
      <c r="FC205" s="34">
        <f t="shared" si="1298"/>
        <v>0</v>
      </c>
      <c r="FD205" s="34">
        <f t="shared" si="1298"/>
        <v>0</v>
      </c>
      <c r="FE205" s="34">
        <v>20</v>
      </c>
      <c r="FF205" s="34">
        <f t="shared" si="1677"/>
        <v>948775.49256000016</v>
      </c>
      <c r="FG205" s="34">
        <v>5</v>
      </c>
      <c r="FH205" s="34">
        <v>215108.07</v>
      </c>
      <c r="FI205" s="34"/>
      <c r="FJ205" s="34"/>
      <c r="FK205" s="34">
        <f t="shared" si="1299"/>
        <v>5</v>
      </c>
      <c r="FL205" s="34">
        <f t="shared" si="1299"/>
        <v>215108.07</v>
      </c>
      <c r="FM205" s="34">
        <v>10</v>
      </c>
      <c r="FN205" s="34">
        <f t="shared" si="1678"/>
        <v>474387.74628000008</v>
      </c>
      <c r="FO205" s="34">
        <v>1</v>
      </c>
      <c r="FP205" s="34">
        <v>47443.61</v>
      </c>
      <c r="FQ205" s="34"/>
      <c r="FR205" s="34"/>
      <c r="FS205" s="34"/>
      <c r="FT205" s="34"/>
      <c r="FU205" s="34">
        <v>2</v>
      </c>
      <c r="FV205" s="34">
        <f t="shared" si="1680"/>
        <v>126687.44644299999</v>
      </c>
      <c r="FW205" s="34">
        <v>2</v>
      </c>
      <c r="FX205" s="34">
        <v>130367.26999999999</v>
      </c>
      <c r="FY205" s="34"/>
      <c r="FZ205" s="34"/>
      <c r="GA205" s="34">
        <f t="shared" si="1207"/>
        <v>2</v>
      </c>
      <c r="GB205" s="34">
        <f t="shared" si="1207"/>
        <v>130367.26999999999</v>
      </c>
      <c r="GC205" s="34">
        <v>2</v>
      </c>
      <c r="GD205" s="34">
        <f t="shared" si="1681"/>
        <v>144293.888821</v>
      </c>
      <c r="GE205" s="34">
        <v>0</v>
      </c>
      <c r="GF205" s="34">
        <f t="shared" si="1296"/>
        <v>0</v>
      </c>
      <c r="GG205" s="34"/>
      <c r="GH205" s="34"/>
      <c r="GI205" s="27">
        <f t="shared" si="1208"/>
        <v>0</v>
      </c>
      <c r="GJ205" s="27">
        <f t="shared" si="1208"/>
        <v>0</v>
      </c>
      <c r="GK205" s="37"/>
      <c r="GL205" s="38"/>
    </row>
    <row r="206" spans="1:194" x14ac:dyDescent="0.25">
      <c r="A206" s="41"/>
      <c r="B206" s="72">
        <v>171</v>
      </c>
      <c r="C206" s="28" t="s">
        <v>344</v>
      </c>
      <c r="D206" s="29">
        <f t="shared" si="1520"/>
        <v>18150.400000000001</v>
      </c>
      <c r="E206" s="29">
        <f t="shared" si="1520"/>
        <v>18790</v>
      </c>
      <c r="F206" s="30">
        <v>18508</v>
      </c>
      <c r="G206" s="39">
        <v>1.25</v>
      </c>
      <c r="H206" s="31">
        <v>1</v>
      </c>
      <c r="I206" s="32"/>
      <c r="J206" s="32"/>
      <c r="K206" s="32"/>
      <c r="L206" s="29">
        <v>1.4</v>
      </c>
      <c r="M206" s="29">
        <v>1.68</v>
      </c>
      <c r="N206" s="29">
        <v>2.23</v>
      </c>
      <c r="O206" s="29">
        <v>2.39</v>
      </c>
      <c r="P206" s="33">
        <v>2.57</v>
      </c>
      <c r="Q206" s="34">
        <v>18</v>
      </c>
      <c r="R206" s="34">
        <f t="shared" si="1626"/>
        <v>595910.22750000004</v>
      </c>
      <c r="S206" s="34"/>
      <c r="T206" s="34">
        <f t="shared" si="1627"/>
        <v>0</v>
      </c>
      <c r="U206" s="34"/>
      <c r="V206" s="34">
        <f t="shared" si="1628"/>
        <v>0</v>
      </c>
      <c r="W206" s="34"/>
      <c r="X206" s="34">
        <f t="shared" si="1629"/>
        <v>0</v>
      </c>
      <c r="Y206" s="34"/>
      <c r="Z206" s="34">
        <f t="shared" si="1630"/>
        <v>0</v>
      </c>
      <c r="AA206" s="34"/>
      <c r="AB206" s="34">
        <f t="shared" si="1631"/>
        <v>0</v>
      </c>
      <c r="AC206" s="34"/>
      <c r="AD206" s="34">
        <f t="shared" si="1632"/>
        <v>0</v>
      </c>
      <c r="AE206" s="34"/>
      <c r="AF206" s="34">
        <f t="shared" si="1633"/>
        <v>0</v>
      </c>
      <c r="AG206" s="34"/>
      <c r="AH206" s="34">
        <f t="shared" si="1634"/>
        <v>0</v>
      </c>
      <c r="AI206" s="34">
        <v>28</v>
      </c>
      <c r="AJ206" s="34">
        <f t="shared" si="1635"/>
        <v>1003105.8683333332</v>
      </c>
      <c r="AK206" s="34">
        <v>2</v>
      </c>
      <c r="AL206" s="34">
        <f t="shared" si="1636"/>
        <v>65296.704666666657</v>
      </c>
      <c r="AM206" s="34">
        <v>70</v>
      </c>
      <c r="AN206" s="34">
        <f t="shared" si="1637"/>
        <v>2285384.6633333331</v>
      </c>
      <c r="AO206" s="34"/>
      <c r="AP206" s="34">
        <f t="shared" si="1638"/>
        <v>0</v>
      </c>
      <c r="AQ206" s="34">
        <v>187</v>
      </c>
      <c r="AR206" s="34">
        <f t="shared" si="1639"/>
        <v>7326290.2636000002</v>
      </c>
      <c r="AS206" s="34"/>
      <c r="AT206" s="34">
        <f t="shared" si="1640"/>
        <v>0</v>
      </c>
      <c r="AU206" s="34"/>
      <c r="AV206" s="34">
        <f t="shared" si="1641"/>
        <v>0</v>
      </c>
      <c r="AW206" s="34"/>
      <c r="AX206" s="34">
        <f t="shared" si="1642"/>
        <v>0</v>
      </c>
      <c r="AY206" s="34"/>
      <c r="AZ206" s="34">
        <f t="shared" si="1643"/>
        <v>0</v>
      </c>
      <c r="BA206" s="34"/>
      <c r="BB206" s="34">
        <f t="shared" si="1644"/>
        <v>0</v>
      </c>
      <c r="BC206" s="34">
        <v>4</v>
      </c>
      <c r="BD206" s="34">
        <f t="shared" si="1645"/>
        <v>156712.09119999997</v>
      </c>
      <c r="BE206" s="34"/>
      <c r="BF206" s="34">
        <f t="shared" si="1646"/>
        <v>0</v>
      </c>
      <c r="BG206" s="34"/>
      <c r="BH206" s="34">
        <f t="shared" si="1647"/>
        <v>0</v>
      </c>
      <c r="BI206" s="34"/>
      <c r="BJ206" s="34">
        <f t="shared" si="1648"/>
        <v>0</v>
      </c>
      <c r="BK206" s="34"/>
      <c r="BL206" s="34">
        <f t="shared" si="1649"/>
        <v>0</v>
      </c>
      <c r="BM206" s="34">
        <v>2</v>
      </c>
      <c r="BN206" s="34">
        <f t="shared" si="1650"/>
        <v>68603.890833333324</v>
      </c>
      <c r="BO206" s="34"/>
      <c r="BP206" s="34">
        <f t="shared" si="1651"/>
        <v>0</v>
      </c>
      <c r="BQ206" s="40"/>
      <c r="BR206" s="34">
        <f t="shared" si="1652"/>
        <v>0</v>
      </c>
      <c r="BS206" s="34">
        <v>64</v>
      </c>
      <c r="BT206" s="34">
        <f t="shared" si="1653"/>
        <v>2624098.176</v>
      </c>
      <c r="BU206" s="34">
        <v>2</v>
      </c>
      <c r="BV206" s="34">
        <v>43404.9</v>
      </c>
      <c r="BW206" s="34"/>
      <c r="BX206" s="34">
        <f t="shared" si="1655"/>
        <v>0</v>
      </c>
      <c r="BY206" s="34"/>
      <c r="BZ206" s="34">
        <f t="shared" si="1656"/>
        <v>0</v>
      </c>
      <c r="CA206" s="34">
        <v>260</v>
      </c>
      <c r="CB206" s="34">
        <f t="shared" si="1657"/>
        <v>6486986.415</v>
      </c>
      <c r="CC206" s="34"/>
      <c r="CD206" s="34">
        <f t="shared" si="1658"/>
        <v>0</v>
      </c>
      <c r="CE206" s="34"/>
      <c r="CF206" s="34">
        <f t="shared" si="1659"/>
        <v>0</v>
      </c>
      <c r="CG206" s="34"/>
      <c r="CH206" s="34">
        <f t="shared" si="1660"/>
        <v>0</v>
      </c>
      <c r="CI206" s="34"/>
      <c r="CJ206" s="34">
        <f t="shared" si="1661"/>
        <v>0</v>
      </c>
      <c r="CK206" s="34">
        <v>500</v>
      </c>
      <c r="CL206" s="34">
        <f t="shared" si="1662"/>
        <v>15464528.041666664</v>
      </c>
      <c r="CM206" s="34"/>
      <c r="CN206" s="34">
        <f t="shared" si="1663"/>
        <v>0</v>
      </c>
      <c r="CO206" s="34">
        <v>0</v>
      </c>
      <c r="CP206" s="34">
        <v>0</v>
      </c>
      <c r="CQ206" s="34"/>
      <c r="CR206" s="34"/>
      <c r="CS206" s="34">
        <f t="shared" si="1203"/>
        <v>0</v>
      </c>
      <c r="CT206" s="34">
        <f t="shared" si="1203"/>
        <v>0</v>
      </c>
      <c r="CU206" s="34">
        <v>66</v>
      </c>
      <c r="CV206" s="34">
        <f t="shared" si="1664"/>
        <v>2460063.0977999996</v>
      </c>
      <c r="CW206" s="34">
        <v>20</v>
      </c>
      <c r="CX206" s="34">
        <f t="shared" si="1665"/>
        <v>745473.66599999997</v>
      </c>
      <c r="CY206" s="34">
        <v>3</v>
      </c>
      <c r="CZ206" s="34">
        <f t="shared" si="1666"/>
        <v>93620.952250000002</v>
      </c>
      <c r="DA206" s="34">
        <v>20</v>
      </c>
      <c r="DB206" s="34">
        <f t="shared" si="1667"/>
        <v>748967.61800000002</v>
      </c>
      <c r="DC206" s="34"/>
      <c r="DD206" s="34">
        <f t="shared" si="1668"/>
        <v>0</v>
      </c>
      <c r="DE206" s="34"/>
      <c r="DF206" s="34">
        <f t="shared" si="1669"/>
        <v>0</v>
      </c>
      <c r="DG206" s="34">
        <v>4</v>
      </c>
      <c r="DH206" s="34">
        <f t="shared" si="1670"/>
        <v>165391.74119999999</v>
      </c>
      <c r="DI206" s="34">
        <v>1</v>
      </c>
      <c r="DJ206" s="34">
        <v>41589.79</v>
      </c>
      <c r="DK206" s="34"/>
      <c r="DL206" s="27"/>
      <c r="DM206" s="34"/>
      <c r="DN206" s="27">
        <f t="shared" ref="DN206:DN269" si="1682">DJ206+DL206</f>
        <v>41589.79</v>
      </c>
      <c r="DO206" s="34"/>
      <c r="DP206" s="34">
        <f t="shared" si="1671"/>
        <v>0</v>
      </c>
      <c r="DQ206" s="34">
        <v>4</v>
      </c>
      <c r="DR206" s="34">
        <f t="shared" si="1672"/>
        <v>165391.74119999999</v>
      </c>
      <c r="DS206" s="34">
        <v>0</v>
      </c>
      <c r="DT206" s="34">
        <f t="shared" si="1605"/>
        <v>0</v>
      </c>
      <c r="DU206" s="34"/>
      <c r="DV206" s="27"/>
      <c r="DW206" s="34">
        <f t="shared" si="1201"/>
        <v>0</v>
      </c>
      <c r="DX206" s="34">
        <f t="shared" si="1201"/>
        <v>0</v>
      </c>
      <c r="DY206" s="34">
        <v>10</v>
      </c>
      <c r="DZ206" s="34">
        <f t="shared" si="1673"/>
        <v>411732.37700000009</v>
      </c>
      <c r="EA206" s="34">
        <v>1</v>
      </c>
      <c r="EB206" s="34">
        <v>41589.79</v>
      </c>
      <c r="EC206" s="27"/>
      <c r="ED206" s="34"/>
      <c r="EE206" s="34">
        <f t="shared" si="1204"/>
        <v>1</v>
      </c>
      <c r="EF206" s="34">
        <f t="shared" si="1204"/>
        <v>41589.79</v>
      </c>
      <c r="EG206" s="34">
        <v>18</v>
      </c>
      <c r="EH206" s="34">
        <f t="shared" si="1674"/>
        <v>620457.25349999999</v>
      </c>
      <c r="EI206" s="34">
        <v>1</v>
      </c>
      <c r="EJ206" s="34">
        <v>34658.160000000003</v>
      </c>
      <c r="EK206" s="34"/>
      <c r="EL206" s="34"/>
      <c r="EM206" s="34">
        <f t="shared" si="1205"/>
        <v>1</v>
      </c>
      <c r="EN206" s="34">
        <f t="shared" si="1205"/>
        <v>34658.160000000003</v>
      </c>
      <c r="EO206" s="34">
        <v>8</v>
      </c>
      <c r="EP206" s="34">
        <f t="shared" si="1675"/>
        <v>275758.77933333325</v>
      </c>
      <c r="EQ206" s="34">
        <v>2</v>
      </c>
      <c r="ER206" s="34">
        <v>71276.62</v>
      </c>
      <c r="ES206" s="34"/>
      <c r="ET206" s="34"/>
      <c r="EU206" s="34">
        <f t="shared" si="1206"/>
        <v>2</v>
      </c>
      <c r="EV206" s="34">
        <f t="shared" si="1206"/>
        <v>71276.62</v>
      </c>
      <c r="EW206" s="34"/>
      <c r="EX206" s="34">
        <f t="shared" si="1676"/>
        <v>0</v>
      </c>
      <c r="EY206" s="34">
        <f t="shared" si="1297"/>
        <v>0</v>
      </c>
      <c r="EZ206" s="34">
        <f t="shared" si="1283"/>
        <v>0</v>
      </c>
      <c r="FA206" s="34"/>
      <c r="FB206" s="34"/>
      <c r="FC206" s="34">
        <f t="shared" si="1298"/>
        <v>0</v>
      </c>
      <c r="FD206" s="34">
        <f t="shared" si="1298"/>
        <v>0</v>
      </c>
      <c r="FE206" s="34"/>
      <c r="FF206" s="34">
        <f t="shared" si="1677"/>
        <v>0</v>
      </c>
      <c r="FG206" s="34">
        <v>2</v>
      </c>
      <c r="FH206" s="34">
        <v>106854.98</v>
      </c>
      <c r="FI206" s="34"/>
      <c r="FJ206" s="34"/>
      <c r="FK206" s="34">
        <f t="shared" si="1299"/>
        <v>2</v>
      </c>
      <c r="FL206" s="34">
        <f t="shared" si="1299"/>
        <v>106854.98</v>
      </c>
      <c r="FM206" s="34">
        <v>4</v>
      </c>
      <c r="FN206" s="34">
        <f t="shared" si="1678"/>
        <v>213688.17399999997</v>
      </c>
      <c r="FO206" s="34">
        <v>0</v>
      </c>
      <c r="FP206" s="34">
        <f t="shared" si="1679"/>
        <v>0</v>
      </c>
      <c r="FQ206" s="34"/>
      <c r="FR206" s="34"/>
      <c r="FS206" s="34"/>
      <c r="FT206" s="34"/>
      <c r="FU206" s="34">
        <v>2</v>
      </c>
      <c r="FV206" s="34">
        <f t="shared" si="1680"/>
        <v>142666.04329166666</v>
      </c>
      <c r="FW206" s="34">
        <v>0</v>
      </c>
      <c r="FX206" s="34">
        <v>0</v>
      </c>
      <c r="FY206" s="34"/>
      <c r="FZ206" s="34"/>
      <c r="GA206" s="34">
        <f t="shared" si="1207"/>
        <v>0</v>
      </c>
      <c r="GB206" s="34">
        <f t="shared" si="1207"/>
        <v>0</v>
      </c>
      <c r="GC206" s="34"/>
      <c r="GD206" s="34">
        <f t="shared" si="1681"/>
        <v>0</v>
      </c>
      <c r="GE206" s="34">
        <v>0</v>
      </c>
      <c r="GF206" s="34">
        <f t="shared" si="1296"/>
        <v>0</v>
      </c>
      <c r="GG206" s="34"/>
      <c r="GH206" s="34"/>
      <c r="GI206" s="27">
        <f t="shared" si="1208"/>
        <v>0</v>
      </c>
      <c r="GJ206" s="27">
        <f t="shared" si="1208"/>
        <v>0</v>
      </c>
      <c r="GK206" s="37"/>
      <c r="GL206" s="38"/>
    </row>
    <row r="207" spans="1:194" x14ac:dyDescent="0.25">
      <c r="A207" s="41">
        <v>24</v>
      </c>
      <c r="B207" s="78"/>
      <c r="C207" s="44" t="s">
        <v>345</v>
      </c>
      <c r="D207" s="29">
        <f t="shared" si="1520"/>
        <v>18150.400000000001</v>
      </c>
      <c r="E207" s="29">
        <f t="shared" si="1520"/>
        <v>18790</v>
      </c>
      <c r="F207" s="30">
        <v>18508</v>
      </c>
      <c r="G207" s="74">
        <v>1.44</v>
      </c>
      <c r="H207" s="31">
        <v>1</v>
      </c>
      <c r="I207" s="32"/>
      <c r="J207" s="32"/>
      <c r="K207" s="32"/>
      <c r="L207" s="29">
        <v>1.4</v>
      </c>
      <c r="M207" s="29">
        <v>1.68</v>
      </c>
      <c r="N207" s="29">
        <v>2.23</v>
      </c>
      <c r="O207" s="29">
        <v>2.39</v>
      </c>
      <c r="P207" s="33">
        <v>2.57</v>
      </c>
      <c r="Q207" s="27">
        <f>SUM(Q208:Q211)</f>
        <v>910</v>
      </c>
      <c r="R207" s="27">
        <f t="shared" ref="R207:CC207" si="1683">SUM(R208:R211)</f>
        <v>38857054.718859993</v>
      </c>
      <c r="S207" s="27">
        <f t="shared" si="1683"/>
        <v>13</v>
      </c>
      <c r="T207" s="27">
        <f t="shared" si="1683"/>
        <v>580813.83506999991</v>
      </c>
      <c r="U207" s="27">
        <f t="shared" si="1683"/>
        <v>0</v>
      </c>
      <c r="V207" s="27">
        <f t="shared" si="1683"/>
        <v>0</v>
      </c>
      <c r="W207" s="27">
        <f t="shared" si="1683"/>
        <v>0</v>
      </c>
      <c r="X207" s="27">
        <f t="shared" si="1683"/>
        <v>0</v>
      </c>
      <c r="Y207" s="27">
        <f t="shared" si="1683"/>
        <v>0</v>
      </c>
      <c r="Z207" s="27">
        <f t="shared" si="1683"/>
        <v>0</v>
      </c>
      <c r="AA207" s="27">
        <f t="shared" si="1683"/>
        <v>10</v>
      </c>
      <c r="AB207" s="27">
        <f t="shared" si="1683"/>
        <v>403533.3563333333</v>
      </c>
      <c r="AC207" s="27">
        <f t="shared" si="1683"/>
        <v>0</v>
      </c>
      <c r="AD207" s="27">
        <f t="shared" si="1683"/>
        <v>0</v>
      </c>
      <c r="AE207" s="27">
        <f t="shared" si="1683"/>
        <v>0</v>
      </c>
      <c r="AF207" s="27">
        <f t="shared" si="1683"/>
        <v>0</v>
      </c>
      <c r="AG207" s="27">
        <f t="shared" si="1683"/>
        <v>0</v>
      </c>
      <c r="AH207" s="27">
        <f t="shared" si="1683"/>
        <v>0</v>
      </c>
      <c r="AI207" s="27">
        <f>SUM(AI208:AI211)</f>
        <v>53</v>
      </c>
      <c r="AJ207" s="27">
        <f t="shared" ref="AJ207" si="1684">SUM(AJ208:AJ211)</f>
        <v>2478817.9014899996</v>
      </c>
      <c r="AK207" s="27">
        <f t="shared" si="1683"/>
        <v>0</v>
      </c>
      <c r="AL207" s="27">
        <f t="shared" si="1683"/>
        <v>0</v>
      </c>
      <c r="AM207" s="27">
        <f t="shared" si="1683"/>
        <v>0</v>
      </c>
      <c r="AN207" s="27">
        <f t="shared" si="1683"/>
        <v>0</v>
      </c>
      <c r="AO207" s="27">
        <f t="shared" si="1683"/>
        <v>0</v>
      </c>
      <c r="AP207" s="27">
        <f t="shared" si="1683"/>
        <v>0</v>
      </c>
      <c r="AQ207" s="27">
        <f t="shared" si="1683"/>
        <v>110</v>
      </c>
      <c r="AR207" s="27">
        <f t="shared" si="1683"/>
        <v>5792078.8907519998</v>
      </c>
      <c r="AS207" s="27">
        <f t="shared" si="1683"/>
        <v>8</v>
      </c>
      <c r="AT207" s="27">
        <f t="shared" si="1683"/>
        <v>418734.70768639992</v>
      </c>
      <c r="AU207" s="27">
        <f t="shared" si="1683"/>
        <v>21</v>
      </c>
      <c r="AV207" s="27">
        <f t="shared" si="1683"/>
        <v>851886.9277631999</v>
      </c>
      <c r="AW207" s="27">
        <f t="shared" si="1683"/>
        <v>0</v>
      </c>
      <c r="AX207" s="27">
        <f t="shared" si="1683"/>
        <v>0</v>
      </c>
      <c r="AY207" s="27">
        <f t="shared" si="1683"/>
        <v>0</v>
      </c>
      <c r="AZ207" s="27">
        <f t="shared" si="1683"/>
        <v>0</v>
      </c>
      <c r="BA207" s="27">
        <f t="shared" si="1683"/>
        <v>0</v>
      </c>
      <c r="BB207" s="27">
        <f t="shared" si="1683"/>
        <v>0</v>
      </c>
      <c r="BC207" s="27">
        <f t="shared" si="1683"/>
        <v>6</v>
      </c>
      <c r="BD207" s="27">
        <f t="shared" si="1683"/>
        <v>213755.29239679998</v>
      </c>
      <c r="BE207" s="27">
        <f t="shared" si="1683"/>
        <v>0</v>
      </c>
      <c r="BF207" s="27">
        <f t="shared" si="1683"/>
        <v>0</v>
      </c>
      <c r="BG207" s="27">
        <f t="shared" si="1683"/>
        <v>0</v>
      </c>
      <c r="BH207" s="27">
        <f t="shared" si="1683"/>
        <v>0</v>
      </c>
      <c r="BI207" s="27">
        <v>0</v>
      </c>
      <c r="BJ207" s="27">
        <f t="shared" ref="BJ207" si="1685">SUM(BJ208:BJ211)</f>
        <v>0</v>
      </c>
      <c r="BK207" s="27">
        <f t="shared" si="1683"/>
        <v>0</v>
      </c>
      <c r="BL207" s="27">
        <f t="shared" si="1683"/>
        <v>0</v>
      </c>
      <c r="BM207" s="27">
        <f>SUM(BM208:BM211)</f>
        <v>18</v>
      </c>
      <c r="BN207" s="27">
        <f t="shared" ref="BN207" si="1686">SUM(BN208:BN211)</f>
        <v>780986.69324666657</v>
      </c>
      <c r="BO207" s="27">
        <f t="shared" si="1683"/>
        <v>10</v>
      </c>
      <c r="BP207" s="27">
        <f t="shared" si="1683"/>
        <v>237636.18073999998</v>
      </c>
      <c r="BQ207" s="27">
        <v>325</v>
      </c>
      <c r="BR207" s="27">
        <f t="shared" ref="BR207" si="1687">SUM(BR208:BR211)</f>
        <v>17874501.854199201</v>
      </c>
      <c r="BS207" s="27">
        <f t="shared" si="1683"/>
        <v>18</v>
      </c>
      <c r="BT207" s="27">
        <f t="shared" si="1683"/>
        <v>986004.88963200001</v>
      </c>
      <c r="BU207" s="27">
        <f t="shared" si="1683"/>
        <v>0</v>
      </c>
      <c r="BV207" s="27">
        <f t="shared" si="1683"/>
        <v>0</v>
      </c>
      <c r="BW207" s="27">
        <f t="shared" si="1683"/>
        <v>4</v>
      </c>
      <c r="BX207" s="27">
        <f t="shared" si="1683"/>
        <v>134039.78136266663</v>
      </c>
      <c r="BY207" s="27">
        <f t="shared" si="1683"/>
        <v>4</v>
      </c>
      <c r="BZ207" s="27">
        <f t="shared" si="1683"/>
        <v>134039.78136266663</v>
      </c>
      <c r="CA207" s="27">
        <f t="shared" si="1683"/>
        <v>6</v>
      </c>
      <c r="CB207" s="27">
        <f t="shared" si="1683"/>
        <v>199998.78116399999</v>
      </c>
      <c r="CC207" s="27">
        <f t="shared" si="1683"/>
        <v>0</v>
      </c>
      <c r="CD207" s="27">
        <f t="shared" ref="CD207:EO207" si="1688">SUM(CD208:CD211)</f>
        <v>0</v>
      </c>
      <c r="CE207" s="27">
        <f t="shared" si="1688"/>
        <v>0</v>
      </c>
      <c r="CF207" s="27">
        <f t="shared" si="1688"/>
        <v>0</v>
      </c>
      <c r="CG207" s="27">
        <f t="shared" si="1688"/>
        <v>0</v>
      </c>
      <c r="CH207" s="27">
        <f t="shared" si="1688"/>
        <v>0</v>
      </c>
      <c r="CI207" s="27">
        <f t="shared" si="1688"/>
        <v>0</v>
      </c>
      <c r="CJ207" s="27">
        <f t="shared" si="1688"/>
        <v>0</v>
      </c>
      <c r="CK207" s="27">
        <f t="shared" si="1688"/>
        <v>0</v>
      </c>
      <c r="CL207" s="27">
        <f t="shared" si="1688"/>
        <v>0</v>
      </c>
      <c r="CM207" s="27">
        <f t="shared" si="1688"/>
        <v>12</v>
      </c>
      <c r="CN207" s="27">
        <f t="shared" si="1688"/>
        <v>504296.47178399994</v>
      </c>
      <c r="CO207" s="27">
        <f t="shared" si="1688"/>
        <v>3</v>
      </c>
      <c r="CP207" s="27">
        <f t="shared" si="1688"/>
        <v>107523.79999999999</v>
      </c>
      <c r="CQ207" s="27">
        <v>14</v>
      </c>
      <c r="CR207" s="27">
        <f>($CQ207/9*3* $E207*$G207*$H207*$L207*CR$10)+($CQ207/9*6* $F207*$G207*$H207*$L207*CR$10)</f>
        <v>500871.79699199996</v>
      </c>
      <c r="CS207" s="34">
        <f t="shared" si="1203"/>
        <v>17</v>
      </c>
      <c r="CT207" s="34">
        <f t="shared" si="1203"/>
        <v>608395.59699200001</v>
      </c>
      <c r="CU207" s="27">
        <f t="shared" si="1688"/>
        <v>43</v>
      </c>
      <c r="CV207" s="27">
        <f t="shared" ref="CV207" si="1689">SUM(CV208:CV211)</f>
        <v>1999658.5616784</v>
      </c>
      <c r="CW207" s="27">
        <f t="shared" ref="CW207:CY207" si="1690">SUM(CW208:CW211)</f>
        <v>24</v>
      </c>
      <c r="CX207" s="27">
        <f t="shared" si="1690"/>
        <v>908881.49358719995</v>
      </c>
      <c r="CY207" s="27">
        <f t="shared" si="1690"/>
        <v>0</v>
      </c>
      <c r="CZ207" s="27">
        <f t="shared" si="1688"/>
        <v>0</v>
      </c>
      <c r="DA207" s="27">
        <f t="shared" si="1688"/>
        <v>22</v>
      </c>
      <c r="DB207" s="27">
        <f t="shared" si="1688"/>
        <v>1004814.9563087999</v>
      </c>
      <c r="DC207" s="27">
        <f t="shared" si="1688"/>
        <v>4</v>
      </c>
      <c r="DD207" s="27">
        <f t="shared" si="1688"/>
        <v>219295.5604896</v>
      </c>
      <c r="DE207" s="27">
        <f t="shared" si="1688"/>
        <v>8</v>
      </c>
      <c r="DF207" s="27">
        <f t="shared" si="1688"/>
        <v>333539.35547519999</v>
      </c>
      <c r="DG207" s="27">
        <f t="shared" si="1688"/>
        <v>10</v>
      </c>
      <c r="DH207" s="27">
        <f t="shared" si="1688"/>
        <v>499483.05842399993</v>
      </c>
      <c r="DI207" s="27">
        <f t="shared" si="1688"/>
        <v>1</v>
      </c>
      <c r="DJ207" s="27">
        <f t="shared" si="1688"/>
        <v>51686.6</v>
      </c>
      <c r="DK207" s="27">
        <f>DG207-DI207-2</f>
        <v>7</v>
      </c>
      <c r="DL207" s="27">
        <f>(DK207/9*3*$E207*$G207*$H207*$M207*DL$10)+(DK207/9*6*$F207*$G207*$H207*$M207*DL$10)</f>
        <v>332024.44907520001</v>
      </c>
      <c r="DM207" s="27">
        <f t="shared" ref="DM207" si="1691">DI207+DK207</f>
        <v>8</v>
      </c>
      <c r="DN207" s="27">
        <f t="shared" si="1682"/>
        <v>383711.04907519999</v>
      </c>
      <c r="DO207" s="27">
        <f t="shared" si="1688"/>
        <v>0</v>
      </c>
      <c r="DP207" s="27">
        <f t="shared" ref="DP207" si="1692">SUM(DP208:DP211)</f>
        <v>0</v>
      </c>
      <c r="DQ207" s="27">
        <f t="shared" si="1688"/>
        <v>6</v>
      </c>
      <c r="DR207" s="27">
        <f t="shared" si="1688"/>
        <v>278519.69218079996</v>
      </c>
      <c r="DS207" s="27">
        <f t="shared" si="1688"/>
        <v>3</v>
      </c>
      <c r="DT207" s="27">
        <f t="shared" si="1688"/>
        <v>142569.78999999998</v>
      </c>
      <c r="DU207" s="27">
        <v>5</v>
      </c>
      <c r="DV207" s="27">
        <f>(DU207/9*3*$E207*$G207*$H207*$M207*DV$10)+(DU207/9*6*$F207*$G207*$H207*$M207*DV$10)</f>
        <v>237160.32076800001</v>
      </c>
      <c r="DW207" s="34">
        <f t="shared" ref="DW207:DX270" si="1693">DS207+DU207</f>
        <v>8</v>
      </c>
      <c r="DX207" s="34">
        <f t="shared" si="1693"/>
        <v>379730.11076800001</v>
      </c>
      <c r="DY207" s="27">
        <f t="shared" si="1688"/>
        <v>27</v>
      </c>
      <c r="DZ207" s="27">
        <f t="shared" si="1688"/>
        <v>1450615.5106464</v>
      </c>
      <c r="EA207" s="27">
        <f t="shared" si="1688"/>
        <v>1</v>
      </c>
      <c r="EB207" s="27">
        <f t="shared" si="1688"/>
        <v>48885.85</v>
      </c>
      <c r="EC207" s="27">
        <f>DY207-EA207</f>
        <v>26</v>
      </c>
      <c r="ED207" s="27">
        <f>(EC207/9*3*$E207*$G207*$H207*$M207*ED$10)+(EC207/9*6*$F207*$G207*$H207*$M207*ED$10)</f>
        <v>1233233.6679936</v>
      </c>
      <c r="EE207" s="34">
        <f t="shared" si="1204"/>
        <v>27</v>
      </c>
      <c r="EF207" s="34">
        <f t="shared" si="1204"/>
        <v>1282119.5179936001</v>
      </c>
      <c r="EG207" s="27">
        <f t="shared" si="1688"/>
        <v>1</v>
      </c>
      <c r="EH207" s="27">
        <f t="shared" si="1688"/>
        <v>23991.013801999998</v>
      </c>
      <c r="EI207" s="27">
        <f t="shared" si="1688"/>
        <v>3</v>
      </c>
      <c r="EJ207" s="27">
        <f t="shared" si="1688"/>
        <v>138909.90000000002</v>
      </c>
      <c r="EK207" s="27">
        <v>11</v>
      </c>
      <c r="EL207" s="27">
        <f>(EK207/9*3* $E207*$G207*$H207*$L207*EL$10)+(EK207/9*6* $F207*$G207*$H207*$L207*EL$10)</f>
        <v>434793.92140800005</v>
      </c>
      <c r="EM207" s="27">
        <f>EI207+EK207</f>
        <v>14</v>
      </c>
      <c r="EN207" s="34">
        <f t="shared" ref="EN207:EN270" si="1694">EJ207+EL207</f>
        <v>573703.82140800008</v>
      </c>
      <c r="EO207" s="27">
        <f t="shared" si="1688"/>
        <v>10</v>
      </c>
      <c r="EP207" s="27">
        <f t="shared" ref="EP207:GD207" si="1695">SUM(EP208:EP211)</f>
        <v>466583.85463199986</v>
      </c>
      <c r="EQ207" s="27">
        <f t="shared" si="1695"/>
        <v>1</v>
      </c>
      <c r="ER207" s="27">
        <f t="shared" si="1695"/>
        <v>46303.3</v>
      </c>
      <c r="ES207" s="27">
        <f>EO207-EQ207</f>
        <v>9</v>
      </c>
      <c r="ET207" s="27">
        <f>(ES207/9*3* $E207*$G207*$H207*$L207*ET$10)+(ES207/9*6* $F207*$G207*$H207*$L207*ET$10)</f>
        <v>355740.48115200002</v>
      </c>
      <c r="EU207" s="27">
        <f>EQ207+ES207</f>
        <v>10</v>
      </c>
      <c r="EV207" s="34">
        <f t="shared" ref="EV207:EV270" si="1696">ER207+ET207</f>
        <v>402043.78115200001</v>
      </c>
      <c r="EW207" s="27">
        <f t="shared" si="1695"/>
        <v>4</v>
      </c>
      <c r="EX207" s="27">
        <f t="shared" si="1695"/>
        <v>287184.82587199996</v>
      </c>
      <c r="EY207" s="27">
        <f t="shared" si="1695"/>
        <v>0</v>
      </c>
      <c r="EZ207" s="27">
        <f t="shared" si="1695"/>
        <v>0</v>
      </c>
      <c r="FA207" s="27">
        <f>EW207-EY207</f>
        <v>4</v>
      </c>
      <c r="FB207" s="27">
        <f>(FA207/9*3*$E207*$G207*$H207*$M207*FB$10)+(FA207/9*6*$F207*$G207*$H207*$M207*FB$10)</f>
        <v>243730.60669439996</v>
      </c>
      <c r="FC207" s="34">
        <f t="shared" si="1298"/>
        <v>4</v>
      </c>
      <c r="FD207" s="34">
        <f t="shared" si="1298"/>
        <v>243730.60669439996</v>
      </c>
      <c r="FE207" s="27">
        <f t="shared" si="1695"/>
        <v>20</v>
      </c>
      <c r="FF207" s="27">
        <f t="shared" si="1695"/>
        <v>1427437.0023200002</v>
      </c>
      <c r="FG207" s="27">
        <f t="shared" si="1695"/>
        <v>9</v>
      </c>
      <c r="FH207" s="27">
        <f t="shared" si="1695"/>
        <v>572398.06000000006</v>
      </c>
      <c r="FI207" s="27">
        <f>FE207-FG207+10</f>
        <v>21</v>
      </c>
      <c r="FJ207" s="27">
        <f>(FI207/9*3*$E207*$G207*$H207*$M207*FJ$10)+(FI207/9*6*$F207*$G207*$H207*$M207*FJ$10)</f>
        <v>1279585.6851455998</v>
      </c>
      <c r="FK207" s="34">
        <f t="shared" si="1299"/>
        <v>30</v>
      </c>
      <c r="FL207" s="34">
        <f t="shared" si="1299"/>
        <v>1851983.7451455998</v>
      </c>
      <c r="FM207" s="27">
        <f t="shared" si="1695"/>
        <v>6</v>
      </c>
      <c r="FN207" s="27">
        <f t="shared" si="1695"/>
        <v>428231.10069599998</v>
      </c>
      <c r="FO207" s="27">
        <f t="shared" si="1695"/>
        <v>1</v>
      </c>
      <c r="FP207" s="27">
        <f t="shared" si="1695"/>
        <v>72717.7</v>
      </c>
      <c r="FQ207" s="27">
        <f>FM207-FO207</f>
        <v>5</v>
      </c>
      <c r="FR207" s="27">
        <f>(FQ207/9*3*$E207*$G207*$H207*$M207*FR$10)+(FQ207/9*6*$F207*$G207*$H207*$M207*FR$10)</f>
        <v>304663.25836800004</v>
      </c>
      <c r="FS207" s="34">
        <f t="shared" ref="FS207" si="1697">FO207+FQ207</f>
        <v>6</v>
      </c>
      <c r="FT207" s="34">
        <f>FP207+FR207</f>
        <v>377380.95836800005</v>
      </c>
      <c r="FU207" s="27">
        <f t="shared" ref="FU207:FV207" si="1698">SUM(FU208:FU211)</f>
        <v>7</v>
      </c>
      <c r="FV207" s="27">
        <f t="shared" si="1698"/>
        <v>575800.15072516678</v>
      </c>
      <c r="FW207" s="27">
        <f t="shared" si="1695"/>
        <v>3</v>
      </c>
      <c r="FX207" s="27">
        <f t="shared" si="1695"/>
        <v>248958.53999999998</v>
      </c>
      <c r="FY207" s="27">
        <f>FU207-FW207</f>
        <v>4</v>
      </c>
      <c r="FZ207" s="27">
        <f>SUM($FY207*$F207*$G207*$H207*$N207*$FZ$10)</f>
        <v>321888.53007360001</v>
      </c>
      <c r="GA207" s="27">
        <f>FW207+FY207</f>
        <v>7</v>
      </c>
      <c r="GB207" s="27">
        <f>FX207+FZ207</f>
        <v>570847.07007359993</v>
      </c>
      <c r="GC207" s="27">
        <f t="shared" si="1695"/>
        <v>10</v>
      </c>
      <c r="GD207" s="27">
        <f t="shared" si="1695"/>
        <v>981458.43297166657</v>
      </c>
      <c r="GE207" s="27">
        <f t="shared" ref="GE207:GF207" si="1699">SUM(GE208:GE211)</f>
        <v>0</v>
      </c>
      <c r="GF207" s="27">
        <f t="shared" si="1699"/>
        <v>0</v>
      </c>
      <c r="GG207" s="27">
        <f>GC207-GE207</f>
        <v>10</v>
      </c>
      <c r="GH207" s="27">
        <f>SUM($GG207/9*3*$GH$10*$E207*$G207*$H207*$P207)+($GG207/9*6*$GH$10*$F207*$G207*$H207*$P207)</f>
        <v>932124.49286400003</v>
      </c>
      <c r="GI207" s="27">
        <f t="shared" si="1208"/>
        <v>10</v>
      </c>
      <c r="GJ207" s="27">
        <f t="shared" si="1208"/>
        <v>932124.49286400003</v>
      </c>
      <c r="GK207" s="27">
        <f>SUM(Q207,S207,U207,W207,Y207,AA207,AC207,AE207,AG207,AI207,AK207,AM207,AO207,AQ207,AS207,AU207,AW207,AY207,BA207,BC207,BE207,BG207,BI207,BK207,BM207,BO207,BQ207,BS207,BU207,BW207,BY207,CA207,CC207,CE207,CG207,CI207,CK207,CS207,CU207,CW207,CY207,DA207,DC207,DE207,DM207,DO207,DW207,EE207,EM207,EU207,FC207,FK207,FS207,GA207,GI207)</f>
        <v>1758</v>
      </c>
      <c r="GL207" s="27">
        <f>SUM(R207,T207,V207,X207,Z207,AB207,AD207,AF207,AH207,AJ207,AL207,AN207,AP207,AR207,AT207,AV207,AX207,AZ207,BB207,BD207,BF207,BH207,BJ207,BL207,BN207,BP207,BR207,BT207,BV207,BX207,BZ207,CB207,CD207,CF207,CH207,CJ207,CL207,CT207,CV207,CX207,CZ207,DB207,DD207,DF207,DN207,DP207,DX207,EF207,EN207,EV207,FD207,FL207,FT207,GB207,GJ207)</f>
        <v>82015844.270132542</v>
      </c>
    </row>
    <row r="208" spans="1:194" ht="30.75" customHeight="1" x14ac:dyDescent="0.25">
      <c r="A208" s="41"/>
      <c r="B208" s="72">
        <v>172</v>
      </c>
      <c r="C208" s="28" t="s">
        <v>346</v>
      </c>
      <c r="D208" s="29">
        <f t="shared" si="1520"/>
        <v>18150.400000000001</v>
      </c>
      <c r="E208" s="29">
        <f t="shared" si="1520"/>
        <v>18790</v>
      </c>
      <c r="F208" s="30">
        <v>18508</v>
      </c>
      <c r="G208" s="39">
        <v>1.78</v>
      </c>
      <c r="H208" s="31">
        <v>1</v>
      </c>
      <c r="I208" s="32"/>
      <c r="J208" s="32"/>
      <c r="K208" s="32"/>
      <c r="L208" s="29">
        <v>1.4</v>
      </c>
      <c r="M208" s="29">
        <v>1.68</v>
      </c>
      <c r="N208" s="29">
        <v>2.23</v>
      </c>
      <c r="O208" s="29">
        <v>2.39</v>
      </c>
      <c r="P208" s="33">
        <v>2.57</v>
      </c>
      <c r="Q208" s="34">
        <v>244</v>
      </c>
      <c r="R208" s="34">
        <f>(Q208/12*1*$D208*$G208*$H208*$L208*R$9)+(Q208/12*5*$E208*$G208*$H208*$L208*R$10)+(Q208/12*6*$F208*$G208*$H208*$L208*R$10)</f>
        <v>11502921.33368</v>
      </c>
      <c r="S208" s="34">
        <v>2</v>
      </c>
      <c r="T208" s="34">
        <f>(S208/12*1*$D208*$G208*$H208*$L208*T$9)+(S208/12*5*$E208*$G208*$H208*$L208*T$10)+(S208/12*6*$F208*$G208*$H208*$L208*T$10)</f>
        <v>94286.240439999994</v>
      </c>
      <c r="U208" s="34">
        <v>0</v>
      </c>
      <c r="V208" s="34">
        <f t="shared" ref="V208:V211" si="1700">(U208/12*1*$D208*$G208*$H208*$L208*V$9)+(U208/12*5*$E208*$G208*$H208*$L208*V$10)+(U208/12*6*$F208*$G208*$H208*$L208*V$10)</f>
        <v>0</v>
      </c>
      <c r="W208" s="34"/>
      <c r="X208" s="34">
        <f t="shared" ref="X208:X211" si="1701">(W208/12*1*$D208*$G208*$H208*$L208*X$9)+(W208/12*5*$E208*$G208*$H208*$L208*X$10)+(W208/12*6*$F208*$G208*$H208*$L208*X$10)</f>
        <v>0</v>
      </c>
      <c r="Y208" s="34">
        <v>0</v>
      </c>
      <c r="Z208" s="34">
        <f t="shared" ref="Z208:Z211" si="1702">(Y208/12*1*$D208*$G208*$H208*$L208*Z$9)+(Y208/12*5*$E208*$G208*$H208*$L208*Z$10)+(Y208/12*6*$F208*$G208*$H208*$L208*Z$10)</f>
        <v>0</v>
      </c>
      <c r="AA208" s="34"/>
      <c r="AB208" s="34">
        <f t="shared" ref="AB208:AB211" si="1703">(AA208/12*1*$D208*$G208*$H208*$L208*AB$9)+(AA208/12*5*$E208*$G208*$H208*$L208*AB$10)+(AA208/12*6*$F208*$G208*$H208*$L208*AB$10)</f>
        <v>0</v>
      </c>
      <c r="AC208" s="34">
        <v>0</v>
      </c>
      <c r="AD208" s="34">
        <f t="shared" ref="AD208:AD211" si="1704">(AC208/12*1*$D208*$G208*$H208*$L208*AD$9)+(AC208/12*5*$E208*$G208*$H208*$L208*AD$10)+(AC208/12*6*$F208*$G208*$H208*$L208*AD$10)</f>
        <v>0</v>
      </c>
      <c r="AE208" s="34">
        <v>0</v>
      </c>
      <c r="AF208" s="34">
        <f t="shared" ref="AF208:AF211" si="1705">(AE208/12*1*$D208*$G208*$H208*$L208*AF$9)+(AE208/12*5*$E208*$G208*$H208*$L208*AF$10)+(AE208/12*6*$F208*$G208*$H208*$L208*AF$10)</f>
        <v>0</v>
      </c>
      <c r="AG208" s="34">
        <v>0</v>
      </c>
      <c r="AH208" s="34">
        <f t="shared" ref="AH208:AH211" si="1706">(AG208/12*1*$D208*$G208*$H208*$L208*AH$9)+(AG208/12*5*$E208*$G208*$H208*$L208*AH$10)+(AG208/12*6*$F208*$G208*$H208*$L208*AH$10)</f>
        <v>0</v>
      </c>
      <c r="AI208" s="27">
        <v>18</v>
      </c>
      <c r="AJ208" s="34">
        <f t="shared" ref="AJ208:AJ211" si="1707">(AI208/12*1*$D208*$G208*$H208*$L208*AJ$9)+(AI208/12*3*$E208*$G208*$H208*$L208*AJ$10)+(AI208/12*2*$E208*$G208*$H208*$L208*AJ$11)+(AI208/12*6*$F208*$G208*$H208*$L208*AJ$11)</f>
        <v>918271.77203999995</v>
      </c>
      <c r="AK208" s="34"/>
      <c r="AL208" s="34">
        <f>(AK208/12*1*$D208*$G208*$H208*$L208*AL$9)+(AK208/12*5*$E208*$G208*$H208*$L208*AL$10)+(AK208/12*6*$F208*$G208*$H208*$L208*AL$10)</f>
        <v>0</v>
      </c>
      <c r="AM208" s="34"/>
      <c r="AN208" s="34">
        <f>(AM208/12*1*$D208*$G208*$H208*$L208*AN$9)+(AM208/12*5*$E208*$G208*$H208*$L208*AN$10)+(AM208/12*6*$F208*$G208*$H208*$L208*AN$10)</f>
        <v>0</v>
      </c>
      <c r="AO208" s="34">
        <v>0</v>
      </c>
      <c r="AP208" s="34">
        <f t="shared" ref="AP208:AP211" si="1708">(AO208/12*1*$D208*$G208*$H208*$L208*AP$9)+(AO208/12*5*$E208*$G208*$H208*$L208*AP$10)+(AO208/12*6*$F208*$G208*$H208*$L208*AP$10)</f>
        <v>0</v>
      </c>
      <c r="AQ208" s="34">
        <v>10</v>
      </c>
      <c r="AR208" s="34">
        <f>(AQ208/12*1*$D208*$G208*$H208*$M208*AR$9)+(AQ208/12*5*$E208*$G208*$H208*$M208*AR$10)+(AQ208/12*6*$F208*$G208*$H208*$M208*AR$10)</f>
        <v>557895.04467199999</v>
      </c>
      <c r="AS208" s="34"/>
      <c r="AT208" s="34">
        <f>(AS208/12*1*$D208*$G208*$H208*$M208*AT$9)+(AS208/12*5*$E208*$G208*$H208*$M208*AT$10)+(AS208/12*6*$F208*$G208*$H208*$M208*AT$10)</f>
        <v>0</v>
      </c>
      <c r="AU208" s="34">
        <v>1</v>
      </c>
      <c r="AV208" s="34">
        <f t="shared" ref="AV208:AV211" si="1709">(AU208/12*1*$D208*$G208*$H208*$M208*AV$9)+(AU208/12*5*$E208*$G208*$H208*$M208*AV$10)+(AU208/12*6*$F208*$G208*$H208*$M208*AV$10)</f>
        <v>55789.504467199993</v>
      </c>
      <c r="AW208" s="34">
        <v>0</v>
      </c>
      <c r="AX208" s="34">
        <f t="shared" ref="AX208:AX211" si="1710">(AW208/12*1*$D208*$G208*$H208*$M208*AX$9)+(AW208/12*5*$E208*$G208*$H208*$M208*AX$10)+(AW208/12*6*$F208*$G208*$H208*$M208*AX$10)</f>
        <v>0</v>
      </c>
      <c r="AY208" s="34"/>
      <c r="AZ208" s="34">
        <f t="shared" ref="AZ208:AZ211" si="1711">(AY208/12*1*$D208*$G208*$H208*$L208*AZ$9)+(AY208/12*5*$E208*$G208*$H208*$L208*AZ$10)+(AY208/12*6*$F208*$G208*$H208*$L208*AZ$10)</f>
        <v>0</v>
      </c>
      <c r="BA208" s="34"/>
      <c r="BB208" s="34">
        <f t="shared" ref="BB208:BB211" si="1712">(BA208/12*1*$D208*$G208*$H208*$L208*BB$9)+(BA208/12*5*$E208*$G208*$H208*$L208*BB$10)+(BA208/12*6*$F208*$G208*$H208*$L208*BB$10)</f>
        <v>0</v>
      </c>
      <c r="BC208" s="34"/>
      <c r="BD208" s="34">
        <f t="shared" ref="BD208:BD211" si="1713">(BC208/12*1*$D208*$G208*$H208*$M208*BD$9)+(BC208/12*5*$E208*$G208*$H208*$M208*BD$10)+(BC208/12*6*$F208*$G208*$H208*$M208*BD$10)</f>
        <v>0</v>
      </c>
      <c r="BE208" s="34">
        <v>0</v>
      </c>
      <c r="BF208" s="34">
        <f t="shared" ref="BF208:BF211" si="1714">(BE208/12*1*$D208*$G208*$H208*$L208*BF$9)+(BE208/12*5*$E208*$G208*$H208*$L208*BF$10)+(BE208/12*6*$F208*$G208*$H208*$L208*BF$10)</f>
        <v>0</v>
      </c>
      <c r="BG208" s="34">
        <v>0</v>
      </c>
      <c r="BH208" s="34">
        <f t="shared" ref="BH208:BH211" si="1715">(BG208/12*1*$D208*$G208*$H208*$L208*BH$9)+(BG208/12*5*$E208*$G208*$H208*$L208*BH$10)+(BG208/12*6*$F208*$G208*$H208*$L208*BH$10)</f>
        <v>0</v>
      </c>
      <c r="BI208" s="34">
        <v>0</v>
      </c>
      <c r="BJ208" s="34">
        <f t="shared" ref="BJ208:BJ211" si="1716">(BI208/12*1*$D208*$G208*$H208*$L208*BJ$9)+(BI208/12*5*$E208*$G208*$H208*$L208*BJ$10)+(BI208/12*6*$F208*$G208*$H208*$L208*BJ$10)</f>
        <v>0</v>
      </c>
      <c r="BK208" s="34">
        <v>0</v>
      </c>
      <c r="BL208" s="34">
        <f t="shared" ref="BL208:BL211" si="1717">(BK208/12*1*$D208*$G208*$H208*$M208*BL$9)+(BK208/12*5*$E208*$G208*$H208*$M208*BL$10)+(BK208/12*6*$F208*$G208*$H208*$M208*BL$10)</f>
        <v>0</v>
      </c>
      <c r="BM208" s="34"/>
      <c r="BN208" s="34">
        <f t="shared" ref="BN208:BN211" si="1718">(BM208/12*1*$D208*$G208*$H208*$L208*BN$9)+(BM208/12*5*$E208*$G208*$H208*$L208*BN$10)+(BM208/12*6*$F208*$G208*$H208*$L208*BN$10)</f>
        <v>0</v>
      </c>
      <c r="BO208" s="34"/>
      <c r="BP208" s="34">
        <f t="shared" ref="BP208:BP211" si="1719">(BO208/12*1*$D208*$G208*$H208*$L208*BP$9)+(BO208/12*3*$E208*$G208*$H208*$L208*BP$10)+(BO208/12*2*$E208*$G208*$H208*$L208*BP$11)+(BO208/12*6*$F208*$G208*$H208*$L208*BP$11)</f>
        <v>0</v>
      </c>
      <c r="BQ208" s="40">
        <v>38</v>
      </c>
      <c r="BR208" s="34">
        <f t="shared" ref="BR208:BR211" si="1720">(BQ208/12*1*$D208*$G208*$H208*$M208*BR$9)+(BQ208/12*5*$E208*$G208*$H208*$M208*BR$10)+(BQ208/12*6*$F208*$G208*$H208*$M208*BR$10)</f>
        <v>2217063.6227936</v>
      </c>
      <c r="BS208" s="34">
        <v>0</v>
      </c>
      <c r="BT208" s="34">
        <f t="shared" ref="BT208:BT211" si="1721">(BS208/12*1*$D208*$G208*$H208*$M208*BT$9)+(BS208/12*4*$E208*$G208*$H208*$M208*BT$10)+(BS208/12*1*$E208*$G208*$H208*$M208*BT$12)+(BS208/12*6*$F208*$G208*$H208*$M208*BT$12)</f>
        <v>0</v>
      </c>
      <c r="BU208" s="34"/>
      <c r="BV208" s="34">
        <f t="shared" ref="BV208:BV211" si="1722">(BU208/12*1*$D208*$F208*$G208*$L208*BV$9)+(BU208/12*11*$E208*$F208*$G208*$L208*BV$10)</f>
        <v>0</v>
      </c>
      <c r="BW208" s="34"/>
      <c r="BX208" s="34">
        <f>(BW208/12*1*$D208*$G208*$H208*$L208*BX$9)+(BW208/12*5*$E208*$G208*$H208*$L208*BX$10)+(BW208/12*6*$F208*$G208*$H208*$L208*BX$10)</f>
        <v>0</v>
      </c>
      <c r="BY208" s="34"/>
      <c r="BZ208" s="34">
        <f>(BY208/12*1*$D208*$G208*$H208*$L208*BZ$9)+(BY208/12*5*$E208*$G208*$H208*$L208*BZ$10)+(BY208/12*6*$F208*$G208*$H208*$L208*BZ$10)</f>
        <v>0</v>
      </c>
      <c r="CA208" s="34">
        <v>0</v>
      </c>
      <c r="CB208" s="34">
        <f>(CA208/12*1*$D208*$G208*$H208*$L208*CB$9)+(CA208/12*5*$E208*$G208*$H208*$L208*CB$10)+(CA208/12*6*$F208*$G208*$H208*$L208*CB$10)</f>
        <v>0</v>
      </c>
      <c r="CC208" s="34"/>
      <c r="CD208" s="34">
        <f>(CC208/12*1*$D208*$G208*$H208*$L208*CD$9)+(CC208/12*5*$E208*$G208*$H208*$L208*CD$10)+(CC208/12*6*$F208*$G208*$H208*$L208*CD$10)</f>
        <v>0</v>
      </c>
      <c r="CE208" s="34">
        <v>0</v>
      </c>
      <c r="CF208" s="34">
        <f t="shared" ref="CF208:CF211" si="1723">(CE208/12*1*$D208*$G208*$H208*$M208*CF$9)+(CE208/12*5*$E208*$G208*$H208*$M208*CF$10)+(CE208/12*6*$F208*$G208*$H208*$M208*CF$10)</f>
        <v>0</v>
      </c>
      <c r="CG208" s="34"/>
      <c r="CH208" s="34">
        <f t="shared" ref="CH208:CH211" si="1724">(CG208/12*1*$D208*$G208*$H208*$L208*CH$9)+(CG208/12*5*$E208*$G208*$H208*$L208*CH$10)+(CG208/12*6*$F208*$G208*$H208*$L208*CH$10)</f>
        <v>0</v>
      </c>
      <c r="CI208" s="34"/>
      <c r="CJ208" s="34">
        <f t="shared" ref="CJ208:CJ211" si="1725">(CI208/12*1*$D208*$G208*$H208*$M208*CJ$9)+(CI208/12*5*$E208*$G208*$H208*$M208*CJ$10)+(CI208/12*6*$F208*$G208*$H208*$M208*CJ$10)</f>
        <v>0</v>
      </c>
      <c r="CK208" s="34">
        <v>0</v>
      </c>
      <c r="CL208" s="34">
        <f t="shared" ref="CL208:CL211" si="1726">(CK208/12*1*$D208*$G208*$H208*$L208*CL$9)+(CK208/12*5*$E208*$G208*$H208*$L208*CL$10)+(CK208/12*6*$F208*$G208*$H208*$L208*CL$10)</f>
        <v>0</v>
      </c>
      <c r="CM208" s="34"/>
      <c r="CN208" s="34">
        <f>(CM208/12*1*$D208*$G208*$H208*$L208*CN$9)+(CM208/12*11*$E208*$G208*$H208*$L208*CN$10)</f>
        <v>0</v>
      </c>
      <c r="CO208" s="34"/>
      <c r="CP208" s="34">
        <f t="shared" si="1596"/>
        <v>0</v>
      </c>
      <c r="CQ208" s="34"/>
      <c r="CR208" s="34"/>
      <c r="CS208" s="34">
        <f t="shared" ref="CS208:CT271" si="1727">CO208+CQ208</f>
        <v>0</v>
      </c>
      <c r="CT208" s="34">
        <f t="shared" si="1727"/>
        <v>0</v>
      </c>
      <c r="CU208" s="34">
        <v>15</v>
      </c>
      <c r="CV208" s="34">
        <f t="shared" ref="CV208:CV211" si="1728">(CU208/12*1*$D208*$G208*$H208*$M208*CV$9)+(CU208/12*5*$E208*$G208*$H208*$M208*CV$10)+(CU208/12*6*$F208*$G208*$H208*$M208*CV$10)</f>
        <v>796165.87528799998</v>
      </c>
      <c r="CW208" s="34"/>
      <c r="CX208" s="34">
        <f t="shared" ref="CX208:CX211" si="1729">(CW208/12*1*$D208*$G208*$H208*$M208*CX$9)+(CW208/12*5*$E208*$G208*$H208*$M208*CX$10)+(CW208/12*6*$F208*$G208*$H208*$M208*CX$10)</f>
        <v>0</v>
      </c>
      <c r="CY208" s="34">
        <v>0</v>
      </c>
      <c r="CZ208" s="34">
        <f t="shared" ref="CZ208:CZ211" si="1730">(CY208/12*1*$D208*$G208*$H208*$L208*CZ$9)+(CY208/12*5*$E208*$G208*$H208*$L208*CZ$10)+(CY208/12*6*$F208*$G208*$H208*$L208*CZ$10)</f>
        <v>0</v>
      </c>
      <c r="DA208" s="34"/>
      <c r="DB208" s="34">
        <f t="shared" ref="DB208:DB211" si="1731">(DA208/12*1*$D208*$G208*$H208*$M208*DB$9)+(DA208/12*5*$E208*$G208*$H208*$M208*DB$10)+(DA208/12*6*$F208*$G208*$H208*$M208*DB$10)</f>
        <v>0</v>
      </c>
      <c r="DC208" s="34"/>
      <c r="DD208" s="34">
        <f t="shared" ref="DD208:DD211" si="1732">(DC208/12*1*$D208*$G208*$H208*$M208*DD$9)+(DC208/12*5*$E208*$G208*$H208*$M208*DD$10)+(DC208/12*6*$F208*$G208*$H208*$M208*DD$10)</f>
        <v>0</v>
      </c>
      <c r="DE208" s="34"/>
      <c r="DF208" s="34">
        <f t="shared" ref="DF208:DF211" si="1733">(DE208/12*1*$D208*$G208*$H208*$M208*DF$9)+(DE208/12*5*$E208*$G208*$H208*$M208*DF$10)+(DE208/12*6*$F208*$G208*$H208*$M208*DF$10)</f>
        <v>0</v>
      </c>
      <c r="DG208" s="34"/>
      <c r="DH208" s="34">
        <f>(DG208/12*1*$D208*$G208*$H208*$M208*DH$9)+(DG208/12*11*$E208*$G208*$H208*$M208*DH$10)</f>
        <v>0</v>
      </c>
      <c r="DI208" s="34">
        <v>0</v>
      </c>
      <c r="DJ208" s="34">
        <f t="shared" si="1603"/>
        <v>0</v>
      </c>
      <c r="DK208" s="34"/>
      <c r="DL208" s="27"/>
      <c r="DM208" s="34"/>
      <c r="DN208" s="27">
        <f t="shared" si="1682"/>
        <v>0</v>
      </c>
      <c r="DO208" s="34">
        <v>0</v>
      </c>
      <c r="DP208" s="34">
        <f t="shared" ref="DP208:DP211" si="1734">(DO208/12*1*$D208*$G208*$H208*$L208*DP$9)+(DO208/12*5*$E208*$G208*$H208*$L208*DP$10)+(DO208/12*6*$F208*$G208*$H208*$L208*DP$10)</f>
        <v>0</v>
      </c>
      <c r="DQ208" s="34"/>
      <c r="DR208" s="34">
        <f>(DQ208/12*1*$D208*$G208*$H208*$M208*DR$9)+(DQ208/12*11*$E208*$G208*$H208*$M208*DR$10)</f>
        <v>0</v>
      </c>
      <c r="DS208" s="34">
        <v>1</v>
      </c>
      <c r="DT208" s="34">
        <v>59223.86</v>
      </c>
      <c r="DU208" s="34"/>
      <c r="DV208" s="27"/>
      <c r="DW208" s="34">
        <f t="shared" si="1693"/>
        <v>1</v>
      </c>
      <c r="DX208" s="34">
        <f t="shared" si="1693"/>
        <v>59223.86</v>
      </c>
      <c r="DY208" s="34">
        <v>5</v>
      </c>
      <c r="DZ208" s="34">
        <f>(DY208/12*1*$D208*$G208*$H208*$M208*DZ$9)+(DY208/12*11*$E208*$G208*$H208*$M208*DZ$10)</f>
        <v>293153.45242400002</v>
      </c>
      <c r="EA208" s="34">
        <v>0</v>
      </c>
      <c r="EB208" s="34">
        <f t="shared" si="1606"/>
        <v>0</v>
      </c>
      <c r="EC208" s="27"/>
      <c r="ED208" s="34"/>
      <c r="EE208" s="34">
        <f t="shared" ref="EE208:EF271" si="1735">EA208+EC208</f>
        <v>0</v>
      </c>
      <c r="EF208" s="34">
        <f t="shared" si="1735"/>
        <v>0</v>
      </c>
      <c r="EG208" s="34"/>
      <c r="EH208" s="34">
        <f>(EG208/12*1*$D208*$G208*$H208*$L208*EH$9)+(EG208/12*11*$E208*$G208*$H208*$L208*EH$10)</f>
        <v>0</v>
      </c>
      <c r="EI208" s="34">
        <f t="shared" ref="EI208:EI224" si="1736">EG208/12*3</f>
        <v>0</v>
      </c>
      <c r="EJ208" s="34">
        <f t="shared" si="1278"/>
        <v>0</v>
      </c>
      <c r="EK208" s="34"/>
      <c r="EL208" s="34"/>
      <c r="EM208" s="34">
        <f t="shared" ref="EM208:EN271" si="1737">EI208+EK208</f>
        <v>0</v>
      </c>
      <c r="EN208" s="34">
        <f t="shared" si="1694"/>
        <v>0</v>
      </c>
      <c r="EO208" s="34">
        <v>2</v>
      </c>
      <c r="EP208" s="34">
        <f>(EO208/12*1*$D208*$G208*$H208*$L208*EP$9)+(EO208/12*11*$E208*$G208*$H208*$L208*EP$10)</f>
        <v>98170.125442666642</v>
      </c>
      <c r="EQ208" s="34">
        <v>0</v>
      </c>
      <c r="ER208" s="34">
        <f t="shared" si="1281"/>
        <v>0</v>
      </c>
      <c r="ES208" s="34"/>
      <c r="ET208" s="34"/>
      <c r="EU208" s="34">
        <f t="shared" ref="EU208:EV271" si="1738">EQ208+ES208</f>
        <v>0</v>
      </c>
      <c r="EV208" s="34">
        <f t="shared" si="1696"/>
        <v>0</v>
      </c>
      <c r="EW208" s="34"/>
      <c r="EX208" s="34">
        <f>(EW208/12*1*$D208*$G208*$H208*$M208*EX$9)+(EW208/12*11*$E208*$G208*$H208*$M208*EX$10)</f>
        <v>0</v>
      </c>
      <c r="EY208" s="34">
        <f t="shared" ref="EY208:EY271" si="1739">EW208/12*3</f>
        <v>0</v>
      </c>
      <c r="EZ208" s="34">
        <f t="shared" si="1283"/>
        <v>0</v>
      </c>
      <c r="FA208" s="34"/>
      <c r="FB208" s="34"/>
      <c r="FC208" s="34">
        <f t="shared" si="1298"/>
        <v>0</v>
      </c>
      <c r="FD208" s="34">
        <f t="shared" si="1298"/>
        <v>0</v>
      </c>
      <c r="FE208" s="34"/>
      <c r="FF208" s="34">
        <f t="shared" ref="FF208:FF211" si="1740">(FE208/12*1*$D208*$G208*$H208*$M208*FF$9)+(FE208/12*11*$E208*$G208*$H208*$M208*FF$10)</f>
        <v>0</v>
      </c>
      <c r="FG208" s="34">
        <v>0</v>
      </c>
      <c r="FH208" s="34">
        <f t="shared" si="1287"/>
        <v>0</v>
      </c>
      <c r="FI208" s="34"/>
      <c r="FJ208" s="34"/>
      <c r="FK208" s="34">
        <f t="shared" si="1299"/>
        <v>0</v>
      </c>
      <c r="FL208" s="34">
        <f t="shared" si="1299"/>
        <v>0</v>
      </c>
      <c r="FM208" s="34"/>
      <c r="FN208" s="34">
        <f t="shared" ref="FN208:FN211" si="1741">(FM208/12*1*$D208*$G208*$H208*$M208*FN$9)+(FM208/12*11*$E208*$G208*$H208*$M208*FN$10)</f>
        <v>0</v>
      </c>
      <c r="FO208" s="34">
        <f t="shared" ref="FO208:FO224" si="1742">FM208/12*3</f>
        <v>0</v>
      </c>
      <c r="FP208" s="34">
        <f t="shared" si="1291"/>
        <v>0</v>
      </c>
      <c r="FQ208" s="34"/>
      <c r="FR208" s="34"/>
      <c r="FS208" s="34"/>
      <c r="FT208" s="34"/>
      <c r="FU208" s="34">
        <v>0</v>
      </c>
      <c r="FV208" s="34">
        <f t="shared" ref="FV208:FV211" si="1743">(FU208/12*1*$D208*$G208*$H208*$N208*FV$9)+(FU208/12*11*$E208*$G208*$H208*$N208*FV$10)</f>
        <v>0</v>
      </c>
      <c r="FW208" s="34">
        <v>0</v>
      </c>
      <c r="FX208" s="34">
        <v>0</v>
      </c>
      <c r="FY208" s="34"/>
      <c r="FZ208" s="34"/>
      <c r="GA208" s="34">
        <f t="shared" ref="GA208:GB271" si="1744">FW208+FY208</f>
        <v>0</v>
      </c>
      <c r="GB208" s="34">
        <f t="shared" si="1744"/>
        <v>0</v>
      </c>
      <c r="GC208" s="34"/>
      <c r="GD208" s="34">
        <f>(GC208/12*1*$D208*$G208*$H208*$O208*GD$9)+(GC208/12*11*$E208*$G208*$H208*$P208*GD$10)</f>
        <v>0</v>
      </c>
      <c r="GE208" s="34"/>
      <c r="GF208" s="34">
        <f t="shared" si="1296"/>
        <v>0</v>
      </c>
      <c r="GG208" s="34"/>
      <c r="GH208" s="34"/>
      <c r="GI208" s="27">
        <f t="shared" ref="GI208:GJ271" si="1745">GE208+GG208</f>
        <v>0</v>
      </c>
      <c r="GJ208" s="27">
        <f t="shared" si="1745"/>
        <v>0</v>
      </c>
      <c r="GK208" s="37"/>
      <c r="GL208" s="38"/>
    </row>
    <row r="209" spans="1:194" ht="33" customHeight="1" x14ac:dyDescent="0.25">
      <c r="A209" s="41"/>
      <c r="B209" s="72">
        <v>173</v>
      </c>
      <c r="C209" s="28" t="s">
        <v>347</v>
      </c>
      <c r="D209" s="29">
        <f t="shared" ref="D209:E224" si="1746">D208</f>
        <v>18150.400000000001</v>
      </c>
      <c r="E209" s="29">
        <f t="shared" si="1746"/>
        <v>18790</v>
      </c>
      <c r="F209" s="30">
        <v>18508</v>
      </c>
      <c r="G209" s="39">
        <v>1.67</v>
      </c>
      <c r="H209" s="31">
        <v>1</v>
      </c>
      <c r="I209" s="32"/>
      <c r="J209" s="32"/>
      <c r="K209" s="32"/>
      <c r="L209" s="29">
        <v>1.4</v>
      </c>
      <c r="M209" s="29">
        <v>1.68</v>
      </c>
      <c r="N209" s="29">
        <v>2.23</v>
      </c>
      <c r="O209" s="29">
        <v>2.39</v>
      </c>
      <c r="P209" s="33">
        <v>2.57</v>
      </c>
      <c r="Q209" s="34">
        <v>558</v>
      </c>
      <c r="R209" s="34">
        <f>(Q209/12*1*$D209*$G209*$H209*$L209*R$9)+(Q209/12*5*$E209*$G209*$H209*$L209*R$10)+(Q209/12*6*$F209*$G209*$H209*$L209*R$10)</f>
        <v>24680217.982139997</v>
      </c>
      <c r="S209" s="34">
        <v>11</v>
      </c>
      <c r="T209" s="34">
        <f>(S209/12*1*$D209*$G209*$H209*$L209*T$9)+(S209/12*5*$E209*$G209*$H209*$L209*T$10)+(S209/12*6*$F209*$G209*$H209*$L209*T$10)</f>
        <v>486527.59462999995</v>
      </c>
      <c r="U209" s="34">
        <v>0</v>
      </c>
      <c r="V209" s="34">
        <f t="shared" si="1700"/>
        <v>0</v>
      </c>
      <c r="W209" s="34"/>
      <c r="X209" s="34">
        <f t="shared" si="1701"/>
        <v>0</v>
      </c>
      <c r="Y209" s="34">
        <v>0</v>
      </c>
      <c r="Z209" s="34">
        <f t="shared" si="1702"/>
        <v>0</v>
      </c>
      <c r="AA209" s="34">
        <v>8</v>
      </c>
      <c r="AB209" s="34">
        <f t="shared" si="1703"/>
        <v>357033.4861333333</v>
      </c>
      <c r="AC209" s="34">
        <v>0</v>
      </c>
      <c r="AD209" s="34">
        <f t="shared" si="1704"/>
        <v>0</v>
      </c>
      <c r="AE209" s="34">
        <v>0</v>
      </c>
      <c r="AF209" s="34">
        <f t="shared" si="1705"/>
        <v>0</v>
      </c>
      <c r="AG209" s="34">
        <v>0</v>
      </c>
      <c r="AH209" s="34">
        <f t="shared" si="1706"/>
        <v>0</v>
      </c>
      <c r="AI209" s="27">
        <v>30</v>
      </c>
      <c r="AJ209" s="34">
        <f t="shared" si="1707"/>
        <v>1435874.4000999997</v>
      </c>
      <c r="AK209" s="34"/>
      <c r="AL209" s="34">
        <f>(AK209/12*1*$D209*$G209*$H209*$L209*AL$9)+(AK209/12*5*$E209*$G209*$H209*$L209*AL$10)+(AK209/12*6*$F209*$G209*$H209*$L209*AL$10)</f>
        <v>0</v>
      </c>
      <c r="AM209" s="34"/>
      <c r="AN209" s="34">
        <f>(AM209/12*1*$D209*$G209*$H209*$L209*AN$9)+(AM209/12*5*$E209*$G209*$H209*$L209*AN$10)+(AM209/12*6*$F209*$G209*$H209*$L209*AN$10)</f>
        <v>0</v>
      </c>
      <c r="AO209" s="34">
        <v>0</v>
      </c>
      <c r="AP209" s="34">
        <f t="shared" si="1708"/>
        <v>0</v>
      </c>
      <c r="AQ209" s="34">
        <v>100</v>
      </c>
      <c r="AR209" s="34">
        <f>(AQ209/12*1*$D209*$G209*$H209*$M209*AR$9)+(AQ209/12*5*$E209*$G209*$H209*$M209*AR$10)+(AQ209/12*6*$F209*$G209*$H209*$M209*AR$10)</f>
        <v>5234183.8460799996</v>
      </c>
      <c r="AS209" s="34">
        <f>10-2</f>
        <v>8</v>
      </c>
      <c r="AT209" s="34">
        <f>(AS209/12*1*$D209*$G209*$H209*$M209*AT$9)+(AS209/12*5*$E209*$G209*$H209*$M209*AT$10)+(AS209/12*6*$F209*$G209*$H209*$M209*AT$10)</f>
        <v>418734.70768639992</v>
      </c>
      <c r="AU209" s="34">
        <v>10</v>
      </c>
      <c r="AV209" s="34">
        <f t="shared" si="1709"/>
        <v>523418.38460799993</v>
      </c>
      <c r="AW209" s="34">
        <v>0</v>
      </c>
      <c r="AX209" s="34">
        <f t="shared" si="1710"/>
        <v>0</v>
      </c>
      <c r="AY209" s="34"/>
      <c r="AZ209" s="34">
        <f t="shared" si="1711"/>
        <v>0</v>
      </c>
      <c r="BA209" s="34"/>
      <c r="BB209" s="34">
        <f t="shared" si="1712"/>
        <v>0</v>
      </c>
      <c r="BC209" s="34">
        <v>2</v>
      </c>
      <c r="BD209" s="34">
        <f t="shared" si="1713"/>
        <v>104683.67692159998</v>
      </c>
      <c r="BE209" s="34">
        <v>0</v>
      </c>
      <c r="BF209" s="34">
        <f t="shared" si="1714"/>
        <v>0</v>
      </c>
      <c r="BG209" s="34">
        <v>0</v>
      </c>
      <c r="BH209" s="34">
        <f t="shared" si="1715"/>
        <v>0</v>
      </c>
      <c r="BI209" s="34">
        <v>0</v>
      </c>
      <c r="BJ209" s="34">
        <f t="shared" si="1716"/>
        <v>0</v>
      </c>
      <c r="BK209" s="34">
        <v>0</v>
      </c>
      <c r="BL209" s="34">
        <f t="shared" si="1717"/>
        <v>0</v>
      </c>
      <c r="BM209" s="34">
        <v>16</v>
      </c>
      <c r="BN209" s="34">
        <f t="shared" si="1718"/>
        <v>733238.38522666658</v>
      </c>
      <c r="BO209" s="34"/>
      <c r="BP209" s="34">
        <f t="shared" si="1719"/>
        <v>0</v>
      </c>
      <c r="BQ209" s="40">
        <v>285</v>
      </c>
      <c r="BR209" s="34">
        <f t="shared" si="1720"/>
        <v>15600405.548028</v>
      </c>
      <c r="BS209" s="34">
        <v>18</v>
      </c>
      <c r="BT209" s="34">
        <f t="shared" si="1721"/>
        <v>986004.88963200001</v>
      </c>
      <c r="BU209" s="34">
        <v>0</v>
      </c>
      <c r="BV209" s="34">
        <f t="shared" si="1722"/>
        <v>0</v>
      </c>
      <c r="BW209" s="34">
        <v>4</v>
      </c>
      <c r="BX209" s="34">
        <f>(BW209/12*1*$D209*$G209*$H209*$L209*BX$9)+(BW209/12*5*$E209*$G209*$H209*$L209*BX$10)+(BW209/12*6*$F209*$G209*$H209*$L209*BX$10)</f>
        <v>134039.78136266663</v>
      </c>
      <c r="BY209" s="34">
        <v>4</v>
      </c>
      <c r="BZ209" s="34">
        <f>(BY209/12*1*$D209*$G209*$H209*$L209*BZ$9)+(BY209/12*5*$E209*$G209*$H209*$L209*BZ$10)+(BY209/12*6*$F209*$G209*$H209*$L209*BZ$10)</f>
        <v>134039.78136266663</v>
      </c>
      <c r="CA209" s="34">
        <v>6</v>
      </c>
      <c r="CB209" s="34">
        <f>(CA209/12*1*$D209*$G209*$H209*$L209*CB$9)+(CA209/12*5*$E209*$G209*$H209*$L209*CB$10)+(CA209/12*6*$F209*$G209*$H209*$L209*CB$10)</f>
        <v>199998.78116399999</v>
      </c>
      <c r="CC209" s="34"/>
      <c r="CD209" s="34">
        <f>(CC209/12*1*$D209*$G209*$H209*$L209*CD$9)+(CC209/12*5*$E209*$G209*$H209*$L209*CD$10)+(CC209/12*6*$F209*$G209*$H209*$L209*CD$10)</f>
        <v>0</v>
      </c>
      <c r="CE209" s="34"/>
      <c r="CF209" s="34">
        <f t="shared" si="1723"/>
        <v>0</v>
      </c>
      <c r="CG209" s="34"/>
      <c r="CH209" s="34">
        <f t="shared" si="1724"/>
        <v>0</v>
      </c>
      <c r="CI209" s="34"/>
      <c r="CJ209" s="34">
        <f t="shared" si="1725"/>
        <v>0</v>
      </c>
      <c r="CK209" s="34">
        <v>0</v>
      </c>
      <c r="CL209" s="34">
        <f t="shared" si="1726"/>
        <v>0</v>
      </c>
      <c r="CM209" s="34">
        <v>12</v>
      </c>
      <c r="CN209" s="34">
        <f>(CM209/12*1*$D209*$G209*$H209*$L209*CN$9)+(CM209/12*11*$E209*$G209*$H209*$L209*CN$10)</f>
        <v>504296.47178399994</v>
      </c>
      <c r="CO209" s="34">
        <v>3</v>
      </c>
      <c r="CP209" s="34">
        <v>107523.79999999999</v>
      </c>
      <c r="CQ209" s="34"/>
      <c r="CR209" s="34"/>
      <c r="CS209" s="34">
        <f t="shared" si="1727"/>
        <v>3</v>
      </c>
      <c r="CT209" s="34">
        <f t="shared" si="1727"/>
        <v>107523.79999999999</v>
      </c>
      <c r="CU209" s="34">
        <v>20</v>
      </c>
      <c r="CV209" s="34">
        <f t="shared" si="1728"/>
        <v>995952.81777599989</v>
      </c>
      <c r="CW209" s="34">
        <v>12</v>
      </c>
      <c r="CX209" s="34">
        <f t="shared" si="1729"/>
        <v>597571.69066560001</v>
      </c>
      <c r="CY209" s="34"/>
      <c r="CZ209" s="34">
        <f t="shared" si="1730"/>
        <v>0</v>
      </c>
      <c r="DA209" s="34">
        <v>18</v>
      </c>
      <c r="DB209" s="34">
        <f t="shared" si="1731"/>
        <v>900558.66388319992</v>
      </c>
      <c r="DC209" s="34">
        <v>4</v>
      </c>
      <c r="DD209" s="34">
        <f t="shared" si="1732"/>
        <v>219295.5604896</v>
      </c>
      <c r="DE209" s="34">
        <v>4</v>
      </c>
      <c r="DF209" s="34">
        <f t="shared" si="1733"/>
        <v>219295.5604896</v>
      </c>
      <c r="DG209" s="34">
        <v>8</v>
      </c>
      <c r="DH209" s="34">
        <f>(DG209/12*1*$D209*$G209*$H209*$M209*DH$9)+(DG209/12*11*$E209*$G209*$H209*$M209*DH$10)</f>
        <v>441926.73248639994</v>
      </c>
      <c r="DI209" s="34">
        <v>1</v>
      </c>
      <c r="DJ209" s="34">
        <v>51686.6</v>
      </c>
      <c r="DK209" s="34"/>
      <c r="DL209" s="27"/>
      <c r="DM209" s="34"/>
      <c r="DN209" s="27">
        <f t="shared" si="1682"/>
        <v>51686.6</v>
      </c>
      <c r="DO209" s="34">
        <v>0</v>
      </c>
      <c r="DP209" s="34">
        <f t="shared" si="1734"/>
        <v>0</v>
      </c>
      <c r="DQ209" s="34">
        <v>4</v>
      </c>
      <c r="DR209" s="34">
        <f>(DQ209/12*1*$D209*$G209*$H209*$M209*DR$9)+(DQ209/12*11*$E209*$G209*$H209*$M209*DR$10)</f>
        <v>220963.36624319997</v>
      </c>
      <c r="DS209" s="34">
        <v>2</v>
      </c>
      <c r="DT209" s="34">
        <v>83345.929999999993</v>
      </c>
      <c r="DU209" s="34"/>
      <c r="DV209" s="27"/>
      <c r="DW209" s="34">
        <f t="shared" si="1693"/>
        <v>2</v>
      </c>
      <c r="DX209" s="34">
        <f t="shared" si="1693"/>
        <v>83345.929999999993</v>
      </c>
      <c r="DY209" s="34">
        <v>20</v>
      </c>
      <c r="DZ209" s="34">
        <f>(DY209/12*1*$D209*$G209*$H209*$M209*DZ$9)+(DY209/12*11*$E209*$G209*$H209*$M209*DZ$10)</f>
        <v>1100148.9113440001</v>
      </c>
      <c r="EA209" s="34">
        <v>1</v>
      </c>
      <c r="EB209" s="34">
        <v>48885.85</v>
      </c>
      <c r="EC209" s="27"/>
      <c r="ED209" s="34"/>
      <c r="EE209" s="34">
        <f t="shared" si="1735"/>
        <v>1</v>
      </c>
      <c r="EF209" s="34">
        <f t="shared" si="1735"/>
        <v>48885.85</v>
      </c>
      <c r="EG209" s="34"/>
      <c r="EH209" s="34">
        <f>(EG209/12*1*$D209*$G209*$H209*$L209*EH$9)+(EG209/12*11*$E209*$G209*$H209*$L209*EH$10)</f>
        <v>0</v>
      </c>
      <c r="EI209" s="34">
        <v>3</v>
      </c>
      <c r="EJ209" s="34">
        <v>138909.90000000002</v>
      </c>
      <c r="EK209" s="34"/>
      <c r="EL209" s="34"/>
      <c r="EM209" s="34">
        <f t="shared" si="1737"/>
        <v>3</v>
      </c>
      <c r="EN209" s="34">
        <f t="shared" si="1694"/>
        <v>138909.90000000002</v>
      </c>
      <c r="EO209" s="34">
        <v>8</v>
      </c>
      <c r="EP209" s="34">
        <f>(EO209/12*1*$D209*$G209*$H209*$L209*EP$9)+(EO209/12*11*$E209*$G209*$H209*$L209*EP$10)</f>
        <v>368413.72918933321</v>
      </c>
      <c r="EQ209" s="34">
        <v>1</v>
      </c>
      <c r="ER209" s="34">
        <v>46303.3</v>
      </c>
      <c r="ES209" s="34"/>
      <c r="ET209" s="34"/>
      <c r="EU209" s="34">
        <f t="shared" si="1738"/>
        <v>1</v>
      </c>
      <c r="EV209" s="34">
        <f t="shared" si="1696"/>
        <v>46303.3</v>
      </c>
      <c r="EW209" s="34">
        <v>4</v>
      </c>
      <c r="EX209" s="34">
        <f>(EW209/12*1*$D209*$G209*$H209*$M209*EX$9)+(EW209/12*11*$E209*$G209*$H209*$M209*EX$10)</f>
        <v>287184.82587199996</v>
      </c>
      <c r="EY209" s="34"/>
      <c r="EZ209" s="34">
        <f t="shared" si="1283"/>
        <v>0</v>
      </c>
      <c r="FA209" s="34"/>
      <c r="FB209" s="34"/>
      <c r="FC209" s="34">
        <f t="shared" si="1298"/>
        <v>0</v>
      </c>
      <c r="FD209" s="34">
        <f t="shared" si="1298"/>
        <v>0</v>
      </c>
      <c r="FE209" s="34">
        <v>20</v>
      </c>
      <c r="FF209" s="34">
        <f t="shared" si="1740"/>
        <v>1427437.0023200002</v>
      </c>
      <c r="FG209" s="34">
        <v>8</v>
      </c>
      <c r="FH209" s="34">
        <v>535212.53</v>
      </c>
      <c r="FI209" s="34"/>
      <c r="FJ209" s="34"/>
      <c r="FK209" s="34">
        <f t="shared" si="1299"/>
        <v>8</v>
      </c>
      <c r="FL209" s="34">
        <f t="shared" si="1299"/>
        <v>535212.53</v>
      </c>
      <c r="FM209" s="34">
        <v>6</v>
      </c>
      <c r="FN209" s="34">
        <f t="shared" si="1741"/>
        <v>428231.10069599998</v>
      </c>
      <c r="FO209" s="34">
        <v>1</v>
      </c>
      <c r="FP209" s="34">
        <v>72717.7</v>
      </c>
      <c r="FQ209" s="34"/>
      <c r="FR209" s="34"/>
      <c r="FS209" s="34"/>
      <c r="FT209" s="34"/>
      <c r="FU209" s="34">
        <v>5</v>
      </c>
      <c r="FV209" s="34">
        <f t="shared" si="1743"/>
        <v>476504.58459416678</v>
      </c>
      <c r="FW209" s="34">
        <v>2</v>
      </c>
      <c r="FX209" s="34">
        <v>196138.15</v>
      </c>
      <c r="FY209" s="34"/>
      <c r="FZ209" s="34"/>
      <c r="GA209" s="34">
        <f t="shared" si="1744"/>
        <v>2</v>
      </c>
      <c r="GB209" s="34">
        <f t="shared" si="1744"/>
        <v>196138.15</v>
      </c>
      <c r="GC209" s="34">
        <v>8</v>
      </c>
      <c r="GD209" s="34">
        <f>(GC209/12*1*$D209*$G209*$H209*$O209*GD$9)+(GC209/12*11*$E209*$G209*$H209*$P209*GD$10)</f>
        <v>868363.22281466657</v>
      </c>
      <c r="GE209" s="34"/>
      <c r="GF209" s="34">
        <f t="shared" si="1296"/>
        <v>0</v>
      </c>
      <c r="GG209" s="34"/>
      <c r="GH209" s="34"/>
      <c r="GI209" s="27">
        <f t="shared" si="1745"/>
        <v>0</v>
      </c>
      <c r="GJ209" s="27">
        <f t="shared" si="1745"/>
        <v>0</v>
      </c>
      <c r="GK209" s="37"/>
      <c r="GL209" s="38"/>
    </row>
    <row r="210" spans="1:194" x14ac:dyDescent="0.25">
      <c r="A210" s="41"/>
      <c r="B210" s="72">
        <v>174</v>
      </c>
      <c r="C210" s="28" t="s">
        <v>348</v>
      </c>
      <c r="D210" s="29">
        <f t="shared" si="1746"/>
        <v>18150.400000000001</v>
      </c>
      <c r="E210" s="29">
        <f t="shared" si="1746"/>
        <v>18790</v>
      </c>
      <c r="F210" s="30">
        <v>18508</v>
      </c>
      <c r="G210" s="39">
        <v>0.87</v>
      </c>
      <c r="H210" s="31">
        <v>1</v>
      </c>
      <c r="I210" s="32"/>
      <c r="J210" s="32"/>
      <c r="K210" s="32"/>
      <c r="L210" s="29">
        <v>1.4</v>
      </c>
      <c r="M210" s="29">
        <v>1.68</v>
      </c>
      <c r="N210" s="29">
        <v>2.23</v>
      </c>
      <c r="O210" s="29">
        <v>2.39</v>
      </c>
      <c r="P210" s="33">
        <v>2.57</v>
      </c>
      <c r="Q210" s="34">
        <v>98</v>
      </c>
      <c r="R210" s="34">
        <f>(Q210/12*1*$D210*$G210*$H210*$L210*R$9)+(Q210/12*5*$E210*$G210*$H210*$L210*R$10)+(Q210/12*6*$F210*$G210*$H210*$L210*R$10)</f>
        <v>2258102.4887399999</v>
      </c>
      <c r="S210" s="34"/>
      <c r="T210" s="34">
        <f>(S210/12*1*$D210*$G210*$H210*$L210*T$9)+(S210/12*5*$E210*$G210*$H210*$L210*T$10)+(S210/12*6*$F210*$G210*$H210*$L210*T$10)</f>
        <v>0</v>
      </c>
      <c r="U210" s="34">
        <v>0</v>
      </c>
      <c r="V210" s="34">
        <f t="shared" si="1700"/>
        <v>0</v>
      </c>
      <c r="W210" s="34"/>
      <c r="X210" s="34">
        <f t="shared" si="1701"/>
        <v>0</v>
      </c>
      <c r="Y210" s="34">
        <v>0</v>
      </c>
      <c r="Z210" s="34">
        <f t="shared" si="1702"/>
        <v>0</v>
      </c>
      <c r="AA210" s="34">
        <v>2</v>
      </c>
      <c r="AB210" s="34">
        <f t="shared" si="1703"/>
        <v>46499.87019999999</v>
      </c>
      <c r="AC210" s="34">
        <v>0</v>
      </c>
      <c r="AD210" s="34">
        <f t="shared" si="1704"/>
        <v>0</v>
      </c>
      <c r="AE210" s="34">
        <v>0</v>
      </c>
      <c r="AF210" s="34">
        <f t="shared" si="1705"/>
        <v>0</v>
      </c>
      <c r="AG210" s="34">
        <v>0</v>
      </c>
      <c r="AH210" s="34">
        <f t="shared" si="1706"/>
        <v>0</v>
      </c>
      <c r="AI210" s="27">
        <v>5</v>
      </c>
      <c r="AJ210" s="34">
        <f t="shared" si="1707"/>
        <v>124671.72934999999</v>
      </c>
      <c r="AK210" s="34"/>
      <c r="AL210" s="34">
        <f>(AK210/12*1*$D210*$G210*$H210*$L210*AL$9)+(AK210/12*5*$E210*$G210*$H210*$L210*AL$10)+(AK210/12*6*$F210*$G210*$H210*$L210*AL$10)</f>
        <v>0</v>
      </c>
      <c r="AM210" s="34"/>
      <c r="AN210" s="34">
        <f>(AM210/12*1*$D210*$G210*$H210*$L210*AN$9)+(AM210/12*5*$E210*$G210*$H210*$L210*AN$10)+(AM210/12*6*$F210*$G210*$H210*$L210*AN$10)</f>
        <v>0</v>
      </c>
      <c r="AO210" s="34">
        <v>0</v>
      </c>
      <c r="AP210" s="34">
        <f t="shared" si="1708"/>
        <v>0</v>
      </c>
      <c r="AQ210" s="34">
        <v>0</v>
      </c>
      <c r="AR210" s="34">
        <f>(AQ210/12*1*$D210*$G210*$H210*$M210*AR$9)+(AQ210/12*5*$E210*$G210*$H210*$M210*AR$10)+(AQ210/12*6*$F210*$G210*$H210*$M210*AR$10)</f>
        <v>0</v>
      </c>
      <c r="AS210" s="34"/>
      <c r="AT210" s="34">
        <f>(AS210/12*1*$D210*$G210*$H210*$M210*AT$9)+(AS210/12*5*$E210*$G210*$H210*$M210*AT$10)+(AS210/12*6*$F210*$G210*$H210*$M210*AT$10)</f>
        <v>0</v>
      </c>
      <c r="AU210" s="34">
        <v>10</v>
      </c>
      <c r="AV210" s="34">
        <f t="shared" si="1709"/>
        <v>272679.038688</v>
      </c>
      <c r="AW210" s="34">
        <v>0</v>
      </c>
      <c r="AX210" s="34">
        <f t="shared" si="1710"/>
        <v>0</v>
      </c>
      <c r="AY210" s="34"/>
      <c r="AZ210" s="34">
        <f t="shared" si="1711"/>
        <v>0</v>
      </c>
      <c r="BA210" s="34"/>
      <c r="BB210" s="34">
        <f t="shared" si="1712"/>
        <v>0</v>
      </c>
      <c r="BC210" s="34">
        <v>4</v>
      </c>
      <c r="BD210" s="34">
        <f t="shared" si="1713"/>
        <v>109071.6154752</v>
      </c>
      <c r="BE210" s="34">
        <v>0</v>
      </c>
      <c r="BF210" s="34">
        <f t="shared" si="1714"/>
        <v>0</v>
      </c>
      <c r="BG210" s="34">
        <v>0</v>
      </c>
      <c r="BH210" s="34">
        <f t="shared" si="1715"/>
        <v>0</v>
      </c>
      <c r="BI210" s="34">
        <v>0</v>
      </c>
      <c r="BJ210" s="34">
        <f t="shared" si="1716"/>
        <v>0</v>
      </c>
      <c r="BK210" s="34">
        <v>0</v>
      </c>
      <c r="BL210" s="34">
        <f t="shared" si="1717"/>
        <v>0</v>
      </c>
      <c r="BM210" s="34">
        <v>2</v>
      </c>
      <c r="BN210" s="34">
        <f t="shared" si="1718"/>
        <v>47748.308019999997</v>
      </c>
      <c r="BO210" s="34">
        <v>10</v>
      </c>
      <c r="BP210" s="34">
        <f t="shared" si="1719"/>
        <v>237636.18073999998</v>
      </c>
      <c r="BQ210" s="40">
        <v>2</v>
      </c>
      <c r="BR210" s="34">
        <f t="shared" si="1720"/>
        <v>57032.683377599998</v>
      </c>
      <c r="BS210" s="34">
        <v>0</v>
      </c>
      <c r="BT210" s="34">
        <f t="shared" si="1721"/>
        <v>0</v>
      </c>
      <c r="BU210" s="34">
        <v>0</v>
      </c>
      <c r="BV210" s="34">
        <f t="shared" si="1722"/>
        <v>0</v>
      </c>
      <c r="BW210" s="34"/>
      <c r="BX210" s="34">
        <f>(BW210/12*1*$D210*$G210*$H210*$L210*BX$9)+(BW210/12*5*$E210*$G210*$H210*$L210*BX$10)+(BW210/12*6*$F210*$G210*$H210*$L210*BX$10)</f>
        <v>0</v>
      </c>
      <c r="BY210" s="34"/>
      <c r="BZ210" s="34">
        <f>(BY210/12*1*$D210*$G210*$H210*$L210*BZ$9)+(BY210/12*5*$E210*$G210*$H210*$L210*BZ$10)+(BY210/12*6*$F210*$G210*$H210*$L210*BZ$10)</f>
        <v>0</v>
      </c>
      <c r="CA210" s="34">
        <v>0</v>
      </c>
      <c r="CB210" s="34">
        <f>(CA210/12*1*$D210*$G210*$H210*$L210*CB$9)+(CA210/12*5*$E210*$G210*$H210*$L210*CB$10)+(CA210/12*6*$F210*$G210*$H210*$L210*CB$10)</f>
        <v>0</v>
      </c>
      <c r="CC210" s="34">
        <v>0</v>
      </c>
      <c r="CD210" s="34">
        <f>(CC210/12*1*$D210*$G210*$H210*$L210*CD$9)+(CC210/12*5*$E210*$G210*$H210*$L210*CD$10)+(CC210/12*6*$F210*$G210*$H210*$L210*CD$10)</f>
        <v>0</v>
      </c>
      <c r="CE210" s="34">
        <v>0</v>
      </c>
      <c r="CF210" s="34">
        <f t="shared" si="1723"/>
        <v>0</v>
      </c>
      <c r="CG210" s="34"/>
      <c r="CH210" s="34">
        <f t="shared" si="1724"/>
        <v>0</v>
      </c>
      <c r="CI210" s="34"/>
      <c r="CJ210" s="34">
        <f t="shared" si="1725"/>
        <v>0</v>
      </c>
      <c r="CK210" s="34">
        <v>0</v>
      </c>
      <c r="CL210" s="34">
        <f t="shared" si="1726"/>
        <v>0</v>
      </c>
      <c r="CM210" s="34">
        <v>0</v>
      </c>
      <c r="CN210" s="34">
        <f>(CM210/12*1*$D210*$G210*$H210*$L210*CN$9)+(CM210/12*11*$E210*$G210*$H210*$L210*CN$10)</f>
        <v>0</v>
      </c>
      <c r="CO210" s="34"/>
      <c r="CP210" s="34">
        <f t="shared" si="1596"/>
        <v>0</v>
      </c>
      <c r="CQ210" s="34"/>
      <c r="CR210" s="34"/>
      <c r="CS210" s="34">
        <f t="shared" si="1727"/>
        <v>0</v>
      </c>
      <c r="CT210" s="34">
        <f t="shared" si="1727"/>
        <v>0</v>
      </c>
      <c r="CU210" s="34">
        <v>8</v>
      </c>
      <c r="CV210" s="34">
        <f t="shared" si="1728"/>
        <v>207539.86861439998</v>
      </c>
      <c r="CW210" s="34">
        <v>12</v>
      </c>
      <c r="CX210" s="34">
        <f t="shared" si="1729"/>
        <v>311309.80292159994</v>
      </c>
      <c r="CY210" s="34"/>
      <c r="CZ210" s="34">
        <f t="shared" si="1730"/>
        <v>0</v>
      </c>
      <c r="DA210" s="34">
        <v>4</v>
      </c>
      <c r="DB210" s="34">
        <f t="shared" si="1731"/>
        <v>104256.2924256</v>
      </c>
      <c r="DC210" s="34"/>
      <c r="DD210" s="34">
        <f t="shared" si="1732"/>
        <v>0</v>
      </c>
      <c r="DE210" s="34">
        <v>4</v>
      </c>
      <c r="DF210" s="34">
        <f t="shared" si="1733"/>
        <v>114243.79498559999</v>
      </c>
      <c r="DG210" s="34">
        <v>2</v>
      </c>
      <c r="DH210" s="34">
        <f>(DG210/12*1*$D210*$G210*$H210*$M210*DH$9)+(DG210/12*11*$E210*$G210*$H210*$M210*DH$10)</f>
        <v>57556.325937599991</v>
      </c>
      <c r="DI210" s="34">
        <v>0</v>
      </c>
      <c r="DJ210" s="34">
        <f t="shared" si="1603"/>
        <v>0</v>
      </c>
      <c r="DK210" s="34"/>
      <c r="DL210" s="27"/>
      <c r="DM210" s="34"/>
      <c r="DN210" s="27">
        <f t="shared" si="1682"/>
        <v>0</v>
      </c>
      <c r="DO210" s="34">
        <v>0</v>
      </c>
      <c r="DP210" s="34">
        <f t="shared" si="1734"/>
        <v>0</v>
      </c>
      <c r="DQ210" s="34">
        <v>2</v>
      </c>
      <c r="DR210" s="34">
        <f>(DQ210/12*1*$D210*$G210*$H210*$M210*DR$9)+(DQ210/12*11*$E210*$G210*$H210*$M210*DR$10)</f>
        <v>57556.325937599991</v>
      </c>
      <c r="DS210" s="34">
        <v>0</v>
      </c>
      <c r="DT210" s="34">
        <f t="shared" si="1605"/>
        <v>0</v>
      </c>
      <c r="DU210" s="34"/>
      <c r="DV210" s="27"/>
      <c r="DW210" s="34">
        <f t="shared" si="1693"/>
        <v>0</v>
      </c>
      <c r="DX210" s="34">
        <f t="shared" si="1693"/>
        <v>0</v>
      </c>
      <c r="DY210" s="34">
        <v>2</v>
      </c>
      <c r="DZ210" s="34">
        <f>(DY210/12*1*$D210*$G210*$H210*$M210*DZ$9)+(DY210/12*11*$E210*$G210*$H210*$M210*DZ$10)</f>
        <v>57313.146878399995</v>
      </c>
      <c r="EA210" s="34">
        <v>0</v>
      </c>
      <c r="EB210" s="34">
        <f t="shared" si="1606"/>
        <v>0</v>
      </c>
      <c r="EC210" s="27"/>
      <c r="ED210" s="34"/>
      <c r="EE210" s="34">
        <f t="shared" si="1735"/>
        <v>0</v>
      </c>
      <c r="EF210" s="34">
        <f t="shared" si="1735"/>
        <v>0</v>
      </c>
      <c r="EG210" s="34">
        <v>1</v>
      </c>
      <c r="EH210" s="34">
        <f>(EG210/12*1*$D210*$G210*$H210*$L210*EH$9)+(EG210/12*11*$E210*$G210*$H210*$L210*EH$10)</f>
        <v>23991.013801999998</v>
      </c>
      <c r="EI210" s="34"/>
      <c r="EJ210" s="34">
        <f t="shared" ref="EJ210:EJ267" si="1747">(EI210/3*1*$D210*$G210*$H210*$L210*EJ$9)+(EI210/3*2*$E210*$G210*$H210*$L210*EJ$10)</f>
        <v>0</v>
      </c>
      <c r="EK210" s="34"/>
      <c r="EL210" s="34"/>
      <c r="EM210" s="34">
        <f t="shared" si="1737"/>
        <v>0</v>
      </c>
      <c r="EN210" s="34">
        <f t="shared" si="1694"/>
        <v>0</v>
      </c>
      <c r="EO210" s="34">
        <v>0</v>
      </c>
      <c r="EP210" s="34">
        <f>(EO210/12*1*$D210*$G210*$H210*$L210*EP$9)+(EO210/12*11*$E210*$G210*$H210*$L210*EP$10)</f>
        <v>0</v>
      </c>
      <c r="EQ210" s="34">
        <v>0</v>
      </c>
      <c r="ER210" s="34">
        <f t="shared" ref="ER210:ER273" si="1748">(EQ210/3*1*$D210*$G210*$H210*$L210*ER$9)+(EQ210/3*2*$E210*$G210*$H210*$L210*ER$10)</f>
        <v>0</v>
      </c>
      <c r="ES210" s="34"/>
      <c r="ET210" s="34"/>
      <c r="EU210" s="34">
        <f t="shared" si="1738"/>
        <v>0</v>
      </c>
      <c r="EV210" s="34">
        <f t="shared" si="1696"/>
        <v>0</v>
      </c>
      <c r="EW210" s="34"/>
      <c r="EX210" s="34">
        <f>(EW210/12*1*$D210*$G210*$H210*$M210*EX$9)+(EW210/12*11*$E210*$G210*$H210*$M210*EX$10)</f>
        <v>0</v>
      </c>
      <c r="EY210" s="34">
        <f t="shared" si="1739"/>
        <v>0</v>
      </c>
      <c r="EZ210" s="34">
        <f t="shared" ref="EZ210:EZ273" si="1749">(EY210/3*1*$D210*$G210*$H210*$M210*EZ$9)+(EY210/3*2*$E210*$G210*$H210*$M210*EZ$10)</f>
        <v>0</v>
      </c>
      <c r="FA210" s="34"/>
      <c r="FB210" s="34"/>
      <c r="FC210" s="34">
        <f t="shared" si="1298"/>
        <v>0</v>
      </c>
      <c r="FD210" s="34">
        <f t="shared" si="1298"/>
        <v>0</v>
      </c>
      <c r="FE210" s="34"/>
      <c r="FF210" s="34">
        <f t="shared" si="1740"/>
        <v>0</v>
      </c>
      <c r="FG210" s="34">
        <v>1</v>
      </c>
      <c r="FH210" s="34">
        <v>37185.53</v>
      </c>
      <c r="FI210" s="34"/>
      <c r="FJ210" s="34"/>
      <c r="FK210" s="34">
        <f t="shared" si="1299"/>
        <v>1</v>
      </c>
      <c r="FL210" s="34">
        <f t="shared" si="1299"/>
        <v>37185.53</v>
      </c>
      <c r="FM210" s="34">
        <v>0</v>
      </c>
      <c r="FN210" s="34">
        <f t="shared" si="1741"/>
        <v>0</v>
      </c>
      <c r="FO210" s="34">
        <f t="shared" si="1742"/>
        <v>0</v>
      </c>
      <c r="FP210" s="34">
        <f t="shared" ref="FP210:FP273" si="1750">(FO210/3*1*$D210*$G210*$H210*$M210*FP$9)+(FO210/3*2*$E210*$G210*$H210*$M210*FP$10)</f>
        <v>0</v>
      </c>
      <c r="FQ210" s="34"/>
      <c r="FR210" s="34"/>
      <c r="FS210" s="34"/>
      <c r="FT210" s="34"/>
      <c r="FU210" s="34">
        <v>2</v>
      </c>
      <c r="FV210" s="34">
        <f t="shared" si="1743"/>
        <v>99295.566131</v>
      </c>
      <c r="FW210" s="34">
        <v>1</v>
      </c>
      <c r="FX210" s="34">
        <v>52820.39</v>
      </c>
      <c r="FY210" s="34"/>
      <c r="FZ210" s="34"/>
      <c r="GA210" s="34">
        <f t="shared" si="1744"/>
        <v>1</v>
      </c>
      <c r="GB210" s="34">
        <f t="shared" si="1744"/>
        <v>52820.39</v>
      </c>
      <c r="GC210" s="34">
        <v>2</v>
      </c>
      <c r="GD210" s="34">
        <f>(GC210/12*1*$D210*$G210*$H210*$O210*GD$9)+(GC210/12*11*$E210*$G210*$H210*$P210*GD$10)</f>
        <v>113095.21015699998</v>
      </c>
      <c r="GE210" s="34"/>
      <c r="GF210" s="34">
        <f t="shared" ref="GF210:GF273" si="1751">(GE210/3*1*$D210*$G210*$H210*$O210*GF$9)+(GE210/3*2*$E210*$G210*$H210*$P210*GF$10)</f>
        <v>0</v>
      </c>
      <c r="GG210" s="34"/>
      <c r="GH210" s="34"/>
      <c r="GI210" s="27">
        <f t="shared" si="1745"/>
        <v>0</v>
      </c>
      <c r="GJ210" s="27">
        <f t="shared" si="1745"/>
        <v>0</v>
      </c>
      <c r="GK210" s="37"/>
      <c r="GL210" s="38"/>
    </row>
    <row r="211" spans="1:194" x14ac:dyDescent="0.25">
      <c r="A211" s="41"/>
      <c r="B211" s="72">
        <v>175</v>
      </c>
      <c r="C211" s="28" t="s">
        <v>349</v>
      </c>
      <c r="D211" s="29">
        <f t="shared" si="1746"/>
        <v>18150.400000000001</v>
      </c>
      <c r="E211" s="29">
        <f t="shared" si="1746"/>
        <v>18790</v>
      </c>
      <c r="F211" s="30">
        <v>18508</v>
      </c>
      <c r="G211" s="39">
        <v>1.57</v>
      </c>
      <c r="H211" s="31">
        <v>1</v>
      </c>
      <c r="I211" s="32"/>
      <c r="J211" s="32"/>
      <c r="K211" s="32"/>
      <c r="L211" s="29">
        <v>1.4</v>
      </c>
      <c r="M211" s="29">
        <v>1.68</v>
      </c>
      <c r="N211" s="29">
        <v>2.23</v>
      </c>
      <c r="O211" s="29">
        <v>2.39</v>
      </c>
      <c r="P211" s="33">
        <v>2.57</v>
      </c>
      <c r="Q211" s="34">
        <v>10</v>
      </c>
      <c r="R211" s="34">
        <f>(Q211/12*1*$D211*$G211*$H211*$L211*R$9)+(Q211/12*5*$E211*$G211*$H211*$L211*R$10)+(Q211/12*6*$F211*$G211*$H211*$L211*R$10)</f>
        <v>415812.91430000006</v>
      </c>
      <c r="S211" s="34"/>
      <c r="T211" s="34">
        <f>(S211/12*1*$D211*$G211*$H211*$L211*T$9)+(S211/12*5*$E211*$G211*$H211*$L211*T$10)+(S211/12*6*$F211*$G211*$H211*$L211*T$10)</f>
        <v>0</v>
      </c>
      <c r="U211" s="34"/>
      <c r="V211" s="34">
        <f t="shared" si="1700"/>
        <v>0</v>
      </c>
      <c r="W211" s="34"/>
      <c r="X211" s="34">
        <f t="shared" si="1701"/>
        <v>0</v>
      </c>
      <c r="Y211" s="34"/>
      <c r="Z211" s="34">
        <f t="shared" si="1702"/>
        <v>0</v>
      </c>
      <c r="AA211" s="34"/>
      <c r="AB211" s="34">
        <f t="shared" si="1703"/>
        <v>0</v>
      </c>
      <c r="AC211" s="34"/>
      <c r="AD211" s="34">
        <f t="shared" si="1704"/>
        <v>0</v>
      </c>
      <c r="AE211" s="34"/>
      <c r="AF211" s="34">
        <f t="shared" si="1705"/>
        <v>0</v>
      </c>
      <c r="AG211" s="34"/>
      <c r="AH211" s="34">
        <f t="shared" si="1706"/>
        <v>0</v>
      </c>
      <c r="AI211" s="34"/>
      <c r="AJ211" s="34">
        <f t="shared" si="1707"/>
        <v>0</v>
      </c>
      <c r="AK211" s="34"/>
      <c r="AL211" s="34">
        <f>(AK211/12*1*$D211*$G211*$H211*$L211*AL$9)+(AK211/12*5*$E211*$G211*$H211*$L211*AL$10)+(AK211/12*6*$F211*$G211*$H211*$L211*AL$10)</f>
        <v>0</v>
      </c>
      <c r="AM211" s="34"/>
      <c r="AN211" s="34">
        <f>(AM211/12*1*$D211*$G211*$H211*$L211*AN$9)+(AM211/12*5*$E211*$G211*$H211*$L211*AN$10)+(AM211/12*6*$F211*$G211*$H211*$L211*AN$10)</f>
        <v>0</v>
      </c>
      <c r="AO211" s="34"/>
      <c r="AP211" s="34">
        <f t="shared" si="1708"/>
        <v>0</v>
      </c>
      <c r="AQ211" s="34"/>
      <c r="AR211" s="34">
        <f>(AQ211/12*1*$D211*$G211*$H211*$M211*AR$9)+(AQ211/12*5*$E211*$G211*$H211*$M211*AR$10)+(AQ211/12*6*$F211*$G211*$H211*$M211*AR$10)</f>
        <v>0</v>
      </c>
      <c r="AS211" s="34"/>
      <c r="AT211" s="34">
        <f>(AS211/12*1*$D211*$G211*$H211*$M211*AT$9)+(AS211/12*5*$E211*$G211*$H211*$M211*AT$10)+(AS211/12*6*$F211*$G211*$H211*$M211*AT$10)</f>
        <v>0</v>
      </c>
      <c r="AU211" s="34"/>
      <c r="AV211" s="34">
        <f t="shared" si="1709"/>
        <v>0</v>
      </c>
      <c r="AW211" s="34"/>
      <c r="AX211" s="34">
        <f t="shared" si="1710"/>
        <v>0</v>
      </c>
      <c r="AY211" s="34"/>
      <c r="AZ211" s="34">
        <f t="shared" si="1711"/>
        <v>0</v>
      </c>
      <c r="BA211" s="34"/>
      <c r="BB211" s="34">
        <f t="shared" si="1712"/>
        <v>0</v>
      </c>
      <c r="BC211" s="34"/>
      <c r="BD211" s="34">
        <f t="shared" si="1713"/>
        <v>0</v>
      </c>
      <c r="BE211" s="34"/>
      <c r="BF211" s="34">
        <f t="shared" si="1714"/>
        <v>0</v>
      </c>
      <c r="BG211" s="34"/>
      <c r="BH211" s="34">
        <f t="shared" si="1715"/>
        <v>0</v>
      </c>
      <c r="BI211" s="34"/>
      <c r="BJ211" s="34">
        <f t="shared" si="1716"/>
        <v>0</v>
      </c>
      <c r="BK211" s="34"/>
      <c r="BL211" s="34">
        <f t="shared" si="1717"/>
        <v>0</v>
      </c>
      <c r="BM211" s="34"/>
      <c r="BN211" s="34">
        <f t="shared" si="1718"/>
        <v>0</v>
      </c>
      <c r="BO211" s="34"/>
      <c r="BP211" s="34">
        <f t="shared" si="1719"/>
        <v>0</v>
      </c>
      <c r="BQ211" s="40"/>
      <c r="BR211" s="34">
        <f t="shared" si="1720"/>
        <v>0</v>
      </c>
      <c r="BS211" s="34"/>
      <c r="BT211" s="34">
        <f t="shared" si="1721"/>
        <v>0</v>
      </c>
      <c r="BU211" s="34"/>
      <c r="BV211" s="34">
        <f t="shared" si="1722"/>
        <v>0</v>
      </c>
      <c r="BW211" s="34"/>
      <c r="BX211" s="34">
        <f>(BW211/12*1*$D211*$G211*$H211*$L211*BX$9)+(BW211/12*5*$E211*$G211*$H211*$L211*BX$10)+(BW211/12*6*$F211*$G211*$H211*$L211*BX$10)</f>
        <v>0</v>
      </c>
      <c r="BY211" s="34"/>
      <c r="BZ211" s="34">
        <f>(BY211/12*1*$D211*$G211*$H211*$L211*BZ$9)+(BY211/12*5*$E211*$G211*$H211*$L211*BZ$10)+(BY211/12*6*$F211*$G211*$H211*$L211*BZ$10)</f>
        <v>0</v>
      </c>
      <c r="CA211" s="34"/>
      <c r="CB211" s="34">
        <f>(CA211/12*1*$D211*$G211*$H211*$L211*CB$9)+(CA211/12*5*$E211*$G211*$H211*$L211*CB$10)+(CA211/12*6*$F211*$G211*$H211*$L211*CB$10)</f>
        <v>0</v>
      </c>
      <c r="CC211" s="34"/>
      <c r="CD211" s="34">
        <f>(CC211/12*1*$D211*$G211*$H211*$L211*CD$9)+(CC211/12*5*$E211*$G211*$H211*$L211*CD$10)+(CC211/12*6*$F211*$G211*$H211*$L211*CD$10)</f>
        <v>0</v>
      </c>
      <c r="CE211" s="34"/>
      <c r="CF211" s="34">
        <f t="shared" si="1723"/>
        <v>0</v>
      </c>
      <c r="CG211" s="34"/>
      <c r="CH211" s="34">
        <f t="shared" si="1724"/>
        <v>0</v>
      </c>
      <c r="CI211" s="34"/>
      <c r="CJ211" s="34">
        <f t="shared" si="1725"/>
        <v>0</v>
      </c>
      <c r="CK211" s="34"/>
      <c r="CL211" s="34">
        <f t="shared" si="1726"/>
        <v>0</v>
      </c>
      <c r="CM211" s="34"/>
      <c r="CN211" s="34">
        <f>(CM211/12*1*$D211*$G211*$H211*$L211*CN$9)+(CM211/12*11*$E211*$G211*$H211*$L211*CN$10)</f>
        <v>0</v>
      </c>
      <c r="CO211" s="34"/>
      <c r="CP211" s="34">
        <f t="shared" si="1596"/>
        <v>0</v>
      </c>
      <c r="CQ211" s="34"/>
      <c r="CR211" s="34"/>
      <c r="CS211" s="34">
        <f t="shared" si="1727"/>
        <v>0</v>
      </c>
      <c r="CT211" s="34">
        <f t="shared" si="1727"/>
        <v>0</v>
      </c>
      <c r="CU211" s="34"/>
      <c r="CV211" s="34">
        <f t="shared" si="1728"/>
        <v>0</v>
      </c>
      <c r="CW211" s="34"/>
      <c r="CX211" s="34">
        <f t="shared" si="1729"/>
        <v>0</v>
      </c>
      <c r="CY211" s="34"/>
      <c r="CZ211" s="34">
        <f t="shared" si="1730"/>
        <v>0</v>
      </c>
      <c r="DA211" s="34"/>
      <c r="DB211" s="34">
        <f t="shared" si="1731"/>
        <v>0</v>
      </c>
      <c r="DC211" s="34"/>
      <c r="DD211" s="34">
        <f t="shared" si="1732"/>
        <v>0</v>
      </c>
      <c r="DE211" s="34"/>
      <c r="DF211" s="34">
        <f t="shared" si="1733"/>
        <v>0</v>
      </c>
      <c r="DG211" s="34"/>
      <c r="DH211" s="34">
        <f>(DG211/12*1*$D211*$G211*$H211*$M211*DH$9)+(DG211/12*11*$E211*$G211*$H211*$M211*DH$10)</f>
        <v>0</v>
      </c>
      <c r="DI211" s="34">
        <v>0</v>
      </c>
      <c r="DJ211" s="34">
        <f t="shared" si="1603"/>
        <v>0</v>
      </c>
      <c r="DK211" s="34"/>
      <c r="DL211" s="27"/>
      <c r="DM211" s="34"/>
      <c r="DN211" s="27">
        <f t="shared" si="1682"/>
        <v>0</v>
      </c>
      <c r="DO211" s="34"/>
      <c r="DP211" s="34">
        <f t="shared" si="1734"/>
        <v>0</v>
      </c>
      <c r="DQ211" s="34"/>
      <c r="DR211" s="34">
        <f>(DQ211/12*1*$D211*$G211*$H211*$M211*DR$9)+(DQ211/12*11*$E211*$G211*$H211*$M211*DR$10)</f>
        <v>0</v>
      </c>
      <c r="DS211" s="34">
        <v>0</v>
      </c>
      <c r="DT211" s="34">
        <f t="shared" si="1605"/>
        <v>0</v>
      </c>
      <c r="DU211" s="34"/>
      <c r="DV211" s="27"/>
      <c r="DW211" s="34">
        <f t="shared" si="1693"/>
        <v>0</v>
      </c>
      <c r="DX211" s="34">
        <f t="shared" si="1693"/>
        <v>0</v>
      </c>
      <c r="DY211" s="34"/>
      <c r="DZ211" s="34">
        <f>(DY211/12*1*$D211*$G211*$H211*$M211*DZ$9)+(DY211/12*11*$E211*$G211*$H211*$M211*DZ$10)</f>
        <v>0</v>
      </c>
      <c r="EA211" s="34">
        <v>0</v>
      </c>
      <c r="EB211" s="34">
        <f t="shared" si="1606"/>
        <v>0</v>
      </c>
      <c r="EC211" s="27"/>
      <c r="ED211" s="34"/>
      <c r="EE211" s="34">
        <f t="shared" si="1735"/>
        <v>0</v>
      </c>
      <c r="EF211" s="34">
        <f t="shared" si="1735"/>
        <v>0</v>
      </c>
      <c r="EG211" s="34"/>
      <c r="EH211" s="34">
        <f>(EG211/12*1*$D211*$G211*$H211*$L211*EH$9)+(EG211/12*11*$E211*$G211*$H211*$L211*EH$10)</f>
        <v>0</v>
      </c>
      <c r="EI211" s="34">
        <f t="shared" si="1736"/>
        <v>0</v>
      </c>
      <c r="EJ211" s="34">
        <f t="shared" si="1747"/>
        <v>0</v>
      </c>
      <c r="EK211" s="34"/>
      <c r="EL211" s="34"/>
      <c r="EM211" s="34">
        <f t="shared" si="1737"/>
        <v>0</v>
      </c>
      <c r="EN211" s="34">
        <f t="shared" si="1694"/>
        <v>0</v>
      </c>
      <c r="EO211" s="34"/>
      <c r="EP211" s="34">
        <f>(EO211/12*1*$D211*$G211*$H211*$L211*EP$9)+(EO211/12*11*$E211*$G211*$H211*$L211*EP$10)</f>
        <v>0</v>
      </c>
      <c r="EQ211" s="34">
        <v>0</v>
      </c>
      <c r="ER211" s="34">
        <f t="shared" si="1748"/>
        <v>0</v>
      </c>
      <c r="ES211" s="34"/>
      <c r="ET211" s="34"/>
      <c r="EU211" s="34">
        <f t="shared" si="1738"/>
        <v>0</v>
      </c>
      <c r="EV211" s="34">
        <f t="shared" si="1696"/>
        <v>0</v>
      </c>
      <c r="EW211" s="34"/>
      <c r="EX211" s="34">
        <f>(EW211/12*1*$D211*$G211*$H211*$M211*EX$9)+(EW211/12*11*$E211*$G211*$H211*$M211*EX$10)</f>
        <v>0</v>
      </c>
      <c r="EY211" s="34">
        <f t="shared" si="1739"/>
        <v>0</v>
      </c>
      <c r="EZ211" s="34">
        <f t="shared" si="1749"/>
        <v>0</v>
      </c>
      <c r="FA211" s="34"/>
      <c r="FB211" s="34"/>
      <c r="FC211" s="34">
        <f t="shared" si="1298"/>
        <v>0</v>
      </c>
      <c r="FD211" s="34">
        <f t="shared" si="1298"/>
        <v>0</v>
      </c>
      <c r="FE211" s="34"/>
      <c r="FF211" s="34">
        <f t="shared" si="1740"/>
        <v>0</v>
      </c>
      <c r="FG211" s="34">
        <v>0</v>
      </c>
      <c r="FH211" s="34">
        <v>0</v>
      </c>
      <c r="FI211" s="34"/>
      <c r="FJ211" s="34"/>
      <c r="FK211" s="34">
        <f t="shared" si="1299"/>
        <v>0</v>
      </c>
      <c r="FL211" s="34">
        <f t="shared" si="1299"/>
        <v>0</v>
      </c>
      <c r="FM211" s="34"/>
      <c r="FN211" s="34">
        <f t="shared" si="1741"/>
        <v>0</v>
      </c>
      <c r="FO211" s="34">
        <f t="shared" si="1742"/>
        <v>0</v>
      </c>
      <c r="FP211" s="34">
        <f t="shared" si="1750"/>
        <v>0</v>
      </c>
      <c r="FQ211" s="34"/>
      <c r="FR211" s="34"/>
      <c r="FS211" s="34"/>
      <c r="FT211" s="34"/>
      <c r="FU211" s="34"/>
      <c r="FV211" s="34">
        <f t="shared" si="1743"/>
        <v>0</v>
      </c>
      <c r="FW211" s="34">
        <v>0</v>
      </c>
      <c r="FX211" s="34">
        <v>0</v>
      </c>
      <c r="FY211" s="34"/>
      <c r="FZ211" s="34"/>
      <c r="GA211" s="34">
        <f t="shared" si="1744"/>
        <v>0</v>
      </c>
      <c r="GB211" s="34">
        <f t="shared" si="1744"/>
        <v>0</v>
      </c>
      <c r="GC211" s="34"/>
      <c r="GD211" s="34">
        <f>(GC211/12*1*$D211*$G211*$H211*$O211*GD$9)+(GC211/12*11*$E211*$G211*$H211*$P211*GD$10)</f>
        <v>0</v>
      </c>
      <c r="GE211" s="34"/>
      <c r="GF211" s="34">
        <f t="shared" si="1751"/>
        <v>0</v>
      </c>
      <c r="GG211" s="34"/>
      <c r="GH211" s="34"/>
      <c r="GI211" s="27">
        <f t="shared" si="1745"/>
        <v>0</v>
      </c>
      <c r="GJ211" s="27">
        <f t="shared" si="1745"/>
        <v>0</v>
      </c>
      <c r="GK211" s="37"/>
      <c r="GL211" s="38"/>
    </row>
    <row r="212" spans="1:194" x14ac:dyDescent="0.25">
      <c r="A212" s="41">
        <v>25</v>
      </c>
      <c r="B212" s="78"/>
      <c r="C212" s="44" t="s">
        <v>350</v>
      </c>
      <c r="D212" s="29">
        <f t="shared" si="1746"/>
        <v>18150.400000000001</v>
      </c>
      <c r="E212" s="29">
        <f t="shared" si="1746"/>
        <v>18790</v>
      </c>
      <c r="F212" s="30">
        <v>18508</v>
      </c>
      <c r="G212" s="74">
        <v>1.18</v>
      </c>
      <c r="H212" s="31">
        <v>1</v>
      </c>
      <c r="I212" s="32"/>
      <c r="J212" s="32"/>
      <c r="K212" s="32"/>
      <c r="L212" s="29">
        <v>1.4</v>
      </c>
      <c r="M212" s="29">
        <v>1.68</v>
      </c>
      <c r="N212" s="29">
        <v>2.23</v>
      </c>
      <c r="O212" s="29">
        <v>2.39</v>
      </c>
      <c r="P212" s="33">
        <v>2.57</v>
      </c>
      <c r="Q212" s="27">
        <f>SUM(Q213:Q224)</f>
        <v>825</v>
      </c>
      <c r="R212" s="27">
        <f t="shared" ref="R212:CC212" si="1752">SUM(R213:R224)</f>
        <v>57141771.807563335</v>
      </c>
      <c r="S212" s="27">
        <f t="shared" si="1752"/>
        <v>371</v>
      </c>
      <c r="T212" s="27">
        <f t="shared" si="1752"/>
        <v>30887756.654509999</v>
      </c>
      <c r="U212" s="27">
        <f t="shared" si="1752"/>
        <v>0</v>
      </c>
      <c r="V212" s="27">
        <f t="shared" si="1752"/>
        <v>0</v>
      </c>
      <c r="W212" s="27">
        <f t="shared" si="1752"/>
        <v>0</v>
      </c>
      <c r="X212" s="27">
        <f t="shared" si="1752"/>
        <v>0</v>
      </c>
      <c r="Y212" s="27">
        <f t="shared" si="1752"/>
        <v>0</v>
      </c>
      <c r="Z212" s="27">
        <f t="shared" si="1752"/>
        <v>0</v>
      </c>
      <c r="AA212" s="27">
        <f t="shared" si="1752"/>
        <v>202</v>
      </c>
      <c r="AB212" s="27">
        <f t="shared" si="1752"/>
        <v>19598997.117373332</v>
      </c>
      <c r="AC212" s="27">
        <f t="shared" si="1752"/>
        <v>1520</v>
      </c>
      <c r="AD212" s="27">
        <f t="shared" si="1752"/>
        <v>50147869.183999993</v>
      </c>
      <c r="AE212" s="27">
        <f t="shared" si="1752"/>
        <v>0</v>
      </c>
      <c r="AF212" s="27">
        <f t="shared" si="1752"/>
        <v>0</v>
      </c>
      <c r="AG212" s="27">
        <f t="shared" si="1752"/>
        <v>0</v>
      </c>
      <c r="AH212" s="27">
        <f t="shared" si="1752"/>
        <v>0</v>
      </c>
      <c r="AI212" s="27">
        <f>SUM(AI213:AI224)</f>
        <v>14</v>
      </c>
      <c r="AJ212" s="27">
        <f t="shared" ref="AJ212" si="1753">SUM(AJ213:AJ224)</f>
        <v>568044.52315333323</v>
      </c>
      <c r="AK212" s="27">
        <f t="shared" si="1752"/>
        <v>16</v>
      </c>
      <c r="AL212" s="27">
        <f t="shared" si="1752"/>
        <v>637295.83754666662</v>
      </c>
      <c r="AM212" s="27">
        <f t="shared" si="1752"/>
        <v>0</v>
      </c>
      <c r="AN212" s="27">
        <f t="shared" si="1752"/>
        <v>0</v>
      </c>
      <c r="AO212" s="27">
        <f t="shared" si="1752"/>
        <v>1</v>
      </c>
      <c r="AP212" s="27">
        <f t="shared" si="1752"/>
        <v>107870.1561093333</v>
      </c>
      <c r="AQ212" s="27">
        <f t="shared" si="1752"/>
        <v>150</v>
      </c>
      <c r="AR212" s="27">
        <f t="shared" si="1752"/>
        <v>5989536.1256639995</v>
      </c>
      <c r="AS212" s="27">
        <f t="shared" si="1752"/>
        <v>0</v>
      </c>
      <c r="AT212" s="27">
        <f t="shared" si="1752"/>
        <v>0</v>
      </c>
      <c r="AU212" s="27">
        <f t="shared" si="1752"/>
        <v>372</v>
      </c>
      <c r="AV212" s="27">
        <f t="shared" si="1752"/>
        <v>13080444.8282816</v>
      </c>
      <c r="AW212" s="27">
        <f t="shared" si="1752"/>
        <v>0</v>
      </c>
      <c r="AX212" s="27">
        <f t="shared" si="1752"/>
        <v>0</v>
      </c>
      <c r="AY212" s="27">
        <f t="shared" si="1752"/>
        <v>0</v>
      </c>
      <c r="AZ212" s="27">
        <f t="shared" si="1752"/>
        <v>0</v>
      </c>
      <c r="BA212" s="27">
        <f t="shared" si="1752"/>
        <v>0</v>
      </c>
      <c r="BB212" s="27">
        <f t="shared" si="1752"/>
        <v>0</v>
      </c>
      <c r="BC212" s="27">
        <f t="shared" si="1752"/>
        <v>60</v>
      </c>
      <c r="BD212" s="27">
        <f t="shared" si="1752"/>
        <v>2262922.596928</v>
      </c>
      <c r="BE212" s="27">
        <f t="shared" si="1752"/>
        <v>0</v>
      </c>
      <c r="BF212" s="27">
        <f t="shared" si="1752"/>
        <v>0</v>
      </c>
      <c r="BG212" s="27">
        <f t="shared" si="1752"/>
        <v>0</v>
      </c>
      <c r="BH212" s="27">
        <f t="shared" si="1752"/>
        <v>0</v>
      </c>
      <c r="BI212" s="27">
        <v>0</v>
      </c>
      <c r="BJ212" s="27">
        <f t="shared" ref="BJ212" si="1754">SUM(BJ213:BJ224)</f>
        <v>0</v>
      </c>
      <c r="BK212" s="27">
        <f t="shared" si="1752"/>
        <v>0</v>
      </c>
      <c r="BL212" s="27">
        <f t="shared" si="1752"/>
        <v>0</v>
      </c>
      <c r="BM212" s="27">
        <f>SUM(BM213:BM224)</f>
        <v>108</v>
      </c>
      <c r="BN212" s="27">
        <f t="shared" ref="BN212" si="1755">SUM(BN213:BN224)</f>
        <v>2903316.660066667</v>
      </c>
      <c r="BO212" s="27">
        <f t="shared" si="1752"/>
        <v>352</v>
      </c>
      <c r="BP212" s="27">
        <f t="shared" si="1752"/>
        <v>9835406.4322826676</v>
      </c>
      <c r="BQ212" s="27">
        <v>0</v>
      </c>
      <c r="BR212" s="27">
        <f t="shared" ref="BR212" si="1756">SUM(BR213:BR224)</f>
        <v>0</v>
      </c>
      <c r="BS212" s="27">
        <f t="shared" si="1752"/>
        <v>0</v>
      </c>
      <c r="BT212" s="27">
        <f t="shared" si="1752"/>
        <v>0</v>
      </c>
      <c r="BU212" s="27">
        <f t="shared" si="1752"/>
        <v>0</v>
      </c>
      <c r="BV212" s="27">
        <f t="shared" si="1752"/>
        <v>0</v>
      </c>
      <c r="BW212" s="27">
        <f t="shared" si="1752"/>
        <v>2</v>
      </c>
      <c r="BX212" s="27">
        <f t="shared" si="1752"/>
        <v>42138.25462</v>
      </c>
      <c r="BY212" s="27">
        <f t="shared" si="1752"/>
        <v>67</v>
      </c>
      <c r="BZ212" s="27">
        <f t="shared" si="1752"/>
        <v>1315315.5192100001</v>
      </c>
      <c r="CA212" s="27">
        <f t="shared" si="1752"/>
        <v>0</v>
      </c>
      <c r="CB212" s="27">
        <f t="shared" si="1752"/>
        <v>0</v>
      </c>
      <c r="CC212" s="27">
        <f t="shared" si="1752"/>
        <v>18</v>
      </c>
      <c r="CD212" s="27">
        <f t="shared" ref="CD212:EO212" si="1757">SUM(CD213:CD224)</f>
        <v>377742.06591333332</v>
      </c>
      <c r="CE212" s="27">
        <f t="shared" si="1757"/>
        <v>0</v>
      </c>
      <c r="CF212" s="27">
        <f t="shared" si="1757"/>
        <v>0</v>
      </c>
      <c r="CG212" s="27">
        <f t="shared" si="1757"/>
        <v>0</v>
      </c>
      <c r="CH212" s="27">
        <f t="shared" si="1757"/>
        <v>0</v>
      </c>
      <c r="CI212" s="27">
        <f t="shared" si="1757"/>
        <v>0</v>
      </c>
      <c r="CJ212" s="27">
        <f t="shared" si="1757"/>
        <v>0</v>
      </c>
      <c r="CK212" s="27">
        <f t="shared" si="1757"/>
        <v>0</v>
      </c>
      <c r="CL212" s="27">
        <f t="shared" si="1757"/>
        <v>0</v>
      </c>
      <c r="CM212" s="27">
        <f t="shared" si="1757"/>
        <v>102</v>
      </c>
      <c r="CN212" s="27">
        <f t="shared" si="1757"/>
        <v>2373011.8407799993</v>
      </c>
      <c r="CO212" s="27">
        <f t="shared" si="1757"/>
        <v>16</v>
      </c>
      <c r="CP212" s="27">
        <f t="shared" si="1757"/>
        <v>370419.7</v>
      </c>
      <c r="CQ212" s="27">
        <f>CM212-CO212</f>
        <v>86</v>
      </c>
      <c r="CR212" s="27">
        <f>($CQ212/9*3* $E212*$G212*$H212*$L212*CR$10)+($CQ212/9*6* $F212*$G212*$H212*$L212*CR$10)</f>
        <v>2521253.4701759992</v>
      </c>
      <c r="CS212" s="34">
        <f t="shared" si="1727"/>
        <v>102</v>
      </c>
      <c r="CT212" s="34">
        <f t="shared" si="1727"/>
        <v>2891673.1701759994</v>
      </c>
      <c r="CU212" s="27">
        <f t="shared" si="1757"/>
        <v>155</v>
      </c>
      <c r="CV212" s="27">
        <f t="shared" ref="CV212" si="1758">SUM(CV213:CV224)</f>
        <v>4379508.693016801</v>
      </c>
      <c r="CW212" s="27">
        <f t="shared" ref="CW212:CY212" si="1759">SUM(CW213:CW224)</f>
        <v>112</v>
      </c>
      <c r="CX212" s="27">
        <f t="shared" si="1759"/>
        <v>3580062.7335983999</v>
      </c>
      <c r="CY212" s="27">
        <f t="shared" si="1759"/>
        <v>40</v>
      </c>
      <c r="CZ212" s="27">
        <f t="shared" si="1757"/>
        <v>948692.31613333325</v>
      </c>
      <c r="DA212" s="27">
        <f t="shared" si="1757"/>
        <v>59</v>
      </c>
      <c r="DB212" s="27">
        <f t="shared" si="1757"/>
        <v>1803214.4370968</v>
      </c>
      <c r="DC212" s="27">
        <f t="shared" si="1757"/>
        <v>15</v>
      </c>
      <c r="DD212" s="27">
        <f t="shared" si="1757"/>
        <v>444828.56955599994</v>
      </c>
      <c r="DE212" s="27">
        <f t="shared" si="1757"/>
        <v>26</v>
      </c>
      <c r="DF212" s="27">
        <f t="shared" si="1757"/>
        <v>896222.87445600005</v>
      </c>
      <c r="DG212" s="27">
        <f t="shared" si="1757"/>
        <v>106</v>
      </c>
      <c r="DH212" s="27">
        <f t="shared" si="1757"/>
        <v>3512259.0161232008</v>
      </c>
      <c r="DI212" s="27">
        <f t="shared" si="1757"/>
        <v>34</v>
      </c>
      <c r="DJ212" s="27">
        <f t="shared" si="1757"/>
        <v>1010178.5</v>
      </c>
      <c r="DK212" s="27">
        <f>DG212-DI212</f>
        <v>72</v>
      </c>
      <c r="DL212" s="27">
        <f>(DK212/9*3*$E212*$G212*$H212*$M212*DL$10)+(DK212/9*6*$F212*$G212*$H212*$M212*DL$10)</f>
        <v>2798491.7850623997</v>
      </c>
      <c r="DM212" s="27">
        <f t="shared" ref="DM212" si="1760">DI212+DK212</f>
        <v>106</v>
      </c>
      <c r="DN212" s="27">
        <f t="shared" si="1682"/>
        <v>3808670.2850623997</v>
      </c>
      <c r="DO212" s="27">
        <f t="shared" si="1757"/>
        <v>15</v>
      </c>
      <c r="DP212" s="27">
        <f t="shared" ref="DP212" si="1761">SUM(DP213:DP224)</f>
        <v>964645.27551000006</v>
      </c>
      <c r="DQ212" s="27">
        <f t="shared" si="1757"/>
        <v>94</v>
      </c>
      <c r="DR212" s="27">
        <f t="shared" si="1757"/>
        <v>2978374.4755296004</v>
      </c>
      <c r="DS212" s="27">
        <f t="shared" si="1757"/>
        <v>32</v>
      </c>
      <c r="DT212" s="27">
        <f t="shared" si="1757"/>
        <v>997601.98999999987</v>
      </c>
      <c r="DU212" s="27">
        <v>82</v>
      </c>
      <c r="DV212" s="27">
        <f>(DU212/9*3*$E212*$G212*$H212*$M212*DV$10)+(DU212/9*6*$F212*$G212*$H212*$M212*DV$10)</f>
        <v>3187171.1996543999</v>
      </c>
      <c r="DW212" s="34">
        <f t="shared" si="1693"/>
        <v>114</v>
      </c>
      <c r="DX212" s="34">
        <f t="shared" si="1693"/>
        <v>4184773.1896543996</v>
      </c>
      <c r="DY212" s="27">
        <f t="shared" si="1757"/>
        <v>188</v>
      </c>
      <c r="DZ212" s="27">
        <f t="shared" si="1757"/>
        <v>6214853.1913887998</v>
      </c>
      <c r="EA212" s="27">
        <f t="shared" si="1757"/>
        <v>36</v>
      </c>
      <c r="EB212" s="27">
        <f t="shared" si="1757"/>
        <v>1135264.5899999999</v>
      </c>
      <c r="EC212" s="27">
        <f>DY212-EA212</f>
        <v>152</v>
      </c>
      <c r="ED212" s="27">
        <f>(EC212/9*3*$E212*$G212*$H212*$M212*ED$10)+(EC212/9*6*$F212*$G212*$H212*$M212*ED$10)</f>
        <v>5907927.1017984003</v>
      </c>
      <c r="EE212" s="34">
        <f t="shared" si="1735"/>
        <v>188</v>
      </c>
      <c r="EF212" s="34">
        <f t="shared" si="1735"/>
        <v>7043191.6917984001</v>
      </c>
      <c r="EG212" s="27">
        <f t="shared" si="1757"/>
        <v>124</v>
      </c>
      <c r="EH212" s="27">
        <f t="shared" si="1757"/>
        <v>3292559.8252400002</v>
      </c>
      <c r="EI212" s="27">
        <f t="shared" si="1757"/>
        <v>28</v>
      </c>
      <c r="EJ212" s="27">
        <f t="shared" si="1757"/>
        <v>715742.02</v>
      </c>
      <c r="EK212" s="27">
        <f>EG212-EI212</f>
        <v>96</v>
      </c>
      <c r="EL212" s="27">
        <f>(EK212/9*3* $E212*$G212*$H212*$L212*EL$10)+(EK212/9*6* $F212*$G212*$H212*$L212*EL$10)</f>
        <v>3109435.3167359997</v>
      </c>
      <c r="EM212" s="27">
        <f>EI212+EK212</f>
        <v>124</v>
      </c>
      <c r="EN212" s="34">
        <f t="shared" si="1694"/>
        <v>3825177.3367359997</v>
      </c>
      <c r="EO212" s="27">
        <f t="shared" si="1757"/>
        <v>63</v>
      </c>
      <c r="EP212" s="27">
        <f t="shared" ref="EP212:GD212" si="1762">SUM(EP213:EP224)</f>
        <v>1697295.2867966667</v>
      </c>
      <c r="EQ212" s="27">
        <f t="shared" si="1762"/>
        <v>20</v>
      </c>
      <c r="ER212" s="27">
        <f t="shared" si="1762"/>
        <v>541903.30999999994</v>
      </c>
      <c r="ES212" s="27">
        <f>EO212-EQ212</f>
        <v>43</v>
      </c>
      <c r="ET212" s="27">
        <f>(ES212/9*3* $E212*$G212*$H212*$L212*ET$10)+(ES212/9*6* $F212*$G212*$H212*$L212*ET$10)</f>
        <v>1392767.9022879996</v>
      </c>
      <c r="EU212" s="27">
        <f>EQ212+ES212</f>
        <v>63</v>
      </c>
      <c r="EV212" s="34">
        <f t="shared" si="1696"/>
        <v>1934671.2122879997</v>
      </c>
      <c r="EW212" s="27">
        <f t="shared" si="1762"/>
        <v>2</v>
      </c>
      <c r="EX212" s="27">
        <f t="shared" si="1762"/>
        <v>73085.958679999996</v>
      </c>
      <c r="EY212" s="27">
        <f t="shared" si="1762"/>
        <v>1</v>
      </c>
      <c r="EZ212" s="27">
        <f t="shared" si="1762"/>
        <v>36330.69</v>
      </c>
      <c r="FA212" s="27">
        <f>EW212-EY212+1</f>
        <v>2</v>
      </c>
      <c r="FB212" s="27">
        <f>(FA212/9*3*$E212*$G212*$H212*$M212*FB$10)+(FA212/9*6*$F212*$G212*$H212*$M212*FB$10)</f>
        <v>99861.845798399998</v>
      </c>
      <c r="FC212" s="34">
        <f t="shared" si="1298"/>
        <v>3</v>
      </c>
      <c r="FD212" s="34">
        <f t="shared" si="1298"/>
        <v>136192.5357984</v>
      </c>
      <c r="FE212" s="27">
        <f t="shared" si="1762"/>
        <v>64</v>
      </c>
      <c r="FF212" s="27">
        <f t="shared" si="1762"/>
        <v>2615543.24976</v>
      </c>
      <c r="FG212" s="27">
        <f t="shared" si="1762"/>
        <v>9</v>
      </c>
      <c r="FH212" s="27">
        <f t="shared" si="1762"/>
        <v>388185.56999999995</v>
      </c>
      <c r="FI212" s="27">
        <f>FE212-FG212-9</f>
        <v>46</v>
      </c>
      <c r="FJ212" s="27">
        <f>(FI212/9*3*$E212*$G212*$H212*$M212*FJ$10)+(FI212/9*6*$F212*$G212*$H212*$M212*FJ$10)</f>
        <v>2296822.4533631993</v>
      </c>
      <c r="FK212" s="34">
        <f t="shared" si="1299"/>
        <v>55</v>
      </c>
      <c r="FL212" s="34">
        <f t="shared" si="1299"/>
        <v>2685008.0233631991</v>
      </c>
      <c r="FM212" s="27">
        <f t="shared" si="1762"/>
        <v>14</v>
      </c>
      <c r="FN212" s="27">
        <f t="shared" si="1762"/>
        <v>542767.9619600001</v>
      </c>
      <c r="FO212" s="27">
        <f t="shared" si="1762"/>
        <v>4</v>
      </c>
      <c r="FP212" s="27">
        <f t="shared" si="1762"/>
        <v>171809.58</v>
      </c>
      <c r="FQ212" s="27">
        <f>FM212-FO212+5+2</f>
        <v>17</v>
      </c>
      <c r="FR212" s="27">
        <f>(FQ212/9*3*$E212*$G212*$H212*$M212*FR$10)+(FQ212/9*6*$F212*$G212*$H212*$M212*FR$10)</f>
        <v>848825.68928639987</v>
      </c>
      <c r="FS212" s="34">
        <f t="shared" ref="FS212" si="1763">FO212+FQ212</f>
        <v>21</v>
      </c>
      <c r="FT212" s="34">
        <f>FP212+FR212</f>
        <v>1020635.2692863998</v>
      </c>
      <c r="FU212" s="27">
        <f t="shared" ref="FU212:FV212" si="1764">SUM(FU213:FU224)</f>
        <v>15</v>
      </c>
      <c r="FV212" s="27">
        <f t="shared" si="1764"/>
        <v>1478590.8726748331</v>
      </c>
      <c r="FW212" s="27">
        <f t="shared" si="1762"/>
        <v>3</v>
      </c>
      <c r="FX212" s="27">
        <f t="shared" si="1762"/>
        <v>242258.04</v>
      </c>
      <c r="FY212" s="27">
        <v>6</v>
      </c>
      <c r="FZ212" s="27">
        <f>SUM($FY212*$F212*$G212*$H212*$N212*$FZ$10)</f>
        <v>395654.65154880006</v>
      </c>
      <c r="GA212" s="27">
        <f>FW212+FY212</f>
        <v>9</v>
      </c>
      <c r="GB212" s="27">
        <f>FX212+FZ212</f>
        <v>637912.6915488001</v>
      </c>
      <c r="GC212" s="27">
        <f t="shared" si="1762"/>
        <v>50</v>
      </c>
      <c r="GD212" s="27">
        <f t="shared" si="1762"/>
        <v>3368157.3507676669</v>
      </c>
      <c r="GE212" s="27">
        <f t="shared" ref="GE212:GF212" si="1765">SUM(GE213:GE224)</f>
        <v>9</v>
      </c>
      <c r="GF212" s="27">
        <f t="shared" si="1765"/>
        <v>557770.99</v>
      </c>
      <c r="GG212" s="27">
        <f>GC212-GE212</f>
        <v>41</v>
      </c>
      <c r="GH212" s="27">
        <f>SUM($GG212/9*3*$GH$10*$E212*$G212*$H212*$P212)+($GG212/9*6*$GH$10*$F212*$G212*$H212*$P212)</f>
        <v>3131679.3725528</v>
      </c>
      <c r="GI212" s="27">
        <f t="shared" si="1745"/>
        <v>50</v>
      </c>
      <c r="GJ212" s="27">
        <f t="shared" si="1745"/>
        <v>3689450.3625528002</v>
      </c>
      <c r="GK212" s="27">
        <f>SUM(Q212,S212,U212,W212,Y212,AA212,AC212,AE212,AG212,AI212,AK212,AM212,AO212,AQ212,AS212,AU212,AW212,AY212,BA212,BC212,BE212,BG212,BI212,BK212,BM212,BO212,BQ212,BS212,BU212,BW212,BY212,CA212,CC212,CE212,CG212,CI212,CK212,CS212,CU212,CW212,CY212,DA212,DC212,DE212,DM212,DO212,DW212,EE212,EM212,EU212,FC212,FK212,FS212,GA212,GI212)</f>
        <v>5335</v>
      </c>
      <c r="GL212" s="27">
        <f>SUM(R212,T212,V212,X212,Z212,AB212,AD212,AF212,AH212,AJ212,AL212,AN212,AP212,AR212,AT212,AV212,AX212,AZ212,BB212,BD212,BF212,BH212,BJ212,BL212,BN212,BP212,BR212,BT212,BV212,BX212,BZ212,CB212,CD212,CF212,CH212,CJ212,CL212,CT212,CV212,CX212,CZ212,DB212,DD212,DF212,DN212,DP212,DX212,EF212,EN212,EV212,FD212,FL212,FT212,GB212,GJ212)</f>
        <v>239770958.43085435</v>
      </c>
    </row>
    <row r="213" spans="1:194" ht="30" x14ac:dyDescent="0.25">
      <c r="A213" s="41"/>
      <c r="B213" s="72">
        <v>176</v>
      </c>
      <c r="C213" s="28" t="s">
        <v>351</v>
      </c>
      <c r="D213" s="29">
        <f t="shared" si="1746"/>
        <v>18150.400000000001</v>
      </c>
      <c r="E213" s="29">
        <f t="shared" si="1746"/>
        <v>18790</v>
      </c>
      <c r="F213" s="30">
        <v>18508</v>
      </c>
      <c r="G213" s="39">
        <v>0.85</v>
      </c>
      <c r="H213" s="31">
        <v>1</v>
      </c>
      <c r="I213" s="32"/>
      <c r="J213" s="32"/>
      <c r="K213" s="32"/>
      <c r="L213" s="29">
        <v>1.4</v>
      </c>
      <c r="M213" s="29">
        <v>1.68</v>
      </c>
      <c r="N213" s="29">
        <v>2.23</v>
      </c>
      <c r="O213" s="29">
        <v>2.39</v>
      </c>
      <c r="P213" s="33">
        <v>2.57</v>
      </c>
      <c r="Q213" s="34">
        <v>56</v>
      </c>
      <c r="R213" s="34">
        <f t="shared" ref="R213:R222" si="1766">(Q213/12*1*$D213*$G213*$H213*$L213*R$9)+(Q213/12*5*$E213*$G213*$H213*$L213*R$10)+(Q213/12*6*$F213*$G213*$H213*$L213*R$10)</f>
        <v>1260681.1924000001</v>
      </c>
      <c r="S213" s="34">
        <v>28</v>
      </c>
      <c r="T213" s="34">
        <f t="shared" ref="T213:T222" si="1767">(S213/12*1*$D213*$G213*$H213*$L213*T$9)+(S213/12*5*$E213*$G213*$H213*$L213*T$10)+(S213/12*6*$F213*$G213*$H213*$L213*T$10)</f>
        <v>630340.59620000003</v>
      </c>
      <c r="U213" s="34">
        <v>0</v>
      </c>
      <c r="V213" s="34">
        <f t="shared" ref="V213:V222" si="1768">(U213/12*1*$D213*$G213*$H213*$L213*V$9)+(U213/12*5*$E213*$G213*$H213*$L213*V$10)+(U213/12*6*$F213*$G213*$H213*$L213*V$10)</f>
        <v>0</v>
      </c>
      <c r="W213" s="34"/>
      <c r="X213" s="34">
        <f t="shared" ref="X213:X222" si="1769">(W213/12*1*$D213*$G213*$H213*$L213*X$9)+(W213/12*5*$E213*$G213*$H213*$L213*X$10)+(W213/12*6*$F213*$G213*$H213*$L213*X$10)</f>
        <v>0</v>
      </c>
      <c r="Y213" s="34">
        <v>0</v>
      </c>
      <c r="Z213" s="34">
        <f t="shared" ref="Z213:Z222" si="1770">(Y213/12*1*$D213*$G213*$H213*$L213*Z$9)+(Y213/12*5*$E213*$G213*$H213*$L213*Z$10)+(Y213/12*6*$F213*$G213*$H213*$L213*Z$10)</f>
        <v>0</v>
      </c>
      <c r="AA213" s="34">
        <v>6</v>
      </c>
      <c r="AB213" s="34">
        <f t="shared" ref="AB213:AB222" si="1771">(AA213/12*1*$D213*$G213*$H213*$L213*AB$9)+(AA213/12*5*$E213*$G213*$H213*$L213*AB$10)+(AA213/12*6*$F213*$G213*$H213*$L213*AB$10)</f>
        <v>136292.723</v>
      </c>
      <c r="AC213" s="34">
        <v>0</v>
      </c>
      <c r="AD213" s="34">
        <f t="shared" ref="AD213:AD222" si="1772">(AC213/12*1*$D213*$G213*$H213*$L213*AD$9)+(AC213/12*5*$E213*$G213*$H213*$L213*AD$10)+(AC213/12*6*$F213*$G213*$H213*$L213*AD$10)</f>
        <v>0</v>
      </c>
      <c r="AE213" s="34">
        <v>0</v>
      </c>
      <c r="AF213" s="34">
        <f t="shared" ref="AF213:AF222" si="1773">(AE213/12*1*$D213*$G213*$H213*$L213*AF$9)+(AE213/12*5*$E213*$G213*$H213*$L213*AF$10)+(AE213/12*6*$F213*$G213*$H213*$L213*AF$10)</f>
        <v>0</v>
      </c>
      <c r="AG213" s="34">
        <v>0</v>
      </c>
      <c r="AH213" s="34">
        <f t="shared" ref="AH213:AH222" si="1774">(AG213/12*1*$D213*$G213*$H213*$L213*AH$9)+(AG213/12*5*$E213*$G213*$H213*$L213*AH$10)+(AG213/12*6*$F213*$G213*$H213*$L213*AH$10)</f>
        <v>0</v>
      </c>
      <c r="AI213" s="27">
        <v>1</v>
      </c>
      <c r="AJ213" s="34">
        <f t="shared" ref="AJ213:AJ222" si="1775">(AI213/12*1*$D213*$G213*$H213*$L213*AJ$9)+(AI213/12*3*$E213*$G213*$H213*$L213*AJ$10)+(AI213/12*2*$E213*$G213*$H213*$L213*AJ$11)+(AI213/12*6*$F213*$G213*$H213*$L213*AJ$11)</f>
        <v>24361.142516666667</v>
      </c>
      <c r="AK213" s="34">
        <v>6</v>
      </c>
      <c r="AL213" s="34">
        <f t="shared" ref="AL213:AL222" si="1776">(AK213/12*1*$D213*$G213*$H213*$L213*AL$9)+(AK213/12*5*$E213*$G213*$H213*$L213*AL$10)+(AK213/12*6*$F213*$G213*$H213*$L213*AL$10)</f>
        <v>133205.27752</v>
      </c>
      <c r="AM213" s="34"/>
      <c r="AN213" s="34">
        <f t="shared" ref="AN213:AN222" si="1777">(AM213/12*1*$D213*$G213*$H213*$L213*AN$9)+(AM213/12*5*$E213*$G213*$H213*$L213*AN$10)+(AM213/12*6*$F213*$G213*$H213*$L213*AN$10)</f>
        <v>0</v>
      </c>
      <c r="AO213" s="34">
        <v>0</v>
      </c>
      <c r="AP213" s="34">
        <f t="shared" ref="AP213:AP222" si="1778">(AO213/12*1*$D213*$G213*$H213*$L213*AP$9)+(AO213/12*5*$E213*$G213*$H213*$L213*AP$10)+(AO213/12*6*$F213*$G213*$H213*$L213*AP$10)</f>
        <v>0</v>
      </c>
      <c r="AQ213" s="34">
        <v>30</v>
      </c>
      <c r="AR213" s="34">
        <f t="shared" ref="AR213:AR222" si="1779">(AQ213/12*1*$D213*$G213*$H213*$M213*AR$9)+(AQ213/12*5*$E213*$G213*$H213*$M213*AR$10)+(AQ213/12*6*$F213*$G213*$H213*$M213*AR$10)</f>
        <v>799231.66512000002</v>
      </c>
      <c r="AS213" s="34">
        <v>0</v>
      </c>
      <c r="AT213" s="34">
        <f t="shared" ref="AT213:AT222" si="1780">(AS213/12*1*$D213*$G213*$H213*$M213*AT$9)+(AS213/12*5*$E213*$G213*$H213*$M213*AT$10)+(AS213/12*6*$F213*$G213*$H213*$M213*AT$10)</f>
        <v>0</v>
      </c>
      <c r="AU213" s="73">
        <v>150</v>
      </c>
      <c r="AV213" s="34">
        <f t="shared" ref="AV213:AV222" si="1781">(AU213/12*1*$D213*$G213*$H213*$M213*AV$9)+(AU213/12*5*$E213*$G213*$H213*$M213*AV$10)+(AU213/12*6*$F213*$G213*$H213*$M213*AV$10)</f>
        <v>3996158.3256000001</v>
      </c>
      <c r="AW213" s="34">
        <v>0</v>
      </c>
      <c r="AX213" s="34">
        <f t="shared" ref="AX213:AX222" si="1782">(AW213/12*1*$D213*$G213*$H213*$M213*AX$9)+(AW213/12*5*$E213*$G213*$H213*$M213*AX$10)+(AW213/12*6*$F213*$G213*$H213*$M213*AX$10)</f>
        <v>0</v>
      </c>
      <c r="AY213" s="34"/>
      <c r="AZ213" s="34">
        <f t="shared" ref="AZ213:AZ222" si="1783">(AY213/12*1*$D213*$G213*$H213*$L213*AZ$9)+(AY213/12*5*$E213*$G213*$H213*$L213*AZ$10)+(AY213/12*6*$F213*$G213*$H213*$L213*AZ$10)</f>
        <v>0</v>
      </c>
      <c r="BA213" s="34"/>
      <c r="BB213" s="34">
        <f t="shared" ref="BB213:BB222" si="1784">(BA213/12*1*$D213*$G213*$H213*$L213*BB$9)+(BA213/12*5*$E213*$G213*$H213*$L213*BB$10)+(BA213/12*6*$F213*$G213*$H213*$L213*BB$10)</f>
        <v>0</v>
      </c>
      <c r="BC213" s="34">
        <v>20</v>
      </c>
      <c r="BD213" s="34">
        <f t="shared" ref="BD213:BD222" si="1785">(BC213/12*1*$D213*$G213*$H213*$M213*BD$9)+(BC213/12*5*$E213*$G213*$H213*$M213*BD$10)+(BC213/12*6*$F213*$G213*$H213*$M213*BD$10)</f>
        <v>532821.11008000001</v>
      </c>
      <c r="BE213" s="34">
        <v>0</v>
      </c>
      <c r="BF213" s="34">
        <f t="shared" ref="BF213:BF222" si="1786">(BE213/12*1*$D213*$G213*$H213*$L213*BF$9)+(BE213/12*5*$E213*$G213*$H213*$L213*BF$10)+(BE213/12*6*$F213*$G213*$H213*$L213*BF$10)</f>
        <v>0</v>
      </c>
      <c r="BG213" s="34">
        <v>0</v>
      </c>
      <c r="BH213" s="34">
        <f t="shared" ref="BH213:BH222" si="1787">(BG213/12*1*$D213*$G213*$H213*$L213*BH$9)+(BG213/12*5*$E213*$G213*$H213*$L213*BH$10)+(BG213/12*6*$F213*$G213*$H213*$L213*BH$10)</f>
        <v>0</v>
      </c>
      <c r="BI213" s="34">
        <v>0</v>
      </c>
      <c r="BJ213" s="34">
        <f t="shared" ref="BJ213:BJ222" si="1788">(BI213/12*1*$D213*$G213*$H213*$L213*BJ$9)+(BI213/12*5*$E213*$G213*$H213*$L213*BJ$10)+(BI213/12*6*$F213*$G213*$H213*$L213*BJ$10)</f>
        <v>0</v>
      </c>
      <c r="BK213" s="34">
        <v>0</v>
      </c>
      <c r="BL213" s="34">
        <f t="shared" ref="BL213:BL222" si="1789">(BK213/12*1*$D213*$G213*$H213*$M213*BL$9)+(BK213/12*5*$E213*$G213*$H213*$M213*BL$10)+(BK213/12*6*$F213*$G213*$H213*$M213*BL$10)</f>
        <v>0</v>
      </c>
      <c r="BM213" s="34">
        <v>38</v>
      </c>
      <c r="BN213" s="34">
        <f t="shared" ref="BN213:BN222" si="1790">(BM213/12*1*$D213*$G213*$H213*$L213*BN$9)+(BM213/12*5*$E213*$G213*$H213*$L213*BN$10)+(BM213/12*6*$F213*$G213*$H213*$L213*BN$10)</f>
        <v>886362.26956666657</v>
      </c>
      <c r="BO213" s="34">
        <v>74</v>
      </c>
      <c r="BP213" s="34">
        <f t="shared" ref="BP213:BP222" si="1791">(BO213/12*1*$D213*$G213*$H213*$L213*BP$9)+(BO213/12*3*$E213*$G213*$H213*$L213*BP$10)+(BO213/12*2*$E213*$G213*$H213*$L213*BP$11)+(BO213/12*6*$F213*$G213*$H213*$L213*BP$11)</f>
        <v>1718082.2722466665</v>
      </c>
      <c r="BQ213" s="40">
        <v>0</v>
      </c>
      <c r="BR213" s="34">
        <f t="shared" ref="BR213:BR222" si="1792">(BQ213/12*1*$D213*$G213*$H213*$M213*BR$9)+(BQ213/12*5*$E213*$G213*$H213*$M213*BR$10)+(BQ213/12*6*$F213*$G213*$H213*$M213*BR$10)</f>
        <v>0</v>
      </c>
      <c r="BS213" s="34">
        <v>0</v>
      </c>
      <c r="BT213" s="34">
        <f t="shared" ref="BT213:BT222" si="1793">(BS213/12*1*$D213*$G213*$H213*$M213*BT$9)+(BS213/12*4*$E213*$G213*$H213*$M213*BT$10)+(BS213/12*1*$E213*$G213*$H213*$M213*BT$12)+(BS213/12*6*$F213*$G213*$H213*$M213*BT$12)</f>
        <v>0</v>
      </c>
      <c r="BU213" s="34">
        <v>0</v>
      </c>
      <c r="BV213" s="34">
        <f t="shared" ref="BV213:BV222" si="1794">(BU213/12*1*$D213*$F213*$G213*$L213*BV$9)+(BU213/12*11*$E213*$F213*$G213*$L213*BV$10)</f>
        <v>0</v>
      </c>
      <c r="BW213" s="34"/>
      <c r="BX213" s="34">
        <f t="shared" ref="BX213:BX222" si="1795">(BW213/12*1*$D213*$G213*$H213*$L213*BX$9)+(BW213/12*5*$E213*$G213*$H213*$L213*BX$10)+(BW213/12*6*$F213*$G213*$H213*$L213*BX$10)</f>
        <v>0</v>
      </c>
      <c r="BY213" s="34">
        <v>24</v>
      </c>
      <c r="BZ213" s="34">
        <f t="shared" ref="BZ213:BZ222" si="1796">(BY213/12*1*$D213*$G213*$H213*$L213*BZ$9)+(BY213/12*5*$E213*$G213*$H213*$L213*BZ$10)+(BY213/12*6*$F213*$G213*$H213*$L213*BZ$10)</f>
        <v>409343.04488</v>
      </c>
      <c r="CA213" s="34">
        <v>0</v>
      </c>
      <c r="CB213" s="34">
        <f t="shared" ref="CB213:CB222" si="1797">(CA213/12*1*$D213*$G213*$H213*$L213*CB$9)+(CA213/12*5*$E213*$G213*$H213*$L213*CB$10)+(CA213/12*6*$F213*$G213*$H213*$L213*CB$10)</f>
        <v>0</v>
      </c>
      <c r="CC213" s="34">
        <v>10</v>
      </c>
      <c r="CD213" s="34">
        <f t="shared" ref="CD213:CD222" si="1798">(CC213/12*1*$D213*$G213*$H213*$L213*CD$9)+(CC213/12*5*$E213*$G213*$H213*$L213*CD$10)+(CC213/12*6*$F213*$G213*$H213*$L213*CD$10)</f>
        <v>189988.61303333333</v>
      </c>
      <c r="CE213" s="34">
        <v>0</v>
      </c>
      <c r="CF213" s="34">
        <f t="shared" ref="CF213:CF222" si="1799">(CE213/12*1*$D213*$G213*$H213*$M213*CF$9)+(CE213/12*5*$E213*$G213*$H213*$M213*CF$10)+(CE213/12*6*$F213*$G213*$H213*$M213*CF$10)</f>
        <v>0</v>
      </c>
      <c r="CG213" s="34"/>
      <c r="CH213" s="34">
        <f t="shared" ref="CH213:CH222" si="1800">(CG213/12*1*$D213*$G213*$H213*$L213*CH$9)+(CG213/12*5*$E213*$G213*$H213*$L213*CH$10)+(CG213/12*6*$F213*$G213*$H213*$L213*CH$10)</f>
        <v>0</v>
      </c>
      <c r="CI213" s="34"/>
      <c r="CJ213" s="34">
        <f t="shared" ref="CJ213:CJ222" si="1801">(CI213/12*1*$D213*$G213*$H213*$M213*CJ$9)+(CI213/12*5*$E213*$G213*$H213*$M213*CJ$10)+(CI213/12*6*$F213*$G213*$H213*$M213*CJ$10)</f>
        <v>0</v>
      </c>
      <c r="CK213" s="34">
        <v>0</v>
      </c>
      <c r="CL213" s="34">
        <f t="shared" ref="CL213:CL222" si="1802">(CK213/12*1*$D213*$G213*$H213*$L213*CL$9)+(CK213/12*5*$E213*$G213*$H213*$L213*CL$10)+(CK213/12*6*$F213*$G213*$H213*$L213*CL$10)</f>
        <v>0</v>
      </c>
      <c r="CM213" s="34">
        <v>64</v>
      </c>
      <c r="CN213" s="34">
        <f t="shared" ref="CN213:CN222" si="1803">(CM213/12*1*$D213*$G213*$H213*$L213*CN$9)+(CM213/12*11*$E213*$G213*$H213*$L213*CN$10)</f>
        <v>1368948.5062399996</v>
      </c>
      <c r="CO213" s="34">
        <v>9</v>
      </c>
      <c r="CP213" s="34">
        <v>184556.38</v>
      </c>
      <c r="CQ213" s="34"/>
      <c r="CR213" s="34"/>
      <c r="CS213" s="34">
        <f t="shared" si="1727"/>
        <v>9</v>
      </c>
      <c r="CT213" s="34">
        <f t="shared" si="1727"/>
        <v>184556.38</v>
      </c>
      <c r="CU213" s="34">
        <v>86</v>
      </c>
      <c r="CV213" s="34">
        <f t="shared" ref="CV213:CV222" si="1804">(CU213/12*1*$D213*$G213*$H213*$M213*CV$9)+(CU213/12*5*$E213*$G213*$H213*$M213*CV$10)+(CU213/12*6*$F213*$G213*$H213*$M213*CV$10)</f>
        <v>2179764.999384</v>
      </c>
      <c r="CW213" s="34">
        <v>42</v>
      </c>
      <c r="CX213" s="34">
        <f t="shared" ref="CX213:CX222" si="1805">(CW213/12*1*$D213*$G213*$H213*$M213*CX$9)+(CW213/12*5*$E213*$G213*$H213*$M213*CX$10)+(CW213/12*6*$F213*$G213*$H213*$M213*CX$10)</f>
        <v>1064536.3950479999</v>
      </c>
      <c r="CY213" s="34">
        <v>20</v>
      </c>
      <c r="CZ213" s="34">
        <f t="shared" ref="CZ213:CZ222" si="1806">(CY213/12*1*$D213*$G213*$H213*$L213*CZ$9)+(CY213/12*5*$E213*$G213*$H213*$L213*CZ$10)+(CY213/12*6*$F213*$G213*$H213*$L213*CZ$10)</f>
        <v>424414.98353333329</v>
      </c>
      <c r="DA213" s="34">
        <v>22</v>
      </c>
      <c r="DB213" s="34">
        <f t="shared" ref="DB213:DB222" si="1807">(DA213/12*1*$D213*$G213*$H213*$M213*DB$9)+(DA213/12*5*$E213*$G213*$H213*$M213*DB$10)+(DA213/12*6*$F213*$G213*$H213*$M213*DB$10)</f>
        <v>560227.77826399996</v>
      </c>
      <c r="DC213" s="34">
        <v>11</v>
      </c>
      <c r="DD213" s="34">
        <f t="shared" ref="DD213:DD222" si="1808">(DC213/12*1*$D213*$G213*$H213*$M213*DD$9)+(DC213/12*5*$E213*$G213*$H213*$M213*DD$10)+(DC213/12*6*$F213*$G213*$H213*$M213*DD$10)</f>
        <v>306948.12733199995</v>
      </c>
      <c r="DE213" s="34"/>
      <c r="DF213" s="34">
        <f t="shared" ref="DF213:DF222" si="1809">(DE213/12*1*$D213*$G213*$H213*$M213*DF$9)+(DE213/12*5*$E213*$G213*$H213*$M213*DF$10)+(DE213/12*6*$F213*$G213*$H213*$M213*DF$10)</f>
        <v>0</v>
      </c>
      <c r="DG213" s="34">
        <v>52</v>
      </c>
      <c r="DH213" s="34">
        <f t="shared" ref="DH213:DH222" si="1810">(DG213/12*1*$D213*$G213*$H213*$M213*DH$9)+(DG213/12*11*$E213*$G213*$H213*$M213*DH$10)</f>
        <v>1462062.992208</v>
      </c>
      <c r="DI213" s="34">
        <v>21</v>
      </c>
      <c r="DJ213" s="34">
        <v>582587.20000000007</v>
      </c>
      <c r="DK213" s="34"/>
      <c r="DL213" s="27"/>
      <c r="DM213" s="34"/>
      <c r="DN213" s="27">
        <f t="shared" si="1682"/>
        <v>582587.20000000007</v>
      </c>
      <c r="DO213" s="34">
        <v>0</v>
      </c>
      <c r="DP213" s="34">
        <f t="shared" ref="DP213:DP222" si="1811">(DO213/12*1*$D213*$G213*$H213*$L213*DP$9)+(DO213/12*5*$E213*$G213*$H213*$L213*DP$10)+(DO213/12*6*$F213*$G213*$H213*$L213*DP$10)</f>
        <v>0</v>
      </c>
      <c r="DQ213" s="34">
        <v>46</v>
      </c>
      <c r="DR213" s="34">
        <f t="shared" ref="DR213:DR222" si="1812">(DQ213/12*1*$D213*$G213*$H213*$M213*DR$9)+(DQ213/12*11*$E213*$G213*$H213*$M213*DR$10)</f>
        <v>1293363.4161840002</v>
      </c>
      <c r="DS213" s="34">
        <v>17</v>
      </c>
      <c r="DT213" s="34">
        <v>469462.99999999994</v>
      </c>
      <c r="DU213" s="34"/>
      <c r="DV213" s="27"/>
      <c r="DW213" s="34">
        <f t="shared" si="1693"/>
        <v>17</v>
      </c>
      <c r="DX213" s="34">
        <f t="shared" si="1693"/>
        <v>469462.99999999994</v>
      </c>
      <c r="DY213" s="34">
        <v>70</v>
      </c>
      <c r="DZ213" s="34">
        <f t="shared" ref="DZ213:DZ222" si="1813">(DY213/12*1*$D213*$G213*$H213*$M213*DZ$9)+(DY213/12*11*$E213*$G213*$H213*$M213*DZ$10)</f>
        <v>1959846.1145199996</v>
      </c>
      <c r="EA213" s="34">
        <v>12</v>
      </c>
      <c r="EB213" s="34">
        <v>329175.50999999995</v>
      </c>
      <c r="EC213" s="27"/>
      <c r="ED213" s="34"/>
      <c r="EE213" s="34">
        <f t="shared" si="1735"/>
        <v>12</v>
      </c>
      <c r="EF213" s="34">
        <f t="shared" si="1735"/>
        <v>329175.50999999995</v>
      </c>
      <c r="EG213" s="34">
        <v>54</v>
      </c>
      <c r="EH213" s="34">
        <f t="shared" ref="EH213:EH222" si="1814">(EG213/12*1*$D213*$G213*$H213*$L213*EH$9)+(EG213/12*11*$E213*$G213*$H213*$L213*EH$10)</f>
        <v>1265732.7971399999</v>
      </c>
      <c r="EI213" s="34">
        <v>17</v>
      </c>
      <c r="EJ213" s="34">
        <v>394942.6</v>
      </c>
      <c r="EK213" s="34"/>
      <c r="EL213" s="34"/>
      <c r="EM213" s="34">
        <f t="shared" si="1737"/>
        <v>17</v>
      </c>
      <c r="EN213" s="34">
        <f t="shared" si="1694"/>
        <v>394942.6</v>
      </c>
      <c r="EO213" s="34">
        <v>23</v>
      </c>
      <c r="EP213" s="34">
        <f t="shared" ref="EP213:EP222" si="1815">(EO213/12*1*$D213*$G213*$H213*$L213*EP$9)+(EO213/12*11*$E213*$G213*$H213*$L213*EP$10)</f>
        <v>539108.41359666677</v>
      </c>
      <c r="EQ213" s="34">
        <v>7</v>
      </c>
      <c r="ER213" s="34">
        <v>163436.25999999998</v>
      </c>
      <c r="ES213" s="34"/>
      <c r="ET213" s="34"/>
      <c r="EU213" s="34">
        <f t="shared" si="1738"/>
        <v>7</v>
      </c>
      <c r="EV213" s="34">
        <f t="shared" si="1696"/>
        <v>163436.25999999998</v>
      </c>
      <c r="EW213" s="34">
        <v>2</v>
      </c>
      <c r="EX213" s="34">
        <f t="shared" ref="EX213:EX222" si="1816">(EW213/12*1*$D213*$G213*$H213*$M213*EX$9)+(EW213/12*11*$E213*$G213*$H213*$M213*EX$10)</f>
        <v>73085.958679999996</v>
      </c>
      <c r="EY213" s="34">
        <v>1</v>
      </c>
      <c r="EZ213" s="34">
        <v>36330.69</v>
      </c>
      <c r="FA213" s="34"/>
      <c r="FB213" s="34"/>
      <c r="FC213" s="34">
        <f t="shared" si="1298"/>
        <v>1</v>
      </c>
      <c r="FD213" s="34">
        <f t="shared" si="1298"/>
        <v>36330.69</v>
      </c>
      <c r="FE213" s="34">
        <v>30</v>
      </c>
      <c r="FF213" s="34">
        <f t="shared" ref="FF213:FF222" si="1817">(FE213/12*1*$D213*$G213*$H213*$M213*FF$9)+(FE213/12*11*$E213*$G213*$H213*$M213*FF$10)</f>
        <v>1089809.6873999999</v>
      </c>
      <c r="FG213" s="34">
        <v>2</v>
      </c>
      <c r="FH213" s="34">
        <v>72616.97</v>
      </c>
      <c r="FI213" s="34"/>
      <c r="FJ213" s="34"/>
      <c r="FK213" s="34">
        <f t="shared" si="1299"/>
        <v>2</v>
      </c>
      <c r="FL213" s="34">
        <f t="shared" si="1299"/>
        <v>72616.97</v>
      </c>
      <c r="FM213" s="34">
        <v>10</v>
      </c>
      <c r="FN213" s="34">
        <f t="shared" ref="FN213:FN222" si="1818">(FM213/12*1*$D213*$G213*$H213*$M213*FN$9)+(FM213/12*11*$E213*$G213*$H213*$M213*FN$10)</f>
        <v>363269.89580000006</v>
      </c>
      <c r="FO213" s="34">
        <v>1</v>
      </c>
      <c r="FP213" s="34">
        <v>36330.69</v>
      </c>
      <c r="FQ213" s="34"/>
      <c r="FR213" s="34"/>
      <c r="FS213" s="34"/>
      <c r="FT213" s="34"/>
      <c r="FU213" s="34">
        <v>2</v>
      </c>
      <c r="FV213" s="34">
        <f t="shared" ref="FV213:FV222" si="1819">(FU213/12*1*$D213*$G213*$H213*$N213*FV$9)+(FU213/12*11*$E213*$G213*$H213*$N213*FV$10)</f>
        <v>97012.909438333314</v>
      </c>
      <c r="FW213" s="34">
        <v>1</v>
      </c>
      <c r="FX213" s="34">
        <v>48224.67</v>
      </c>
      <c r="FY213" s="34"/>
      <c r="FZ213" s="34"/>
      <c r="GA213" s="34">
        <f t="shared" si="1744"/>
        <v>1</v>
      </c>
      <c r="GB213" s="34">
        <f t="shared" si="1744"/>
        <v>48224.67</v>
      </c>
      <c r="GC213" s="34">
        <v>14</v>
      </c>
      <c r="GD213" s="34">
        <f t="shared" ref="GD213:GD222" si="1820">(GC213/12*1*$D213*$G213*$H213*$O213*GD$9)+(GC213/12*11*$E213*$G213*$H213*$P213*GD$10)</f>
        <v>773467.24187833339</v>
      </c>
      <c r="GE213" s="34">
        <v>4</v>
      </c>
      <c r="GF213" s="34">
        <v>219385.91</v>
      </c>
      <c r="GG213" s="34"/>
      <c r="GH213" s="34"/>
      <c r="GI213" s="27">
        <f t="shared" si="1745"/>
        <v>4</v>
      </c>
      <c r="GJ213" s="27">
        <f t="shared" si="1745"/>
        <v>219385.91</v>
      </c>
      <c r="GK213" s="37"/>
      <c r="GL213" s="38"/>
    </row>
    <row r="214" spans="1:194" ht="32.25" customHeight="1" x14ac:dyDescent="0.25">
      <c r="A214" s="41"/>
      <c r="B214" s="72">
        <v>177</v>
      </c>
      <c r="C214" s="28" t="s">
        <v>352</v>
      </c>
      <c r="D214" s="29">
        <f t="shared" si="1746"/>
        <v>18150.400000000001</v>
      </c>
      <c r="E214" s="29">
        <f t="shared" si="1746"/>
        <v>18790</v>
      </c>
      <c r="F214" s="30">
        <v>18508</v>
      </c>
      <c r="G214" s="39">
        <v>1.32</v>
      </c>
      <c r="H214" s="31">
        <v>1</v>
      </c>
      <c r="I214" s="32"/>
      <c r="J214" s="32"/>
      <c r="K214" s="32"/>
      <c r="L214" s="29">
        <v>1.4</v>
      </c>
      <c r="M214" s="29">
        <v>1.68</v>
      </c>
      <c r="N214" s="29">
        <v>2.23</v>
      </c>
      <c r="O214" s="29">
        <v>2.39</v>
      </c>
      <c r="P214" s="33">
        <v>2.57</v>
      </c>
      <c r="Q214" s="34">
        <v>10</v>
      </c>
      <c r="R214" s="34">
        <f t="shared" si="1766"/>
        <v>349600.66680000001</v>
      </c>
      <c r="S214" s="34"/>
      <c r="T214" s="34">
        <f t="shared" si="1767"/>
        <v>0</v>
      </c>
      <c r="U214" s="34">
        <v>0</v>
      </c>
      <c r="V214" s="34">
        <f t="shared" si="1768"/>
        <v>0</v>
      </c>
      <c r="W214" s="34"/>
      <c r="X214" s="34">
        <f t="shared" si="1769"/>
        <v>0</v>
      </c>
      <c r="Y214" s="34">
        <v>0</v>
      </c>
      <c r="Z214" s="34">
        <f t="shared" si="1770"/>
        <v>0</v>
      </c>
      <c r="AA214" s="34"/>
      <c r="AB214" s="34">
        <f t="shared" si="1771"/>
        <v>0</v>
      </c>
      <c r="AC214" s="34">
        <v>0</v>
      </c>
      <c r="AD214" s="34">
        <f t="shared" si="1772"/>
        <v>0</v>
      </c>
      <c r="AE214" s="34">
        <v>0</v>
      </c>
      <c r="AF214" s="34">
        <f t="shared" si="1773"/>
        <v>0</v>
      </c>
      <c r="AG214" s="34">
        <v>0</v>
      </c>
      <c r="AH214" s="34">
        <f t="shared" si="1774"/>
        <v>0</v>
      </c>
      <c r="AI214" s="34"/>
      <c r="AJ214" s="34">
        <f t="shared" si="1775"/>
        <v>0</v>
      </c>
      <c r="AK214" s="34">
        <v>0</v>
      </c>
      <c r="AL214" s="34">
        <f t="shared" si="1776"/>
        <v>0</v>
      </c>
      <c r="AM214" s="34"/>
      <c r="AN214" s="34">
        <f t="shared" si="1777"/>
        <v>0</v>
      </c>
      <c r="AO214" s="34">
        <v>0</v>
      </c>
      <c r="AP214" s="34">
        <f t="shared" si="1778"/>
        <v>0</v>
      </c>
      <c r="AQ214" s="34"/>
      <c r="AR214" s="34">
        <f t="shared" si="1779"/>
        <v>0</v>
      </c>
      <c r="AS214" s="34"/>
      <c r="AT214" s="34">
        <f t="shared" si="1780"/>
        <v>0</v>
      </c>
      <c r="AU214" s="73">
        <v>1</v>
      </c>
      <c r="AV214" s="34">
        <f t="shared" si="1781"/>
        <v>41371.992076800001</v>
      </c>
      <c r="AW214" s="34">
        <v>0</v>
      </c>
      <c r="AX214" s="34">
        <f t="shared" si="1782"/>
        <v>0</v>
      </c>
      <c r="AY214" s="34"/>
      <c r="AZ214" s="34">
        <f t="shared" si="1783"/>
        <v>0</v>
      </c>
      <c r="BA214" s="34"/>
      <c r="BB214" s="34">
        <f t="shared" si="1784"/>
        <v>0</v>
      </c>
      <c r="BC214" s="34"/>
      <c r="BD214" s="34">
        <f t="shared" si="1785"/>
        <v>0</v>
      </c>
      <c r="BE214" s="34">
        <v>0</v>
      </c>
      <c r="BF214" s="34">
        <f t="shared" si="1786"/>
        <v>0</v>
      </c>
      <c r="BG214" s="34">
        <v>0</v>
      </c>
      <c r="BH214" s="34">
        <f t="shared" si="1787"/>
        <v>0</v>
      </c>
      <c r="BI214" s="34">
        <v>0</v>
      </c>
      <c r="BJ214" s="34">
        <f t="shared" si="1788"/>
        <v>0</v>
      </c>
      <c r="BK214" s="34">
        <v>0</v>
      </c>
      <c r="BL214" s="34">
        <f t="shared" si="1789"/>
        <v>0</v>
      </c>
      <c r="BM214" s="34"/>
      <c r="BN214" s="34">
        <f t="shared" si="1790"/>
        <v>0</v>
      </c>
      <c r="BO214" s="34"/>
      <c r="BP214" s="34">
        <f t="shared" si="1791"/>
        <v>0</v>
      </c>
      <c r="BQ214" s="40">
        <v>0</v>
      </c>
      <c r="BR214" s="34">
        <f t="shared" si="1792"/>
        <v>0</v>
      </c>
      <c r="BS214" s="34">
        <v>0</v>
      </c>
      <c r="BT214" s="34">
        <f t="shared" si="1793"/>
        <v>0</v>
      </c>
      <c r="BU214" s="34">
        <v>0</v>
      </c>
      <c r="BV214" s="34">
        <f t="shared" si="1794"/>
        <v>0</v>
      </c>
      <c r="BW214" s="34">
        <v>0</v>
      </c>
      <c r="BX214" s="34">
        <f t="shared" si="1795"/>
        <v>0</v>
      </c>
      <c r="BY214" s="34"/>
      <c r="BZ214" s="34">
        <f t="shared" si="1796"/>
        <v>0</v>
      </c>
      <c r="CA214" s="34">
        <v>0</v>
      </c>
      <c r="CB214" s="34">
        <f t="shared" si="1797"/>
        <v>0</v>
      </c>
      <c r="CC214" s="34"/>
      <c r="CD214" s="34">
        <f t="shared" si="1798"/>
        <v>0</v>
      </c>
      <c r="CE214" s="34">
        <v>0</v>
      </c>
      <c r="CF214" s="34">
        <f t="shared" si="1799"/>
        <v>0</v>
      </c>
      <c r="CG214" s="34"/>
      <c r="CH214" s="34">
        <f t="shared" si="1800"/>
        <v>0</v>
      </c>
      <c r="CI214" s="34"/>
      <c r="CJ214" s="34">
        <f t="shared" si="1801"/>
        <v>0</v>
      </c>
      <c r="CK214" s="34">
        <v>0</v>
      </c>
      <c r="CL214" s="34">
        <f t="shared" si="1802"/>
        <v>0</v>
      </c>
      <c r="CM214" s="34"/>
      <c r="CN214" s="34">
        <f t="shared" si="1803"/>
        <v>0</v>
      </c>
      <c r="CO214" s="34">
        <v>0</v>
      </c>
      <c r="CP214" s="34">
        <v>0</v>
      </c>
      <c r="CQ214" s="34"/>
      <c r="CR214" s="34"/>
      <c r="CS214" s="34">
        <f t="shared" si="1727"/>
        <v>0</v>
      </c>
      <c r="CT214" s="34">
        <f t="shared" si="1727"/>
        <v>0</v>
      </c>
      <c r="CU214" s="34"/>
      <c r="CV214" s="34">
        <f t="shared" si="1804"/>
        <v>0</v>
      </c>
      <c r="CW214" s="34"/>
      <c r="CX214" s="34">
        <f t="shared" si="1805"/>
        <v>0</v>
      </c>
      <c r="CY214" s="34"/>
      <c r="CZ214" s="34">
        <f t="shared" si="1806"/>
        <v>0</v>
      </c>
      <c r="DA214" s="34">
        <v>0</v>
      </c>
      <c r="DB214" s="34">
        <f t="shared" si="1807"/>
        <v>0</v>
      </c>
      <c r="DC214" s="34">
        <v>0</v>
      </c>
      <c r="DD214" s="34">
        <f t="shared" si="1808"/>
        <v>0</v>
      </c>
      <c r="DE214" s="34">
        <v>0</v>
      </c>
      <c r="DF214" s="34">
        <f t="shared" si="1809"/>
        <v>0</v>
      </c>
      <c r="DG214" s="34">
        <v>0</v>
      </c>
      <c r="DH214" s="34">
        <f t="shared" si="1810"/>
        <v>0</v>
      </c>
      <c r="DI214" s="34">
        <v>0</v>
      </c>
      <c r="DJ214" s="34">
        <v>0</v>
      </c>
      <c r="DK214" s="34"/>
      <c r="DL214" s="27"/>
      <c r="DM214" s="34"/>
      <c r="DN214" s="27">
        <f t="shared" si="1682"/>
        <v>0</v>
      </c>
      <c r="DO214" s="34">
        <v>0</v>
      </c>
      <c r="DP214" s="34">
        <f t="shared" si="1811"/>
        <v>0</v>
      </c>
      <c r="DQ214" s="34">
        <v>2</v>
      </c>
      <c r="DR214" s="34">
        <f t="shared" si="1812"/>
        <v>87326.839353599993</v>
      </c>
      <c r="DS214" s="34">
        <v>1</v>
      </c>
      <c r="DT214" s="34">
        <v>43918.81</v>
      </c>
      <c r="DU214" s="34"/>
      <c r="DV214" s="27"/>
      <c r="DW214" s="34">
        <f t="shared" si="1693"/>
        <v>1</v>
      </c>
      <c r="DX214" s="34">
        <f t="shared" si="1693"/>
        <v>43918.81</v>
      </c>
      <c r="DY214" s="34"/>
      <c r="DZ214" s="34">
        <f t="shared" si="1813"/>
        <v>0</v>
      </c>
      <c r="EA214" s="34">
        <v>0</v>
      </c>
      <c r="EB214" s="34">
        <v>0</v>
      </c>
      <c r="EC214" s="27"/>
      <c r="ED214" s="34"/>
      <c r="EE214" s="34">
        <f t="shared" si="1735"/>
        <v>0</v>
      </c>
      <c r="EF214" s="34">
        <f t="shared" si="1735"/>
        <v>0</v>
      </c>
      <c r="EG214" s="34">
        <v>0</v>
      </c>
      <c r="EH214" s="34">
        <f t="shared" si="1814"/>
        <v>0</v>
      </c>
      <c r="EI214" s="34">
        <v>0</v>
      </c>
      <c r="EJ214" s="34">
        <v>0</v>
      </c>
      <c r="EK214" s="34"/>
      <c r="EL214" s="34"/>
      <c r="EM214" s="34">
        <f t="shared" si="1737"/>
        <v>0</v>
      </c>
      <c r="EN214" s="34">
        <f t="shared" si="1694"/>
        <v>0</v>
      </c>
      <c r="EO214" s="34"/>
      <c r="EP214" s="34">
        <f t="shared" si="1815"/>
        <v>0</v>
      </c>
      <c r="EQ214" s="34">
        <v>0</v>
      </c>
      <c r="ER214" s="34">
        <v>0</v>
      </c>
      <c r="ES214" s="34"/>
      <c r="ET214" s="34"/>
      <c r="EU214" s="34">
        <f t="shared" si="1738"/>
        <v>0</v>
      </c>
      <c r="EV214" s="34">
        <f t="shared" si="1696"/>
        <v>0</v>
      </c>
      <c r="EW214" s="34">
        <v>0</v>
      </c>
      <c r="EX214" s="34">
        <f t="shared" si="1816"/>
        <v>0</v>
      </c>
      <c r="EY214" s="34">
        <f t="shared" si="1739"/>
        <v>0</v>
      </c>
      <c r="EZ214" s="34">
        <f t="shared" si="1749"/>
        <v>0</v>
      </c>
      <c r="FA214" s="34"/>
      <c r="FB214" s="34"/>
      <c r="FC214" s="34">
        <f t="shared" si="1298"/>
        <v>0</v>
      </c>
      <c r="FD214" s="34">
        <f t="shared" si="1298"/>
        <v>0</v>
      </c>
      <c r="FE214" s="34"/>
      <c r="FF214" s="34">
        <f t="shared" si="1817"/>
        <v>0</v>
      </c>
      <c r="FG214" s="34">
        <v>0</v>
      </c>
      <c r="FH214" s="34">
        <v>0</v>
      </c>
      <c r="FI214" s="34"/>
      <c r="FJ214" s="34"/>
      <c r="FK214" s="34">
        <f t="shared" si="1299"/>
        <v>0</v>
      </c>
      <c r="FL214" s="34">
        <f t="shared" si="1299"/>
        <v>0</v>
      </c>
      <c r="FM214" s="34">
        <v>0</v>
      </c>
      <c r="FN214" s="34">
        <f t="shared" si="1818"/>
        <v>0</v>
      </c>
      <c r="FO214" s="34">
        <f t="shared" si="1742"/>
        <v>0</v>
      </c>
      <c r="FP214" s="34">
        <v>0</v>
      </c>
      <c r="FQ214" s="34"/>
      <c r="FR214" s="34"/>
      <c r="FS214" s="34"/>
      <c r="FT214" s="34"/>
      <c r="FU214" s="34">
        <v>0</v>
      </c>
      <c r="FV214" s="34">
        <f t="shared" si="1819"/>
        <v>0</v>
      </c>
      <c r="FW214" s="34">
        <v>0</v>
      </c>
      <c r="FX214" s="34">
        <v>0</v>
      </c>
      <c r="FY214" s="34"/>
      <c r="FZ214" s="34"/>
      <c r="GA214" s="34">
        <f t="shared" si="1744"/>
        <v>0</v>
      </c>
      <c r="GB214" s="34">
        <f t="shared" si="1744"/>
        <v>0</v>
      </c>
      <c r="GC214" s="34"/>
      <c r="GD214" s="34">
        <f t="shared" si="1820"/>
        <v>0</v>
      </c>
      <c r="GE214" s="34">
        <v>0</v>
      </c>
      <c r="GF214" s="34">
        <f t="shared" si="1751"/>
        <v>0</v>
      </c>
      <c r="GG214" s="34"/>
      <c r="GH214" s="34"/>
      <c r="GI214" s="27">
        <f t="shared" si="1745"/>
        <v>0</v>
      </c>
      <c r="GJ214" s="27">
        <f t="shared" si="1745"/>
        <v>0</v>
      </c>
      <c r="GK214" s="37"/>
      <c r="GL214" s="38"/>
    </row>
    <row r="215" spans="1:194" ht="35.25" customHeight="1" x14ac:dyDescent="0.25">
      <c r="A215" s="41"/>
      <c r="B215" s="72">
        <v>178</v>
      </c>
      <c r="C215" s="28" t="s">
        <v>353</v>
      </c>
      <c r="D215" s="29">
        <f t="shared" si="1746"/>
        <v>18150.400000000001</v>
      </c>
      <c r="E215" s="29">
        <f t="shared" si="1746"/>
        <v>18790</v>
      </c>
      <c r="F215" s="30">
        <v>18508</v>
      </c>
      <c r="G215" s="39">
        <v>1.05</v>
      </c>
      <c r="H215" s="31">
        <v>1</v>
      </c>
      <c r="I215" s="32"/>
      <c r="J215" s="32"/>
      <c r="K215" s="32"/>
      <c r="L215" s="29">
        <v>1.4</v>
      </c>
      <c r="M215" s="29">
        <v>1.68</v>
      </c>
      <c r="N215" s="29">
        <v>2.23</v>
      </c>
      <c r="O215" s="29">
        <v>2.39</v>
      </c>
      <c r="P215" s="33">
        <v>2.57</v>
      </c>
      <c r="Q215" s="34">
        <v>264</v>
      </c>
      <c r="R215" s="34">
        <f t="shared" si="1766"/>
        <v>7341614.0028000008</v>
      </c>
      <c r="S215" s="34">
        <v>112</v>
      </c>
      <c r="T215" s="34">
        <f t="shared" si="1767"/>
        <v>3114624.1224000002</v>
      </c>
      <c r="U215" s="34">
        <v>0</v>
      </c>
      <c r="V215" s="34">
        <f t="shared" si="1768"/>
        <v>0</v>
      </c>
      <c r="W215" s="34"/>
      <c r="X215" s="34">
        <f t="shared" si="1769"/>
        <v>0</v>
      </c>
      <c r="Y215" s="34">
        <v>0</v>
      </c>
      <c r="Z215" s="34">
        <f t="shared" si="1770"/>
        <v>0</v>
      </c>
      <c r="AA215" s="34">
        <v>6</v>
      </c>
      <c r="AB215" s="34">
        <f t="shared" si="1771"/>
        <v>168361.59899999999</v>
      </c>
      <c r="AC215" s="34">
        <v>20</v>
      </c>
      <c r="AD215" s="34">
        <f t="shared" si="1772"/>
        <v>685615.39900000009</v>
      </c>
      <c r="AE215" s="34">
        <v>0</v>
      </c>
      <c r="AF215" s="34">
        <f t="shared" si="1773"/>
        <v>0</v>
      </c>
      <c r="AG215" s="34">
        <v>0</v>
      </c>
      <c r="AH215" s="34">
        <f t="shared" si="1774"/>
        <v>0</v>
      </c>
      <c r="AI215" s="34"/>
      <c r="AJ215" s="34">
        <f t="shared" si="1775"/>
        <v>0</v>
      </c>
      <c r="AK215" s="34">
        <v>6</v>
      </c>
      <c r="AL215" s="34">
        <f t="shared" si="1776"/>
        <v>164547.69576</v>
      </c>
      <c r="AM215" s="34"/>
      <c r="AN215" s="34">
        <f t="shared" si="1777"/>
        <v>0</v>
      </c>
      <c r="AO215" s="34">
        <v>0</v>
      </c>
      <c r="AP215" s="34">
        <f t="shared" si="1778"/>
        <v>0</v>
      </c>
      <c r="AQ215" s="34">
        <v>90</v>
      </c>
      <c r="AR215" s="34">
        <f t="shared" si="1779"/>
        <v>2961858.5236800001</v>
      </c>
      <c r="AS215" s="34">
        <v>0</v>
      </c>
      <c r="AT215" s="34">
        <f t="shared" si="1780"/>
        <v>0</v>
      </c>
      <c r="AU215" s="73">
        <v>180</v>
      </c>
      <c r="AV215" s="34">
        <f t="shared" si="1781"/>
        <v>5923717.0473600002</v>
      </c>
      <c r="AW215" s="34">
        <v>0</v>
      </c>
      <c r="AX215" s="34">
        <f t="shared" si="1782"/>
        <v>0</v>
      </c>
      <c r="AY215" s="34"/>
      <c r="AZ215" s="34">
        <f t="shared" si="1783"/>
        <v>0</v>
      </c>
      <c r="BA215" s="34"/>
      <c r="BB215" s="34">
        <f t="shared" si="1784"/>
        <v>0</v>
      </c>
      <c r="BC215" s="34">
        <v>30</v>
      </c>
      <c r="BD215" s="34">
        <f t="shared" si="1785"/>
        <v>987286.17455999996</v>
      </c>
      <c r="BE215" s="34">
        <v>0</v>
      </c>
      <c r="BF215" s="34">
        <f t="shared" si="1786"/>
        <v>0</v>
      </c>
      <c r="BG215" s="34">
        <v>0</v>
      </c>
      <c r="BH215" s="34">
        <f t="shared" si="1787"/>
        <v>0</v>
      </c>
      <c r="BI215" s="34">
        <v>0</v>
      </c>
      <c r="BJ215" s="34">
        <f t="shared" si="1788"/>
        <v>0</v>
      </c>
      <c r="BK215" s="34">
        <v>0</v>
      </c>
      <c r="BL215" s="34">
        <f t="shared" si="1789"/>
        <v>0</v>
      </c>
      <c r="BM215" s="34">
        <v>70</v>
      </c>
      <c r="BN215" s="34">
        <f t="shared" si="1790"/>
        <v>2016954.3905000002</v>
      </c>
      <c r="BO215" s="34">
        <v>274</v>
      </c>
      <c r="BP215" s="34">
        <f t="shared" si="1791"/>
        <v>7858382.6665400006</v>
      </c>
      <c r="BQ215" s="40"/>
      <c r="BR215" s="34">
        <f t="shared" si="1792"/>
        <v>0</v>
      </c>
      <c r="BS215" s="34"/>
      <c r="BT215" s="34">
        <f t="shared" si="1793"/>
        <v>0</v>
      </c>
      <c r="BU215" s="34">
        <v>0</v>
      </c>
      <c r="BV215" s="34">
        <f t="shared" si="1794"/>
        <v>0</v>
      </c>
      <c r="BW215" s="34">
        <v>2</v>
      </c>
      <c r="BX215" s="34">
        <f t="shared" si="1795"/>
        <v>42138.25462</v>
      </c>
      <c r="BY215" s="34">
        <v>43</v>
      </c>
      <c r="BZ215" s="34">
        <f t="shared" si="1796"/>
        <v>905972.47433</v>
      </c>
      <c r="CA215" s="34">
        <v>0</v>
      </c>
      <c r="CB215" s="34">
        <f t="shared" si="1797"/>
        <v>0</v>
      </c>
      <c r="CC215" s="34">
        <v>8</v>
      </c>
      <c r="CD215" s="34">
        <f t="shared" si="1798"/>
        <v>187753.45288</v>
      </c>
      <c r="CE215" s="34">
        <v>0</v>
      </c>
      <c r="CF215" s="34">
        <f t="shared" si="1799"/>
        <v>0</v>
      </c>
      <c r="CG215" s="34"/>
      <c r="CH215" s="34">
        <f t="shared" si="1800"/>
        <v>0</v>
      </c>
      <c r="CI215" s="34"/>
      <c r="CJ215" s="34">
        <f t="shared" si="1801"/>
        <v>0</v>
      </c>
      <c r="CK215" s="34">
        <v>0</v>
      </c>
      <c r="CL215" s="34">
        <f t="shared" si="1802"/>
        <v>0</v>
      </c>
      <c r="CM215" s="34">
        <v>38</v>
      </c>
      <c r="CN215" s="34">
        <f t="shared" si="1803"/>
        <v>1004063.33454</v>
      </c>
      <c r="CO215" s="34">
        <v>7</v>
      </c>
      <c r="CP215" s="34">
        <v>185863.32</v>
      </c>
      <c r="CQ215" s="34"/>
      <c r="CR215" s="34"/>
      <c r="CS215" s="34">
        <f t="shared" si="1727"/>
        <v>7</v>
      </c>
      <c r="CT215" s="34">
        <f t="shared" si="1727"/>
        <v>185863.32</v>
      </c>
      <c r="CU215" s="34">
        <v>68</v>
      </c>
      <c r="CV215" s="34">
        <f t="shared" si="1804"/>
        <v>2129072.7900960003</v>
      </c>
      <c r="CW215" s="34">
        <v>60</v>
      </c>
      <c r="CX215" s="34">
        <f t="shared" si="1805"/>
        <v>1878593.6383199999</v>
      </c>
      <c r="CY215" s="34">
        <v>20</v>
      </c>
      <c r="CZ215" s="34">
        <f t="shared" si="1806"/>
        <v>524277.33259999997</v>
      </c>
      <c r="DA215" s="34">
        <v>35</v>
      </c>
      <c r="DB215" s="34">
        <f t="shared" si="1807"/>
        <v>1100982.3984599998</v>
      </c>
      <c r="DC215" s="34">
        <v>4</v>
      </c>
      <c r="DD215" s="34">
        <f t="shared" si="1808"/>
        <v>137880.442224</v>
      </c>
      <c r="DE215" s="34">
        <v>26</v>
      </c>
      <c r="DF215" s="34">
        <f t="shared" si="1809"/>
        <v>896222.87445600005</v>
      </c>
      <c r="DG215" s="34">
        <v>50</v>
      </c>
      <c r="DH215" s="34">
        <f t="shared" si="1810"/>
        <v>1736613.2826000005</v>
      </c>
      <c r="DI215" s="34">
        <v>13</v>
      </c>
      <c r="DJ215" s="34">
        <v>427591.3</v>
      </c>
      <c r="DK215" s="34"/>
      <c r="DL215" s="27"/>
      <c r="DM215" s="34"/>
      <c r="DN215" s="27">
        <f t="shared" si="1682"/>
        <v>427591.3</v>
      </c>
      <c r="DO215" s="34">
        <v>0</v>
      </c>
      <c r="DP215" s="34">
        <f t="shared" si="1811"/>
        <v>0</v>
      </c>
      <c r="DQ215" s="34">
        <v>46</v>
      </c>
      <c r="DR215" s="34">
        <f t="shared" si="1812"/>
        <v>1597684.2199920001</v>
      </c>
      <c r="DS215" s="34">
        <v>14</v>
      </c>
      <c r="DT215" s="34">
        <v>484220.17999999993</v>
      </c>
      <c r="DU215" s="34"/>
      <c r="DV215" s="27"/>
      <c r="DW215" s="34">
        <f t="shared" si="1693"/>
        <v>14</v>
      </c>
      <c r="DX215" s="34">
        <f t="shared" si="1693"/>
        <v>484220.17999999993</v>
      </c>
      <c r="DY215" s="34">
        <v>114</v>
      </c>
      <c r="DZ215" s="34">
        <f t="shared" si="1813"/>
        <v>3942749.2421520003</v>
      </c>
      <c r="EA215" s="34">
        <v>24</v>
      </c>
      <c r="EB215" s="34">
        <v>806089.08</v>
      </c>
      <c r="EC215" s="27"/>
      <c r="ED215" s="34"/>
      <c r="EE215" s="34">
        <f t="shared" si="1735"/>
        <v>24</v>
      </c>
      <c r="EF215" s="34">
        <f t="shared" si="1735"/>
        <v>806089.08</v>
      </c>
      <c r="EG215" s="34">
        <v>70</v>
      </c>
      <c r="EH215" s="34">
        <f t="shared" si="1814"/>
        <v>2026827.0281</v>
      </c>
      <c r="EI215" s="34">
        <v>11</v>
      </c>
      <c r="EJ215" s="34">
        <v>320799.42</v>
      </c>
      <c r="EK215" s="34"/>
      <c r="EL215" s="34"/>
      <c r="EM215" s="34">
        <f t="shared" si="1737"/>
        <v>11</v>
      </c>
      <c r="EN215" s="34">
        <f t="shared" si="1694"/>
        <v>320799.42</v>
      </c>
      <c r="EO215" s="34">
        <v>40</v>
      </c>
      <c r="EP215" s="34">
        <f t="shared" si="1815"/>
        <v>1158186.8732</v>
      </c>
      <c r="EQ215" s="34">
        <v>13</v>
      </c>
      <c r="ER215" s="34">
        <v>378467.05</v>
      </c>
      <c r="ES215" s="34"/>
      <c r="ET215" s="34"/>
      <c r="EU215" s="34">
        <f t="shared" si="1738"/>
        <v>13</v>
      </c>
      <c r="EV215" s="34">
        <f t="shared" si="1696"/>
        <v>378467.05</v>
      </c>
      <c r="EW215" s="34"/>
      <c r="EX215" s="34">
        <f t="shared" si="1816"/>
        <v>0</v>
      </c>
      <c r="EY215" s="34">
        <f t="shared" si="1739"/>
        <v>0</v>
      </c>
      <c r="EZ215" s="34">
        <f t="shared" si="1749"/>
        <v>0</v>
      </c>
      <c r="FA215" s="34"/>
      <c r="FB215" s="34"/>
      <c r="FC215" s="34">
        <f t="shared" si="1298"/>
        <v>0</v>
      </c>
      <c r="FD215" s="34">
        <f t="shared" si="1298"/>
        <v>0</v>
      </c>
      <c r="FE215" s="34">
        <v>34</v>
      </c>
      <c r="FF215" s="34">
        <f t="shared" si="1817"/>
        <v>1525733.5623600003</v>
      </c>
      <c r="FG215" s="34">
        <v>7</v>
      </c>
      <c r="FH215" s="34">
        <v>315568.59999999998</v>
      </c>
      <c r="FI215" s="34"/>
      <c r="FJ215" s="34"/>
      <c r="FK215" s="34">
        <f t="shared" si="1299"/>
        <v>7</v>
      </c>
      <c r="FL215" s="34">
        <f t="shared" si="1299"/>
        <v>315568.59999999998</v>
      </c>
      <c r="FM215" s="34">
        <v>4</v>
      </c>
      <c r="FN215" s="34">
        <f t="shared" si="1818"/>
        <v>179498.06616000002</v>
      </c>
      <c r="FO215" s="34">
        <v>3</v>
      </c>
      <c r="FP215" s="34">
        <v>135478.88999999998</v>
      </c>
      <c r="FQ215" s="34"/>
      <c r="FR215" s="34"/>
      <c r="FS215" s="34"/>
      <c r="FT215" s="34"/>
      <c r="FU215" s="34">
        <v>5</v>
      </c>
      <c r="FV215" s="34">
        <f t="shared" si="1819"/>
        <v>299598.69091250008</v>
      </c>
      <c r="FW215" s="34">
        <v>1</v>
      </c>
      <c r="FX215" s="34">
        <v>59571.65</v>
      </c>
      <c r="FY215" s="34"/>
      <c r="FZ215" s="34"/>
      <c r="GA215" s="34">
        <f t="shared" si="1744"/>
        <v>1</v>
      </c>
      <c r="GB215" s="34">
        <f t="shared" si="1744"/>
        <v>59571.65</v>
      </c>
      <c r="GC215" s="34">
        <v>34</v>
      </c>
      <c r="GD215" s="34">
        <f t="shared" si="1820"/>
        <v>2320401.725635</v>
      </c>
      <c r="GE215" s="34">
        <v>5</v>
      </c>
      <c r="GF215" s="34">
        <v>338385.08</v>
      </c>
      <c r="GG215" s="34"/>
      <c r="GH215" s="34"/>
      <c r="GI215" s="27">
        <f t="shared" si="1745"/>
        <v>5</v>
      </c>
      <c r="GJ215" s="27">
        <f t="shared" si="1745"/>
        <v>338385.08</v>
      </c>
      <c r="GK215" s="37"/>
      <c r="GL215" s="38"/>
    </row>
    <row r="216" spans="1:194" ht="36" customHeight="1" x14ac:dyDescent="0.25">
      <c r="A216" s="41"/>
      <c r="B216" s="72">
        <v>179</v>
      </c>
      <c r="C216" s="28" t="s">
        <v>354</v>
      </c>
      <c r="D216" s="29">
        <f t="shared" si="1746"/>
        <v>18150.400000000001</v>
      </c>
      <c r="E216" s="29">
        <f t="shared" si="1746"/>
        <v>18790</v>
      </c>
      <c r="F216" s="30">
        <v>18508</v>
      </c>
      <c r="G216" s="39">
        <v>1.01</v>
      </c>
      <c r="H216" s="31">
        <v>1</v>
      </c>
      <c r="I216" s="32"/>
      <c r="J216" s="32"/>
      <c r="K216" s="32"/>
      <c r="L216" s="29">
        <v>1.4</v>
      </c>
      <c r="M216" s="29">
        <v>1.68</v>
      </c>
      <c r="N216" s="29">
        <v>2.23</v>
      </c>
      <c r="O216" s="29">
        <v>2.39</v>
      </c>
      <c r="P216" s="33">
        <v>2.57</v>
      </c>
      <c r="Q216" s="34">
        <v>10</v>
      </c>
      <c r="R216" s="34">
        <f t="shared" si="1766"/>
        <v>267497.47990000003</v>
      </c>
      <c r="S216" s="34">
        <v>14</v>
      </c>
      <c r="T216" s="34">
        <f t="shared" si="1767"/>
        <v>374496.47185999993</v>
      </c>
      <c r="U216" s="34">
        <v>0</v>
      </c>
      <c r="V216" s="34">
        <f t="shared" si="1768"/>
        <v>0</v>
      </c>
      <c r="W216" s="34"/>
      <c r="X216" s="34">
        <f t="shared" si="1769"/>
        <v>0</v>
      </c>
      <c r="Y216" s="34">
        <v>0</v>
      </c>
      <c r="Z216" s="34">
        <f t="shared" si="1770"/>
        <v>0</v>
      </c>
      <c r="AA216" s="34">
        <v>54</v>
      </c>
      <c r="AB216" s="34">
        <f t="shared" si="1771"/>
        <v>1457530.4142</v>
      </c>
      <c r="AC216" s="34">
        <v>1500</v>
      </c>
      <c r="AD216" s="34">
        <f t="shared" si="1772"/>
        <v>49462253.784999996</v>
      </c>
      <c r="AE216" s="34">
        <v>0</v>
      </c>
      <c r="AF216" s="34">
        <f t="shared" si="1773"/>
        <v>0</v>
      </c>
      <c r="AG216" s="34">
        <v>0</v>
      </c>
      <c r="AH216" s="34">
        <f t="shared" si="1774"/>
        <v>0</v>
      </c>
      <c r="AI216" s="34">
        <v>10</v>
      </c>
      <c r="AJ216" s="34">
        <f t="shared" si="1775"/>
        <v>289467.6934333333</v>
      </c>
      <c r="AK216" s="34">
        <v>0</v>
      </c>
      <c r="AL216" s="34">
        <f t="shared" si="1776"/>
        <v>0</v>
      </c>
      <c r="AM216" s="34"/>
      <c r="AN216" s="34">
        <f t="shared" si="1777"/>
        <v>0</v>
      </c>
      <c r="AO216" s="34">
        <v>0</v>
      </c>
      <c r="AP216" s="34">
        <f t="shared" si="1778"/>
        <v>0</v>
      </c>
      <c r="AQ216" s="34">
        <v>0</v>
      </c>
      <c r="AR216" s="34">
        <f t="shared" si="1779"/>
        <v>0</v>
      </c>
      <c r="AS216" s="34">
        <v>0</v>
      </c>
      <c r="AT216" s="34">
        <f t="shared" si="1780"/>
        <v>0</v>
      </c>
      <c r="AU216" s="73"/>
      <c r="AV216" s="34">
        <f t="shared" si="1781"/>
        <v>0</v>
      </c>
      <c r="AW216" s="34">
        <v>0</v>
      </c>
      <c r="AX216" s="34">
        <f t="shared" si="1782"/>
        <v>0</v>
      </c>
      <c r="AY216" s="34"/>
      <c r="AZ216" s="34">
        <f t="shared" si="1783"/>
        <v>0</v>
      </c>
      <c r="BA216" s="34"/>
      <c r="BB216" s="34">
        <f t="shared" si="1784"/>
        <v>0</v>
      </c>
      <c r="BC216" s="34"/>
      <c r="BD216" s="34">
        <f t="shared" si="1785"/>
        <v>0</v>
      </c>
      <c r="BE216" s="34">
        <v>0</v>
      </c>
      <c r="BF216" s="34">
        <f t="shared" si="1786"/>
        <v>0</v>
      </c>
      <c r="BG216" s="34">
        <v>0</v>
      </c>
      <c r="BH216" s="34">
        <f t="shared" si="1787"/>
        <v>0</v>
      </c>
      <c r="BI216" s="34">
        <v>0</v>
      </c>
      <c r="BJ216" s="34">
        <f t="shared" si="1788"/>
        <v>0</v>
      </c>
      <c r="BK216" s="34">
        <v>0</v>
      </c>
      <c r="BL216" s="34">
        <f t="shared" si="1789"/>
        <v>0</v>
      </c>
      <c r="BM216" s="34">
        <v>0</v>
      </c>
      <c r="BN216" s="34">
        <f t="shared" si="1790"/>
        <v>0</v>
      </c>
      <c r="BO216" s="34"/>
      <c r="BP216" s="34">
        <f t="shared" si="1791"/>
        <v>0</v>
      </c>
      <c r="BQ216" s="40">
        <v>0</v>
      </c>
      <c r="BR216" s="34">
        <f t="shared" si="1792"/>
        <v>0</v>
      </c>
      <c r="BS216" s="34">
        <v>0</v>
      </c>
      <c r="BT216" s="34">
        <f t="shared" si="1793"/>
        <v>0</v>
      </c>
      <c r="BU216" s="34">
        <v>0</v>
      </c>
      <c r="BV216" s="34">
        <f t="shared" si="1794"/>
        <v>0</v>
      </c>
      <c r="BW216" s="34">
        <v>0</v>
      </c>
      <c r="BX216" s="34">
        <f t="shared" si="1795"/>
        <v>0</v>
      </c>
      <c r="BY216" s="34">
        <v>0</v>
      </c>
      <c r="BZ216" s="34">
        <f t="shared" si="1796"/>
        <v>0</v>
      </c>
      <c r="CA216" s="34">
        <v>0</v>
      </c>
      <c r="CB216" s="34">
        <f t="shared" si="1797"/>
        <v>0</v>
      </c>
      <c r="CC216" s="34">
        <v>0</v>
      </c>
      <c r="CD216" s="34">
        <f t="shared" si="1798"/>
        <v>0</v>
      </c>
      <c r="CE216" s="34">
        <v>0</v>
      </c>
      <c r="CF216" s="34">
        <f t="shared" si="1799"/>
        <v>0</v>
      </c>
      <c r="CG216" s="34"/>
      <c r="CH216" s="34">
        <f t="shared" si="1800"/>
        <v>0</v>
      </c>
      <c r="CI216" s="34"/>
      <c r="CJ216" s="34">
        <f t="shared" si="1801"/>
        <v>0</v>
      </c>
      <c r="CK216" s="34">
        <v>0</v>
      </c>
      <c r="CL216" s="34">
        <f t="shared" si="1802"/>
        <v>0</v>
      </c>
      <c r="CM216" s="34">
        <v>0</v>
      </c>
      <c r="CN216" s="34">
        <f t="shared" si="1803"/>
        <v>0</v>
      </c>
      <c r="CO216" s="34"/>
      <c r="CP216" s="34">
        <f t="shared" si="1596"/>
        <v>0</v>
      </c>
      <c r="CQ216" s="34"/>
      <c r="CR216" s="34"/>
      <c r="CS216" s="34">
        <f t="shared" si="1727"/>
        <v>0</v>
      </c>
      <c r="CT216" s="34">
        <f t="shared" si="1727"/>
        <v>0</v>
      </c>
      <c r="CU216" s="34">
        <v>0</v>
      </c>
      <c r="CV216" s="34">
        <f t="shared" si="1804"/>
        <v>0</v>
      </c>
      <c r="CW216" s="34"/>
      <c r="CX216" s="34">
        <f t="shared" si="1805"/>
        <v>0</v>
      </c>
      <c r="CY216" s="34">
        <v>0</v>
      </c>
      <c r="CZ216" s="34">
        <f t="shared" si="1806"/>
        <v>0</v>
      </c>
      <c r="DA216" s="34">
        <v>0</v>
      </c>
      <c r="DB216" s="34">
        <f t="shared" si="1807"/>
        <v>0</v>
      </c>
      <c r="DC216" s="34">
        <v>0</v>
      </c>
      <c r="DD216" s="34">
        <f t="shared" si="1808"/>
        <v>0</v>
      </c>
      <c r="DE216" s="34">
        <v>0</v>
      </c>
      <c r="DF216" s="34">
        <f t="shared" si="1809"/>
        <v>0</v>
      </c>
      <c r="DG216" s="34">
        <v>0</v>
      </c>
      <c r="DH216" s="34">
        <f t="shared" si="1810"/>
        <v>0</v>
      </c>
      <c r="DI216" s="34">
        <v>0</v>
      </c>
      <c r="DJ216" s="34">
        <f t="shared" si="1603"/>
        <v>0</v>
      </c>
      <c r="DK216" s="34"/>
      <c r="DL216" s="27"/>
      <c r="DM216" s="34"/>
      <c r="DN216" s="27">
        <f t="shared" si="1682"/>
        <v>0</v>
      </c>
      <c r="DO216" s="34">
        <v>0</v>
      </c>
      <c r="DP216" s="34">
        <f t="shared" si="1811"/>
        <v>0</v>
      </c>
      <c r="DQ216" s="34">
        <v>0</v>
      </c>
      <c r="DR216" s="34">
        <f t="shared" si="1812"/>
        <v>0</v>
      </c>
      <c r="DS216" s="34"/>
      <c r="DT216" s="34">
        <f t="shared" si="1605"/>
        <v>0</v>
      </c>
      <c r="DU216" s="34"/>
      <c r="DV216" s="27"/>
      <c r="DW216" s="34">
        <f t="shared" si="1693"/>
        <v>0</v>
      </c>
      <c r="DX216" s="34">
        <f t="shared" si="1693"/>
        <v>0</v>
      </c>
      <c r="DY216" s="34"/>
      <c r="DZ216" s="34">
        <f t="shared" si="1813"/>
        <v>0</v>
      </c>
      <c r="EA216" s="34">
        <v>0</v>
      </c>
      <c r="EB216" s="34">
        <f t="shared" si="1606"/>
        <v>0</v>
      </c>
      <c r="EC216" s="27"/>
      <c r="ED216" s="34"/>
      <c r="EE216" s="34">
        <f t="shared" si="1735"/>
        <v>0</v>
      </c>
      <c r="EF216" s="34">
        <f t="shared" si="1735"/>
        <v>0</v>
      </c>
      <c r="EG216" s="34">
        <v>0</v>
      </c>
      <c r="EH216" s="34">
        <f t="shared" si="1814"/>
        <v>0</v>
      </c>
      <c r="EI216" s="34">
        <f t="shared" si="1736"/>
        <v>0</v>
      </c>
      <c r="EJ216" s="34">
        <f t="shared" si="1747"/>
        <v>0</v>
      </c>
      <c r="EK216" s="34"/>
      <c r="EL216" s="34"/>
      <c r="EM216" s="34">
        <f t="shared" si="1737"/>
        <v>0</v>
      </c>
      <c r="EN216" s="34">
        <f t="shared" si="1694"/>
        <v>0</v>
      </c>
      <c r="EO216" s="34">
        <v>0</v>
      </c>
      <c r="EP216" s="34">
        <f t="shared" si="1815"/>
        <v>0</v>
      </c>
      <c r="EQ216" s="34">
        <v>0</v>
      </c>
      <c r="ER216" s="34">
        <f t="shared" si="1748"/>
        <v>0</v>
      </c>
      <c r="ES216" s="34"/>
      <c r="ET216" s="34"/>
      <c r="EU216" s="34">
        <f t="shared" si="1738"/>
        <v>0</v>
      </c>
      <c r="EV216" s="34">
        <f t="shared" si="1696"/>
        <v>0</v>
      </c>
      <c r="EW216" s="34">
        <v>0</v>
      </c>
      <c r="EX216" s="34">
        <f t="shared" si="1816"/>
        <v>0</v>
      </c>
      <c r="EY216" s="34">
        <f t="shared" si="1739"/>
        <v>0</v>
      </c>
      <c r="EZ216" s="34">
        <f t="shared" si="1749"/>
        <v>0</v>
      </c>
      <c r="FA216" s="34"/>
      <c r="FB216" s="34"/>
      <c r="FC216" s="34">
        <f t="shared" si="1298"/>
        <v>0</v>
      </c>
      <c r="FD216" s="34">
        <f t="shared" si="1298"/>
        <v>0</v>
      </c>
      <c r="FE216" s="34">
        <v>0</v>
      </c>
      <c r="FF216" s="34">
        <f t="shared" si="1817"/>
        <v>0</v>
      </c>
      <c r="FG216" s="34">
        <f t="shared" ref="FG216:FG249" si="1821">FE216/12*3</f>
        <v>0</v>
      </c>
      <c r="FH216" s="34">
        <f t="shared" ref="FH216:FH279" si="1822">(FG216/3*1*$D216*$G216*$H216*$M216*FH$9)+(FG216/3*2*$E216*$G216*$H216*$M216*FH$10)</f>
        <v>0</v>
      </c>
      <c r="FI216" s="34"/>
      <c r="FJ216" s="34"/>
      <c r="FK216" s="34">
        <f t="shared" si="1299"/>
        <v>0</v>
      </c>
      <c r="FL216" s="34">
        <f t="shared" si="1299"/>
        <v>0</v>
      </c>
      <c r="FM216" s="34">
        <v>0</v>
      </c>
      <c r="FN216" s="34">
        <f t="shared" si="1818"/>
        <v>0</v>
      </c>
      <c r="FO216" s="34">
        <f t="shared" si="1742"/>
        <v>0</v>
      </c>
      <c r="FP216" s="34">
        <f t="shared" si="1750"/>
        <v>0</v>
      </c>
      <c r="FQ216" s="34"/>
      <c r="FR216" s="34"/>
      <c r="FS216" s="34"/>
      <c r="FT216" s="34"/>
      <c r="FU216" s="34">
        <v>0</v>
      </c>
      <c r="FV216" s="34">
        <f t="shared" si="1819"/>
        <v>0</v>
      </c>
      <c r="FW216" s="34">
        <v>0</v>
      </c>
      <c r="FX216" s="34">
        <v>0</v>
      </c>
      <c r="FY216" s="34"/>
      <c r="FZ216" s="34"/>
      <c r="GA216" s="34">
        <f t="shared" si="1744"/>
        <v>0</v>
      </c>
      <c r="GB216" s="34">
        <f t="shared" si="1744"/>
        <v>0</v>
      </c>
      <c r="GC216" s="34">
        <v>0</v>
      </c>
      <c r="GD216" s="34">
        <f t="shared" si="1820"/>
        <v>0</v>
      </c>
      <c r="GE216" s="34">
        <v>0</v>
      </c>
      <c r="GF216" s="34">
        <f t="shared" si="1751"/>
        <v>0</v>
      </c>
      <c r="GG216" s="34"/>
      <c r="GH216" s="34"/>
      <c r="GI216" s="27">
        <f t="shared" si="1745"/>
        <v>0</v>
      </c>
      <c r="GJ216" s="27">
        <f t="shared" si="1745"/>
        <v>0</v>
      </c>
      <c r="GK216" s="37"/>
      <c r="GL216" s="38"/>
    </row>
    <row r="217" spans="1:194" ht="30" x14ac:dyDescent="0.25">
      <c r="A217" s="41"/>
      <c r="B217" s="72">
        <v>180</v>
      </c>
      <c r="C217" s="28" t="s">
        <v>355</v>
      </c>
      <c r="D217" s="29">
        <f t="shared" si="1746"/>
        <v>18150.400000000001</v>
      </c>
      <c r="E217" s="29">
        <f t="shared" si="1746"/>
        <v>18790</v>
      </c>
      <c r="F217" s="30">
        <v>18508</v>
      </c>
      <c r="G217" s="39">
        <v>2.11</v>
      </c>
      <c r="H217" s="31">
        <v>1</v>
      </c>
      <c r="I217" s="32"/>
      <c r="J217" s="32"/>
      <c r="K217" s="32"/>
      <c r="L217" s="29">
        <v>1.4</v>
      </c>
      <c r="M217" s="29">
        <v>1.68</v>
      </c>
      <c r="N217" s="29">
        <v>2.23</v>
      </c>
      <c r="O217" s="29">
        <v>2.39</v>
      </c>
      <c r="P217" s="33">
        <v>2.57</v>
      </c>
      <c r="Q217" s="34">
        <v>4</v>
      </c>
      <c r="R217" s="34">
        <f t="shared" si="1766"/>
        <v>223532.54755999998</v>
      </c>
      <c r="S217" s="34"/>
      <c r="T217" s="34">
        <f t="shared" si="1767"/>
        <v>0</v>
      </c>
      <c r="U217" s="34">
        <v>0</v>
      </c>
      <c r="V217" s="34">
        <f t="shared" si="1768"/>
        <v>0</v>
      </c>
      <c r="W217" s="34"/>
      <c r="X217" s="34">
        <f t="shared" si="1769"/>
        <v>0</v>
      </c>
      <c r="Y217" s="34">
        <v>0</v>
      </c>
      <c r="Z217" s="34">
        <f t="shared" si="1770"/>
        <v>0</v>
      </c>
      <c r="AA217" s="34"/>
      <c r="AB217" s="34">
        <f t="shared" si="1771"/>
        <v>0</v>
      </c>
      <c r="AC217" s="34"/>
      <c r="AD217" s="34">
        <f t="shared" si="1772"/>
        <v>0</v>
      </c>
      <c r="AE217" s="34">
        <v>0</v>
      </c>
      <c r="AF217" s="34">
        <f t="shared" si="1773"/>
        <v>0</v>
      </c>
      <c r="AG217" s="34">
        <v>0</v>
      </c>
      <c r="AH217" s="34">
        <f t="shared" si="1774"/>
        <v>0</v>
      </c>
      <c r="AI217" s="34"/>
      <c r="AJ217" s="34">
        <f t="shared" si="1775"/>
        <v>0</v>
      </c>
      <c r="AK217" s="34">
        <v>0</v>
      </c>
      <c r="AL217" s="34">
        <f t="shared" si="1776"/>
        <v>0</v>
      </c>
      <c r="AM217" s="34"/>
      <c r="AN217" s="34">
        <f t="shared" si="1777"/>
        <v>0</v>
      </c>
      <c r="AO217" s="34">
        <v>0</v>
      </c>
      <c r="AP217" s="34">
        <f t="shared" si="1778"/>
        <v>0</v>
      </c>
      <c r="AQ217" s="34">
        <v>0</v>
      </c>
      <c r="AR217" s="34">
        <f t="shared" si="1779"/>
        <v>0</v>
      </c>
      <c r="AS217" s="34">
        <v>0</v>
      </c>
      <c r="AT217" s="34">
        <f t="shared" si="1780"/>
        <v>0</v>
      </c>
      <c r="AU217" s="73"/>
      <c r="AV217" s="34">
        <f t="shared" si="1781"/>
        <v>0</v>
      </c>
      <c r="AW217" s="34">
        <v>0</v>
      </c>
      <c r="AX217" s="34">
        <f t="shared" si="1782"/>
        <v>0</v>
      </c>
      <c r="AY217" s="34"/>
      <c r="AZ217" s="34">
        <f t="shared" si="1783"/>
        <v>0</v>
      </c>
      <c r="BA217" s="34"/>
      <c r="BB217" s="34">
        <f t="shared" si="1784"/>
        <v>0</v>
      </c>
      <c r="BC217" s="34"/>
      <c r="BD217" s="34">
        <f t="shared" si="1785"/>
        <v>0</v>
      </c>
      <c r="BE217" s="34">
        <v>0</v>
      </c>
      <c r="BF217" s="34">
        <f t="shared" si="1786"/>
        <v>0</v>
      </c>
      <c r="BG217" s="34">
        <v>0</v>
      </c>
      <c r="BH217" s="34">
        <f t="shared" si="1787"/>
        <v>0</v>
      </c>
      <c r="BI217" s="34">
        <v>0</v>
      </c>
      <c r="BJ217" s="34">
        <f t="shared" si="1788"/>
        <v>0</v>
      </c>
      <c r="BK217" s="34">
        <v>0</v>
      </c>
      <c r="BL217" s="34">
        <f t="shared" si="1789"/>
        <v>0</v>
      </c>
      <c r="BM217" s="34">
        <v>0</v>
      </c>
      <c r="BN217" s="34">
        <f t="shared" si="1790"/>
        <v>0</v>
      </c>
      <c r="BO217" s="34"/>
      <c r="BP217" s="34">
        <f t="shared" si="1791"/>
        <v>0</v>
      </c>
      <c r="BQ217" s="40">
        <v>0</v>
      </c>
      <c r="BR217" s="34">
        <f t="shared" si="1792"/>
        <v>0</v>
      </c>
      <c r="BS217" s="34">
        <v>0</v>
      </c>
      <c r="BT217" s="34">
        <f t="shared" si="1793"/>
        <v>0</v>
      </c>
      <c r="BU217" s="34">
        <v>0</v>
      </c>
      <c r="BV217" s="34">
        <f t="shared" si="1794"/>
        <v>0</v>
      </c>
      <c r="BW217" s="34">
        <v>0</v>
      </c>
      <c r="BX217" s="34">
        <f t="shared" si="1795"/>
        <v>0</v>
      </c>
      <c r="BY217" s="34">
        <v>0</v>
      </c>
      <c r="BZ217" s="34">
        <f t="shared" si="1796"/>
        <v>0</v>
      </c>
      <c r="CA217" s="34">
        <v>0</v>
      </c>
      <c r="CB217" s="34">
        <f t="shared" si="1797"/>
        <v>0</v>
      </c>
      <c r="CC217" s="34">
        <v>0</v>
      </c>
      <c r="CD217" s="34">
        <f t="shared" si="1798"/>
        <v>0</v>
      </c>
      <c r="CE217" s="34">
        <v>0</v>
      </c>
      <c r="CF217" s="34">
        <f t="shared" si="1799"/>
        <v>0</v>
      </c>
      <c r="CG217" s="34"/>
      <c r="CH217" s="34">
        <f t="shared" si="1800"/>
        <v>0</v>
      </c>
      <c r="CI217" s="34"/>
      <c r="CJ217" s="34">
        <f t="shared" si="1801"/>
        <v>0</v>
      </c>
      <c r="CK217" s="34">
        <v>0</v>
      </c>
      <c r="CL217" s="34">
        <f t="shared" si="1802"/>
        <v>0</v>
      </c>
      <c r="CM217" s="34">
        <v>0</v>
      </c>
      <c r="CN217" s="34">
        <f t="shared" si="1803"/>
        <v>0</v>
      </c>
      <c r="CO217" s="34"/>
      <c r="CP217" s="34">
        <f t="shared" si="1596"/>
        <v>0</v>
      </c>
      <c r="CQ217" s="34"/>
      <c r="CR217" s="34"/>
      <c r="CS217" s="34">
        <f t="shared" si="1727"/>
        <v>0</v>
      </c>
      <c r="CT217" s="34">
        <f t="shared" si="1727"/>
        <v>0</v>
      </c>
      <c r="CU217" s="34">
        <v>0</v>
      </c>
      <c r="CV217" s="34">
        <f t="shared" si="1804"/>
        <v>0</v>
      </c>
      <c r="CW217" s="34">
        <v>0</v>
      </c>
      <c r="CX217" s="34">
        <f t="shared" si="1805"/>
        <v>0</v>
      </c>
      <c r="CY217" s="34">
        <v>0</v>
      </c>
      <c r="CZ217" s="34">
        <f t="shared" si="1806"/>
        <v>0</v>
      </c>
      <c r="DA217" s="34">
        <v>0</v>
      </c>
      <c r="DB217" s="34">
        <f t="shared" si="1807"/>
        <v>0</v>
      </c>
      <c r="DC217" s="34">
        <v>0</v>
      </c>
      <c r="DD217" s="34">
        <f t="shared" si="1808"/>
        <v>0</v>
      </c>
      <c r="DE217" s="34">
        <v>0</v>
      </c>
      <c r="DF217" s="34">
        <f t="shared" si="1809"/>
        <v>0</v>
      </c>
      <c r="DG217" s="34">
        <v>0</v>
      </c>
      <c r="DH217" s="34">
        <f t="shared" si="1810"/>
        <v>0</v>
      </c>
      <c r="DI217" s="34">
        <v>0</v>
      </c>
      <c r="DJ217" s="34">
        <f t="shared" si="1603"/>
        <v>0</v>
      </c>
      <c r="DK217" s="34"/>
      <c r="DL217" s="27"/>
      <c r="DM217" s="34"/>
      <c r="DN217" s="27">
        <f t="shared" si="1682"/>
        <v>0</v>
      </c>
      <c r="DO217" s="34">
        <v>0</v>
      </c>
      <c r="DP217" s="34">
        <f t="shared" si="1811"/>
        <v>0</v>
      </c>
      <c r="DQ217" s="34">
        <v>0</v>
      </c>
      <c r="DR217" s="34">
        <f t="shared" si="1812"/>
        <v>0</v>
      </c>
      <c r="DS217" s="34"/>
      <c r="DT217" s="34">
        <f t="shared" si="1605"/>
        <v>0</v>
      </c>
      <c r="DU217" s="34"/>
      <c r="DV217" s="27"/>
      <c r="DW217" s="34">
        <f t="shared" si="1693"/>
        <v>0</v>
      </c>
      <c r="DX217" s="34">
        <f t="shared" si="1693"/>
        <v>0</v>
      </c>
      <c r="DY217" s="34"/>
      <c r="DZ217" s="34">
        <f t="shared" si="1813"/>
        <v>0</v>
      </c>
      <c r="EA217" s="34">
        <v>0</v>
      </c>
      <c r="EB217" s="34">
        <f t="shared" si="1606"/>
        <v>0</v>
      </c>
      <c r="EC217" s="27"/>
      <c r="ED217" s="34"/>
      <c r="EE217" s="34">
        <f t="shared" si="1735"/>
        <v>0</v>
      </c>
      <c r="EF217" s="34">
        <f t="shared" si="1735"/>
        <v>0</v>
      </c>
      <c r="EG217" s="34">
        <v>0</v>
      </c>
      <c r="EH217" s="34">
        <f t="shared" si="1814"/>
        <v>0</v>
      </c>
      <c r="EI217" s="34">
        <f t="shared" si="1736"/>
        <v>0</v>
      </c>
      <c r="EJ217" s="34">
        <f t="shared" si="1747"/>
        <v>0</v>
      </c>
      <c r="EK217" s="34"/>
      <c r="EL217" s="34"/>
      <c r="EM217" s="34">
        <f t="shared" si="1737"/>
        <v>0</v>
      </c>
      <c r="EN217" s="34">
        <f t="shared" si="1694"/>
        <v>0</v>
      </c>
      <c r="EO217" s="34">
        <v>0</v>
      </c>
      <c r="EP217" s="34">
        <f t="shared" si="1815"/>
        <v>0</v>
      </c>
      <c r="EQ217" s="34">
        <v>0</v>
      </c>
      <c r="ER217" s="34">
        <f t="shared" si="1748"/>
        <v>0</v>
      </c>
      <c r="ES217" s="34"/>
      <c r="ET217" s="34"/>
      <c r="EU217" s="34">
        <f t="shared" si="1738"/>
        <v>0</v>
      </c>
      <c r="EV217" s="34">
        <f t="shared" si="1696"/>
        <v>0</v>
      </c>
      <c r="EW217" s="34">
        <v>0</v>
      </c>
      <c r="EX217" s="34">
        <f t="shared" si="1816"/>
        <v>0</v>
      </c>
      <c r="EY217" s="34">
        <f t="shared" si="1739"/>
        <v>0</v>
      </c>
      <c r="EZ217" s="34">
        <f t="shared" si="1749"/>
        <v>0</v>
      </c>
      <c r="FA217" s="34"/>
      <c r="FB217" s="34"/>
      <c r="FC217" s="34">
        <f t="shared" si="1298"/>
        <v>0</v>
      </c>
      <c r="FD217" s="34">
        <f t="shared" si="1298"/>
        <v>0</v>
      </c>
      <c r="FE217" s="34">
        <v>0</v>
      </c>
      <c r="FF217" s="34">
        <f t="shared" si="1817"/>
        <v>0</v>
      </c>
      <c r="FG217" s="34">
        <f t="shared" si="1821"/>
        <v>0</v>
      </c>
      <c r="FH217" s="34">
        <f t="shared" si="1822"/>
        <v>0</v>
      </c>
      <c r="FI217" s="34"/>
      <c r="FJ217" s="34"/>
      <c r="FK217" s="34">
        <f t="shared" si="1299"/>
        <v>0</v>
      </c>
      <c r="FL217" s="34">
        <f t="shared" si="1299"/>
        <v>0</v>
      </c>
      <c r="FM217" s="34">
        <v>0</v>
      </c>
      <c r="FN217" s="34">
        <f t="shared" si="1818"/>
        <v>0</v>
      </c>
      <c r="FO217" s="34">
        <f t="shared" si="1742"/>
        <v>0</v>
      </c>
      <c r="FP217" s="34">
        <f t="shared" si="1750"/>
        <v>0</v>
      </c>
      <c r="FQ217" s="34"/>
      <c r="FR217" s="34"/>
      <c r="FS217" s="34"/>
      <c r="FT217" s="34"/>
      <c r="FU217" s="34">
        <v>0</v>
      </c>
      <c r="FV217" s="34">
        <f t="shared" si="1819"/>
        <v>0</v>
      </c>
      <c r="FW217" s="34">
        <v>0</v>
      </c>
      <c r="FX217" s="34">
        <v>0</v>
      </c>
      <c r="FY217" s="34"/>
      <c r="FZ217" s="34"/>
      <c r="GA217" s="34">
        <f t="shared" si="1744"/>
        <v>0</v>
      </c>
      <c r="GB217" s="34">
        <f t="shared" si="1744"/>
        <v>0</v>
      </c>
      <c r="GC217" s="34">
        <v>2</v>
      </c>
      <c r="GD217" s="34">
        <f t="shared" si="1820"/>
        <v>274288.38325433328</v>
      </c>
      <c r="GE217" s="34">
        <v>0</v>
      </c>
      <c r="GF217" s="34">
        <f t="shared" si="1751"/>
        <v>0</v>
      </c>
      <c r="GG217" s="34"/>
      <c r="GH217" s="34"/>
      <c r="GI217" s="27">
        <f t="shared" si="1745"/>
        <v>0</v>
      </c>
      <c r="GJ217" s="27">
        <f t="shared" si="1745"/>
        <v>0</v>
      </c>
      <c r="GK217" s="37"/>
      <c r="GL217" s="38"/>
    </row>
    <row r="218" spans="1:194" ht="30" x14ac:dyDescent="0.25">
      <c r="A218" s="41"/>
      <c r="B218" s="72">
        <v>181</v>
      </c>
      <c r="C218" s="28" t="s">
        <v>356</v>
      </c>
      <c r="D218" s="29">
        <f t="shared" si="1746"/>
        <v>18150.400000000001</v>
      </c>
      <c r="E218" s="29">
        <f t="shared" si="1746"/>
        <v>18790</v>
      </c>
      <c r="F218" s="30">
        <v>18508</v>
      </c>
      <c r="G218" s="39">
        <v>3.97</v>
      </c>
      <c r="H218" s="31">
        <v>1</v>
      </c>
      <c r="I218" s="32"/>
      <c r="J218" s="32"/>
      <c r="K218" s="32"/>
      <c r="L218" s="29">
        <v>1.4</v>
      </c>
      <c r="M218" s="29">
        <v>1.68</v>
      </c>
      <c r="N218" s="29">
        <v>2.23</v>
      </c>
      <c r="O218" s="29">
        <v>2.39</v>
      </c>
      <c r="P218" s="33">
        <v>2.57</v>
      </c>
      <c r="Q218" s="34"/>
      <c r="R218" s="34">
        <f t="shared" si="1766"/>
        <v>0</v>
      </c>
      <c r="S218" s="34"/>
      <c r="T218" s="34">
        <f t="shared" si="1767"/>
        <v>0</v>
      </c>
      <c r="U218" s="34">
        <v>0</v>
      </c>
      <c r="V218" s="34">
        <f t="shared" si="1768"/>
        <v>0</v>
      </c>
      <c r="W218" s="34"/>
      <c r="X218" s="34">
        <f t="shared" si="1769"/>
        <v>0</v>
      </c>
      <c r="Y218" s="34">
        <v>0</v>
      </c>
      <c r="Z218" s="34">
        <f t="shared" si="1770"/>
        <v>0</v>
      </c>
      <c r="AA218" s="34"/>
      <c r="AB218" s="34">
        <f t="shared" si="1771"/>
        <v>0</v>
      </c>
      <c r="AC218" s="34"/>
      <c r="AD218" s="34">
        <f t="shared" si="1772"/>
        <v>0</v>
      </c>
      <c r="AE218" s="34">
        <v>0</v>
      </c>
      <c r="AF218" s="34">
        <f t="shared" si="1773"/>
        <v>0</v>
      </c>
      <c r="AG218" s="34">
        <v>0</v>
      </c>
      <c r="AH218" s="34">
        <f t="shared" si="1774"/>
        <v>0</v>
      </c>
      <c r="AI218" s="34">
        <v>0</v>
      </c>
      <c r="AJ218" s="34">
        <f t="shared" si="1775"/>
        <v>0</v>
      </c>
      <c r="AK218" s="34"/>
      <c r="AL218" s="34">
        <f t="shared" si="1776"/>
        <v>0</v>
      </c>
      <c r="AM218" s="34"/>
      <c r="AN218" s="34">
        <f t="shared" si="1777"/>
        <v>0</v>
      </c>
      <c r="AO218" s="34">
        <v>0</v>
      </c>
      <c r="AP218" s="34">
        <f t="shared" si="1778"/>
        <v>0</v>
      </c>
      <c r="AQ218" s="34">
        <v>0</v>
      </c>
      <c r="AR218" s="34">
        <f t="shared" si="1779"/>
        <v>0</v>
      </c>
      <c r="AS218" s="34">
        <v>0</v>
      </c>
      <c r="AT218" s="34">
        <f t="shared" si="1780"/>
        <v>0</v>
      </c>
      <c r="AU218" s="73"/>
      <c r="AV218" s="34">
        <f t="shared" si="1781"/>
        <v>0</v>
      </c>
      <c r="AW218" s="34">
        <v>0</v>
      </c>
      <c r="AX218" s="34">
        <f t="shared" si="1782"/>
        <v>0</v>
      </c>
      <c r="AY218" s="34"/>
      <c r="AZ218" s="34">
        <f t="shared" si="1783"/>
        <v>0</v>
      </c>
      <c r="BA218" s="34"/>
      <c r="BB218" s="34">
        <f t="shared" si="1784"/>
        <v>0</v>
      </c>
      <c r="BC218" s="34"/>
      <c r="BD218" s="34">
        <f t="shared" si="1785"/>
        <v>0</v>
      </c>
      <c r="BE218" s="34">
        <v>0</v>
      </c>
      <c r="BF218" s="34">
        <f t="shared" si="1786"/>
        <v>0</v>
      </c>
      <c r="BG218" s="34">
        <v>0</v>
      </c>
      <c r="BH218" s="34">
        <f t="shared" si="1787"/>
        <v>0</v>
      </c>
      <c r="BI218" s="34">
        <v>0</v>
      </c>
      <c r="BJ218" s="34">
        <f t="shared" si="1788"/>
        <v>0</v>
      </c>
      <c r="BK218" s="34">
        <v>0</v>
      </c>
      <c r="BL218" s="34">
        <f t="shared" si="1789"/>
        <v>0</v>
      </c>
      <c r="BM218" s="34">
        <v>0</v>
      </c>
      <c r="BN218" s="34">
        <f t="shared" si="1790"/>
        <v>0</v>
      </c>
      <c r="BO218" s="34"/>
      <c r="BP218" s="34">
        <f t="shared" si="1791"/>
        <v>0</v>
      </c>
      <c r="BQ218" s="40">
        <v>0</v>
      </c>
      <c r="BR218" s="34">
        <f t="shared" si="1792"/>
        <v>0</v>
      </c>
      <c r="BS218" s="34">
        <v>0</v>
      </c>
      <c r="BT218" s="34">
        <f t="shared" si="1793"/>
        <v>0</v>
      </c>
      <c r="BU218" s="34">
        <v>0</v>
      </c>
      <c r="BV218" s="34">
        <f t="shared" si="1794"/>
        <v>0</v>
      </c>
      <c r="BW218" s="34">
        <v>0</v>
      </c>
      <c r="BX218" s="34">
        <f t="shared" si="1795"/>
        <v>0</v>
      </c>
      <c r="BY218" s="34">
        <v>0</v>
      </c>
      <c r="BZ218" s="34">
        <f t="shared" si="1796"/>
        <v>0</v>
      </c>
      <c r="CA218" s="34">
        <v>0</v>
      </c>
      <c r="CB218" s="34">
        <f t="shared" si="1797"/>
        <v>0</v>
      </c>
      <c r="CC218" s="34">
        <v>0</v>
      </c>
      <c r="CD218" s="34">
        <f t="shared" si="1798"/>
        <v>0</v>
      </c>
      <c r="CE218" s="34">
        <v>0</v>
      </c>
      <c r="CF218" s="34">
        <f t="shared" si="1799"/>
        <v>0</v>
      </c>
      <c r="CG218" s="34"/>
      <c r="CH218" s="34">
        <f t="shared" si="1800"/>
        <v>0</v>
      </c>
      <c r="CI218" s="34"/>
      <c r="CJ218" s="34">
        <f t="shared" si="1801"/>
        <v>0</v>
      </c>
      <c r="CK218" s="34">
        <v>0</v>
      </c>
      <c r="CL218" s="34">
        <f t="shared" si="1802"/>
        <v>0</v>
      </c>
      <c r="CM218" s="34">
        <v>0</v>
      </c>
      <c r="CN218" s="34">
        <f t="shared" si="1803"/>
        <v>0</v>
      </c>
      <c r="CO218" s="34"/>
      <c r="CP218" s="34">
        <f t="shared" si="1596"/>
        <v>0</v>
      </c>
      <c r="CQ218" s="34"/>
      <c r="CR218" s="34"/>
      <c r="CS218" s="34">
        <f t="shared" si="1727"/>
        <v>0</v>
      </c>
      <c r="CT218" s="34">
        <f t="shared" si="1727"/>
        <v>0</v>
      </c>
      <c r="CU218" s="34">
        <v>0</v>
      </c>
      <c r="CV218" s="34">
        <f t="shared" si="1804"/>
        <v>0</v>
      </c>
      <c r="CW218" s="34">
        <v>0</v>
      </c>
      <c r="CX218" s="34">
        <f t="shared" si="1805"/>
        <v>0</v>
      </c>
      <c r="CY218" s="34">
        <v>0</v>
      </c>
      <c r="CZ218" s="34">
        <f t="shared" si="1806"/>
        <v>0</v>
      </c>
      <c r="DA218" s="34">
        <v>0</v>
      </c>
      <c r="DB218" s="34">
        <f t="shared" si="1807"/>
        <v>0</v>
      </c>
      <c r="DC218" s="34">
        <v>0</v>
      </c>
      <c r="DD218" s="34">
        <f t="shared" si="1808"/>
        <v>0</v>
      </c>
      <c r="DE218" s="34">
        <v>0</v>
      </c>
      <c r="DF218" s="34">
        <f t="shared" si="1809"/>
        <v>0</v>
      </c>
      <c r="DG218" s="34">
        <v>0</v>
      </c>
      <c r="DH218" s="34">
        <f t="shared" si="1810"/>
        <v>0</v>
      </c>
      <c r="DI218" s="34">
        <v>0</v>
      </c>
      <c r="DJ218" s="34">
        <f t="shared" si="1603"/>
        <v>0</v>
      </c>
      <c r="DK218" s="34"/>
      <c r="DL218" s="27"/>
      <c r="DM218" s="34"/>
      <c r="DN218" s="27">
        <f t="shared" si="1682"/>
        <v>0</v>
      </c>
      <c r="DO218" s="34">
        <v>0</v>
      </c>
      <c r="DP218" s="34">
        <f t="shared" si="1811"/>
        <v>0</v>
      </c>
      <c r="DQ218" s="34">
        <v>0</v>
      </c>
      <c r="DR218" s="34">
        <f t="shared" si="1812"/>
        <v>0</v>
      </c>
      <c r="DS218" s="34"/>
      <c r="DT218" s="34">
        <f t="shared" si="1605"/>
        <v>0</v>
      </c>
      <c r="DU218" s="34"/>
      <c r="DV218" s="27"/>
      <c r="DW218" s="34">
        <f t="shared" si="1693"/>
        <v>0</v>
      </c>
      <c r="DX218" s="34">
        <f t="shared" si="1693"/>
        <v>0</v>
      </c>
      <c r="DY218" s="34">
        <v>0</v>
      </c>
      <c r="DZ218" s="34">
        <f t="shared" si="1813"/>
        <v>0</v>
      </c>
      <c r="EA218" s="34">
        <v>0</v>
      </c>
      <c r="EB218" s="34">
        <f t="shared" si="1606"/>
        <v>0</v>
      </c>
      <c r="EC218" s="27"/>
      <c r="ED218" s="34"/>
      <c r="EE218" s="34">
        <f t="shared" si="1735"/>
        <v>0</v>
      </c>
      <c r="EF218" s="34">
        <f t="shared" si="1735"/>
        <v>0</v>
      </c>
      <c r="EG218" s="34">
        <v>0</v>
      </c>
      <c r="EH218" s="34">
        <f t="shared" si="1814"/>
        <v>0</v>
      </c>
      <c r="EI218" s="34">
        <f t="shared" si="1736"/>
        <v>0</v>
      </c>
      <c r="EJ218" s="34">
        <f t="shared" si="1747"/>
        <v>0</v>
      </c>
      <c r="EK218" s="34"/>
      <c r="EL218" s="34"/>
      <c r="EM218" s="34">
        <f t="shared" si="1737"/>
        <v>0</v>
      </c>
      <c r="EN218" s="34">
        <f t="shared" si="1694"/>
        <v>0</v>
      </c>
      <c r="EO218" s="34">
        <v>0</v>
      </c>
      <c r="EP218" s="34">
        <f t="shared" si="1815"/>
        <v>0</v>
      </c>
      <c r="EQ218" s="34">
        <v>0</v>
      </c>
      <c r="ER218" s="34">
        <f t="shared" si="1748"/>
        <v>0</v>
      </c>
      <c r="ES218" s="34"/>
      <c r="ET218" s="34"/>
      <c r="EU218" s="34">
        <f t="shared" si="1738"/>
        <v>0</v>
      </c>
      <c r="EV218" s="34">
        <f t="shared" si="1696"/>
        <v>0</v>
      </c>
      <c r="EW218" s="34">
        <v>0</v>
      </c>
      <c r="EX218" s="34">
        <f t="shared" si="1816"/>
        <v>0</v>
      </c>
      <c r="EY218" s="34">
        <f t="shared" si="1739"/>
        <v>0</v>
      </c>
      <c r="EZ218" s="34">
        <f t="shared" si="1749"/>
        <v>0</v>
      </c>
      <c r="FA218" s="34"/>
      <c r="FB218" s="34"/>
      <c r="FC218" s="34">
        <f t="shared" si="1298"/>
        <v>0</v>
      </c>
      <c r="FD218" s="34">
        <f t="shared" si="1298"/>
        <v>0</v>
      </c>
      <c r="FE218" s="34">
        <v>0</v>
      </c>
      <c r="FF218" s="34">
        <f t="shared" si="1817"/>
        <v>0</v>
      </c>
      <c r="FG218" s="34">
        <f t="shared" si="1821"/>
        <v>0</v>
      </c>
      <c r="FH218" s="34">
        <f t="shared" si="1822"/>
        <v>0</v>
      </c>
      <c r="FI218" s="34"/>
      <c r="FJ218" s="34"/>
      <c r="FK218" s="34">
        <f t="shared" si="1299"/>
        <v>0</v>
      </c>
      <c r="FL218" s="34">
        <f t="shared" si="1299"/>
        <v>0</v>
      </c>
      <c r="FM218" s="34">
        <v>0</v>
      </c>
      <c r="FN218" s="34">
        <f t="shared" si="1818"/>
        <v>0</v>
      </c>
      <c r="FO218" s="34">
        <f t="shared" si="1742"/>
        <v>0</v>
      </c>
      <c r="FP218" s="34">
        <f t="shared" si="1750"/>
        <v>0</v>
      </c>
      <c r="FQ218" s="34"/>
      <c r="FR218" s="34"/>
      <c r="FS218" s="34"/>
      <c r="FT218" s="34"/>
      <c r="FU218" s="34"/>
      <c r="FV218" s="34">
        <f t="shared" si="1819"/>
        <v>0</v>
      </c>
      <c r="FW218" s="34">
        <v>0</v>
      </c>
      <c r="FX218" s="34">
        <v>0</v>
      </c>
      <c r="FY218" s="34"/>
      <c r="FZ218" s="34"/>
      <c r="GA218" s="34">
        <f t="shared" si="1744"/>
        <v>0</v>
      </c>
      <c r="GB218" s="34">
        <f t="shared" si="1744"/>
        <v>0</v>
      </c>
      <c r="GC218" s="34">
        <v>0</v>
      </c>
      <c r="GD218" s="34">
        <f t="shared" si="1820"/>
        <v>0</v>
      </c>
      <c r="GE218" s="34">
        <v>0</v>
      </c>
      <c r="GF218" s="34">
        <f t="shared" si="1751"/>
        <v>0</v>
      </c>
      <c r="GG218" s="34"/>
      <c r="GH218" s="34"/>
      <c r="GI218" s="27">
        <f t="shared" si="1745"/>
        <v>0</v>
      </c>
      <c r="GJ218" s="27">
        <f t="shared" si="1745"/>
        <v>0</v>
      </c>
      <c r="GK218" s="37"/>
      <c r="GL218" s="38"/>
    </row>
    <row r="219" spans="1:194" ht="30" x14ac:dyDescent="0.25">
      <c r="A219" s="41"/>
      <c r="B219" s="72">
        <v>182</v>
      </c>
      <c r="C219" s="28" t="s">
        <v>357</v>
      </c>
      <c r="D219" s="29">
        <f t="shared" si="1746"/>
        <v>18150.400000000001</v>
      </c>
      <c r="E219" s="29">
        <f t="shared" si="1746"/>
        <v>18790</v>
      </c>
      <c r="F219" s="30">
        <v>18508</v>
      </c>
      <c r="G219" s="39">
        <v>4.3099999999999996</v>
      </c>
      <c r="H219" s="31">
        <v>1</v>
      </c>
      <c r="I219" s="32"/>
      <c r="J219" s="32"/>
      <c r="K219" s="32"/>
      <c r="L219" s="29">
        <v>1.4</v>
      </c>
      <c r="M219" s="29">
        <v>1.68</v>
      </c>
      <c r="N219" s="29">
        <v>2.23</v>
      </c>
      <c r="O219" s="29">
        <v>2.39</v>
      </c>
      <c r="P219" s="33">
        <v>2.57</v>
      </c>
      <c r="Q219" s="34">
        <v>4</v>
      </c>
      <c r="R219" s="34">
        <f t="shared" si="1766"/>
        <v>456599.6587599999</v>
      </c>
      <c r="S219" s="34">
        <v>51</v>
      </c>
      <c r="T219" s="34">
        <f t="shared" si="1767"/>
        <v>5821645.6491899984</v>
      </c>
      <c r="U219" s="34">
        <v>0</v>
      </c>
      <c r="V219" s="34">
        <f t="shared" si="1768"/>
        <v>0</v>
      </c>
      <c r="W219" s="34"/>
      <c r="X219" s="34">
        <f t="shared" si="1769"/>
        <v>0</v>
      </c>
      <c r="Y219" s="34">
        <v>0</v>
      </c>
      <c r="Z219" s="34">
        <f t="shared" si="1770"/>
        <v>0</v>
      </c>
      <c r="AA219" s="34"/>
      <c r="AB219" s="34">
        <f t="shared" si="1771"/>
        <v>0</v>
      </c>
      <c r="AC219" s="34"/>
      <c r="AD219" s="34">
        <f t="shared" si="1772"/>
        <v>0</v>
      </c>
      <c r="AE219" s="34">
        <v>0</v>
      </c>
      <c r="AF219" s="34">
        <f t="shared" si="1773"/>
        <v>0</v>
      </c>
      <c r="AG219" s="34">
        <v>0</v>
      </c>
      <c r="AH219" s="34">
        <f t="shared" si="1774"/>
        <v>0</v>
      </c>
      <c r="AI219" s="34">
        <v>0</v>
      </c>
      <c r="AJ219" s="34">
        <f t="shared" si="1775"/>
        <v>0</v>
      </c>
      <c r="AK219" s="34"/>
      <c r="AL219" s="34">
        <f t="shared" si="1776"/>
        <v>0</v>
      </c>
      <c r="AM219" s="34"/>
      <c r="AN219" s="34">
        <f t="shared" si="1777"/>
        <v>0</v>
      </c>
      <c r="AO219" s="34">
        <v>0</v>
      </c>
      <c r="AP219" s="34">
        <f t="shared" si="1778"/>
        <v>0</v>
      </c>
      <c r="AQ219" s="34">
        <v>0</v>
      </c>
      <c r="AR219" s="34">
        <f t="shared" si="1779"/>
        <v>0</v>
      </c>
      <c r="AS219" s="34">
        <v>0</v>
      </c>
      <c r="AT219" s="34">
        <f t="shared" si="1780"/>
        <v>0</v>
      </c>
      <c r="AU219" s="34">
        <v>0</v>
      </c>
      <c r="AV219" s="34">
        <f t="shared" si="1781"/>
        <v>0</v>
      </c>
      <c r="AW219" s="34">
        <v>0</v>
      </c>
      <c r="AX219" s="34">
        <f t="shared" si="1782"/>
        <v>0</v>
      </c>
      <c r="AY219" s="34"/>
      <c r="AZ219" s="34">
        <f t="shared" si="1783"/>
        <v>0</v>
      </c>
      <c r="BA219" s="34"/>
      <c r="BB219" s="34">
        <f t="shared" si="1784"/>
        <v>0</v>
      </c>
      <c r="BC219" s="34"/>
      <c r="BD219" s="34">
        <f t="shared" si="1785"/>
        <v>0</v>
      </c>
      <c r="BE219" s="34">
        <v>0</v>
      </c>
      <c r="BF219" s="34">
        <f t="shared" si="1786"/>
        <v>0</v>
      </c>
      <c r="BG219" s="34">
        <v>0</v>
      </c>
      <c r="BH219" s="34">
        <f t="shared" si="1787"/>
        <v>0</v>
      </c>
      <c r="BI219" s="34">
        <v>0</v>
      </c>
      <c r="BJ219" s="34">
        <f t="shared" si="1788"/>
        <v>0</v>
      </c>
      <c r="BK219" s="34">
        <v>0</v>
      </c>
      <c r="BL219" s="34">
        <f t="shared" si="1789"/>
        <v>0</v>
      </c>
      <c r="BM219" s="34">
        <v>0</v>
      </c>
      <c r="BN219" s="34">
        <f t="shared" si="1790"/>
        <v>0</v>
      </c>
      <c r="BO219" s="34">
        <v>0</v>
      </c>
      <c r="BP219" s="34">
        <f t="shared" si="1791"/>
        <v>0</v>
      </c>
      <c r="BQ219" s="40">
        <v>0</v>
      </c>
      <c r="BR219" s="34">
        <f t="shared" si="1792"/>
        <v>0</v>
      </c>
      <c r="BS219" s="34">
        <v>0</v>
      </c>
      <c r="BT219" s="34">
        <f t="shared" si="1793"/>
        <v>0</v>
      </c>
      <c r="BU219" s="34">
        <v>0</v>
      </c>
      <c r="BV219" s="34">
        <f t="shared" si="1794"/>
        <v>0</v>
      </c>
      <c r="BW219" s="34">
        <v>0</v>
      </c>
      <c r="BX219" s="34">
        <f t="shared" si="1795"/>
        <v>0</v>
      </c>
      <c r="BY219" s="34">
        <v>0</v>
      </c>
      <c r="BZ219" s="34">
        <f t="shared" si="1796"/>
        <v>0</v>
      </c>
      <c r="CA219" s="34">
        <v>0</v>
      </c>
      <c r="CB219" s="34">
        <f t="shared" si="1797"/>
        <v>0</v>
      </c>
      <c r="CC219" s="34">
        <v>0</v>
      </c>
      <c r="CD219" s="34">
        <f t="shared" si="1798"/>
        <v>0</v>
      </c>
      <c r="CE219" s="34">
        <v>0</v>
      </c>
      <c r="CF219" s="34">
        <f t="shared" si="1799"/>
        <v>0</v>
      </c>
      <c r="CG219" s="34"/>
      <c r="CH219" s="34">
        <f t="shared" si="1800"/>
        <v>0</v>
      </c>
      <c r="CI219" s="34"/>
      <c r="CJ219" s="34">
        <f t="shared" si="1801"/>
        <v>0</v>
      </c>
      <c r="CK219" s="34">
        <v>0</v>
      </c>
      <c r="CL219" s="34">
        <f t="shared" si="1802"/>
        <v>0</v>
      </c>
      <c r="CM219" s="34">
        <v>0</v>
      </c>
      <c r="CN219" s="34">
        <f t="shared" si="1803"/>
        <v>0</v>
      </c>
      <c r="CO219" s="34"/>
      <c r="CP219" s="34">
        <f t="shared" si="1596"/>
        <v>0</v>
      </c>
      <c r="CQ219" s="34"/>
      <c r="CR219" s="34"/>
      <c r="CS219" s="34">
        <f t="shared" si="1727"/>
        <v>0</v>
      </c>
      <c r="CT219" s="34">
        <f t="shared" si="1727"/>
        <v>0</v>
      </c>
      <c r="CU219" s="34">
        <v>0</v>
      </c>
      <c r="CV219" s="34">
        <f t="shared" si="1804"/>
        <v>0</v>
      </c>
      <c r="CW219" s="34">
        <v>0</v>
      </c>
      <c r="CX219" s="34">
        <f t="shared" si="1805"/>
        <v>0</v>
      </c>
      <c r="CY219" s="34">
        <v>0</v>
      </c>
      <c r="CZ219" s="34">
        <f t="shared" si="1806"/>
        <v>0</v>
      </c>
      <c r="DA219" s="34">
        <v>0</v>
      </c>
      <c r="DB219" s="34">
        <f t="shared" si="1807"/>
        <v>0</v>
      </c>
      <c r="DC219" s="34">
        <v>0</v>
      </c>
      <c r="DD219" s="34">
        <f t="shared" si="1808"/>
        <v>0</v>
      </c>
      <c r="DE219" s="34">
        <v>0</v>
      </c>
      <c r="DF219" s="34">
        <f t="shared" si="1809"/>
        <v>0</v>
      </c>
      <c r="DG219" s="34">
        <v>0</v>
      </c>
      <c r="DH219" s="34">
        <f t="shared" si="1810"/>
        <v>0</v>
      </c>
      <c r="DI219" s="34">
        <v>0</v>
      </c>
      <c r="DJ219" s="34">
        <f t="shared" si="1603"/>
        <v>0</v>
      </c>
      <c r="DK219" s="34"/>
      <c r="DL219" s="27"/>
      <c r="DM219" s="34">
        <f t="shared" ref="DM219:DN272" si="1823">DI219+DK219</f>
        <v>0</v>
      </c>
      <c r="DN219" s="27">
        <f t="shared" si="1682"/>
        <v>0</v>
      </c>
      <c r="DO219" s="34">
        <v>0</v>
      </c>
      <c r="DP219" s="34">
        <f t="shared" si="1811"/>
        <v>0</v>
      </c>
      <c r="DQ219" s="34">
        <v>0</v>
      </c>
      <c r="DR219" s="34">
        <f t="shared" si="1812"/>
        <v>0</v>
      </c>
      <c r="DS219" s="34"/>
      <c r="DT219" s="34">
        <f t="shared" si="1605"/>
        <v>0</v>
      </c>
      <c r="DU219" s="34"/>
      <c r="DV219" s="27"/>
      <c r="DW219" s="34">
        <f t="shared" si="1693"/>
        <v>0</v>
      </c>
      <c r="DX219" s="34">
        <f t="shared" si="1693"/>
        <v>0</v>
      </c>
      <c r="DY219" s="34">
        <v>0</v>
      </c>
      <c r="DZ219" s="34">
        <f t="shared" si="1813"/>
        <v>0</v>
      </c>
      <c r="EA219" s="34">
        <v>0</v>
      </c>
      <c r="EB219" s="34">
        <f t="shared" si="1606"/>
        <v>0</v>
      </c>
      <c r="EC219" s="27"/>
      <c r="ED219" s="34">
        <f t="shared" ref="ED219" si="1824">DZ219+EB219</f>
        <v>0</v>
      </c>
      <c r="EE219" s="34">
        <f t="shared" si="1735"/>
        <v>0</v>
      </c>
      <c r="EF219" s="34">
        <f t="shared" si="1735"/>
        <v>0</v>
      </c>
      <c r="EG219" s="34">
        <v>0</v>
      </c>
      <c r="EH219" s="34">
        <f t="shared" si="1814"/>
        <v>0</v>
      </c>
      <c r="EI219" s="34">
        <f t="shared" si="1736"/>
        <v>0</v>
      </c>
      <c r="EJ219" s="34">
        <f t="shared" si="1747"/>
        <v>0</v>
      </c>
      <c r="EK219" s="34"/>
      <c r="EL219" s="34"/>
      <c r="EM219" s="34">
        <f t="shared" si="1737"/>
        <v>0</v>
      </c>
      <c r="EN219" s="34">
        <f t="shared" si="1694"/>
        <v>0</v>
      </c>
      <c r="EO219" s="34">
        <v>0</v>
      </c>
      <c r="EP219" s="34">
        <f t="shared" si="1815"/>
        <v>0</v>
      </c>
      <c r="EQ219" s="34">
        <v>0</v>
      </c>
      <c r="ER219" s="34">
        <f t="shared" si="1748"/>
        <v>0</v>
      </c>
      <c r="ES219" s="34"/>
      <c r="ET219" s="34"/>
      <c r="EU219" s="34">
        <f t="shared" si="1738"/>
        <v>0</v>
      </c>
      <c r="EV219" s="34">
        <f t="shared" si="1696"/>
        <v>0</v>
      </c>
      <c r="EW219" s="34">
        <v>0</v>
      </c>
      <c r="EX219" s="34">
        <f t="shared" si="1816"/>
        <v>0</v>
      </c>
      <c r="EY219" s="34">
        <f t="shared" si="1739"/>
        <v>0</v>
      </c>
      <c r="EZ219" s="34">
        <f t="shared" si="1749"/>
        <v>0</v>
      </c>
      <c r="FA219" s="34"/>
      <c r="FB219" s="34">
        <f t="shared" ref="FB219" si="1825">EX219+EZ219</f>
        <v>0</v>
      </c>
      <c r="FC219" s="34">
        <f t="shared" si="1298"/>
        <v>0</v>
      </c>
      <c r="FD219" s="34">
        <f t="shared" si="1298"/>
        <v>0</v>
      </c>
      <c r="FE219" s="34">
        <v>0</v>
      </c>
      <c r="FF219" s="34">
        <f t="shared" si="1817"/>
        <v>0</v>
      </c>
      <c r="FG219" s="34">
        <f t="shared" si="1821"/>
        <v>0</v>
      </c>
      <c r="FH219" s="34">
        <f t="shared" si="1822"/>
        <v>0</v>
      </c>
      <c r="FI219" s="34"/>
      <c r="FJ219" s="34">
        <f t="shared" ref="FJ219" si="1826">FF219+FH219</f>
        <v>0</v>
      </c>
      <c r="FK219" s="34">
        <f t="shared" si="1299"/>
        <v>0</v>
      </c>
      <c r="FL219" s="34">
        <f t="shared" si="1299"/>
        <v>0</v>
      </c>
      <c r="FM219" s="34">
        <v>0</v>
      </c>
      <c r="FN219" s="34">
        <f t="shared" si="1818"/>
        <v>0</v>
      </c>
      <c r="FO219" s="34">
        <f t="shared" si="1742"/>
        <v>0</v>
      </c>
      <c r="FP219" s="34">
        <f t="shared" si="1750"/>
        <v>0</v>
      </c>
      <c r="FQ219" s="34"/>
      <c r="FR219" s="34">
        <f t="shared" ref="FR219:FT219" si="1827">FN219+FP219</f>
        <v>0</v>
      </c>
      <c r="FS219" s="34">
        <f t="shared" si="1827"/>
        <v>0</v>
      </c>
      <c r="FT219" s="34">
        <f t="shared" si="1827"/>
        <v>0</v>
      </c>
      <c r="FU219" s="34">
        <v>0</v>
      </c>
      <c r="FV219" s="34">
        <f t="shared" si="1819"/>
        <v>0</v>
      </c>
      <c r="FW219" s="34">
        <v>0</v>
      </c>
      <c r="FX219" s="34">
        <v>0</v>
      </c>
      <c r="FY219" s="34"/>
      <c r="FZ219" s="34"/>
      <c r="GA219" s="34">
        <f t="shared" si="1744"/>
        <v>0</v>
      </c>
      <c r="GB219" s="34">
        <f t="shared" si="1744"/>
        <v>0</v>
      </c>
      <c r="GC219" s="34">
        <v>0</v>
      </c>
      <c r="GD219" s="34">
        <f t="shared" si="1820"/>
        <v>0</v>
      </c>
      <c r="GE219" s="34">
        <v>0</v>
      </c>
      <c r="GF219" s="34">
        <f t="shared" si="1751"/>
        <v>0</v>
      </c>
      <c r="GG219" s="34"/>
      <c r="GH219" s="34"/>
      <c r="GI219" s="27">
        <f t="shared" si="1745"/>
        <v>0</v>
      </c>
      <c r="GJ219" s="27">
        <f t="shared" si="1745"/>
        <v>0</v>
      </c>
      <c r="GK219" s="37"/>
      <c r="GL219" s="38"/>
    </row>
    <row r="220" spans="1:194" ht="27.75" customHeight="1" x14ac:dyDescent="0.25">
      <c r="A220" s="41"/>
      <c r="B220" s="72">
        <v>183</v>
      </c>
      <c r="C220" s="28" t="s">
        <v>358</v>
      </c>
      <c r="D220" s="29">
        <f t="shared" si="1746"/>
        <v>18150.400000000001</v>
      </c>
      <c r="E220" s="29">
        <f t="shared" si="1746"/>
        <v>18790</v>
      </c>
      <c r="F220" s="30">
        <v>18508</v>
      </c>
      <c r="G220" s="39">
        <v>1.2</v>
      </c>
      <c r="H220" s="31">
        <v>1</v>
      </c>
      <c r="I220" s="32"/>
      <c r="J220" s="32"/>
      <c r="K220" s="32"/>
      <c r="L220" s="29">
        <v>1.4</v>
      </c>
      <c r="M220" s="29">
        <v>1.68</v>
      </c>
      <c r="N220" s="29">
        <v>2.23</v>
      </c>
      <c r="O220" s="29">
        <v>2.39</v>
      </c>
      <c r="P220" s="33">
        <v>2.57</v>
      </c>
      <c r="Q220" s="34">
        <v>14</v>
      </c>
      <c r="R220" s="34">
        <f t="shared" si="1766"/>
        <v>444946.30319999997</v>
      </c>
      <c r="S220" s="34">
        <v>20</v>
      </c>
      <c r="T220" s="34">
        <f t="shared" si="1767"/>
        <v>635637.57599999988</v>
      </c>
      <c r="U220" s="34">
        <v>0</v>
      </c>
      <c r="V220" s="34">
        <f t="shared" si="1768"/>
        <v>0</v>
      </c>
      <c r="W220" s="34"/>
      <c r="X220" s="34">
        <f t="shared" si="1769"/>
        <v>0</v>
      </c>
      <c r="Y220" s="34">
        <v>0</v>
      </c>
      <c r="Z220" s="34">
        <f t="shared" si="1770"/>
        <v>0</v>
      </c>
      <c r="AA220" s="34"/>
      <c r="AB220" s="34">
        <f t="shared" si="1771"/>
        <v>0</v>
      </c>
      <c r="AC220" s="34">
        <v>0</v>
      </c>
      <c r="AD220" s="34">
        <f t="shared" si="1772"/>
        <v>0</v>
      </c>
      <c r="AE220" s="34">
        <v>0</v>
      </c>
      <c r="AF220" s="34">
        <f t="shared" si="1773"/>
        <v>0</v>
      </c>
      <c r="AG220" s="34">
        <v>0</v>
      </c>
      <c r="AH220" s="34">
        <f t="shared" si="1774"/>
        <v>0</v>
      </c>
      <c r="AI220" s="34">
        <v>0</v>
      </c>
      <c r="AJ220" s="34">
        <f t="shared" si="1775"/>
        <v>0</v>
      </c>
      <c r="AK220" s="34"/>
      <c r="AL220" s="34">
        <f t="shared" si="1776"/>
        <v>0</v>
      </c>
      <c r="AM220" s="34"/>
      <c r="AN220" s="34">
        <f t="shared" si="1777"/>
        <v>0</v>
      </c>
      <c r="AO220" s="34"/>
      <c r="AP220" s="34">
        <f t="shared" si="1778"/>
        <v>0</v>
      </c>
      <c r="AQ220" s="34"/>
      <c r="AR220" s="34">
        <f t="shared" si="1779"/>
        <v>0</v>
      </c>
      <c r="AS220" s="34">
        <v>0</v>
      </c>
      <c r="AT220" s="34">
        <f t="shared" si="1780"/>
        <v>0</v>
      </c>
      <c r="AU220" s="73">
        <v>1</v>
      </c>
      <c r="AV220" s="34">
        <f t="shared" si="1781"/>
        <v>37610.901887999993</v>
      </c>
      <c r="AW220" s="34">
        <v>0</v>
      </c>
      <c r="AX220" s="34">
        <f t="shared" si="1782"/>
        <v>0</v>
      </c>
      <c r="AY220" s="34"/>
      <c r="AZ220" s="34">
        <f t="shared" si="1783"/>
        <v>0</v>
      </c>
      <c r="BA220" s="34"/>
      <c r="BB220" s="34">
        <f t="shared" si="1784"/>
        <v>0</v>
      </c>
      <c r="BC220" s="34"/>
      <c r="BD220" s="34">
        <f t="shared" si="1785"/>
        <v>0</v>
      </c>
      <c r="BE220" s="34">
        <v>0</v>
      </c>
      <c r="BF220" s="34">
        <f t="shared" si="1786"/>
        <v>0</v>
      </c>
      <c r="BG220" s="34">
        <v>0</v>
      </c>
      <c r="BH220" s="34">
        <f t="shared" si="1787"/>
        <v>0</v>
      </c>
      <c r="BI220" s="34">
        <v>0</v>
      </c>
      <c r="BJ220" s="34">
        <f t="shared" si="1788"/>
        <v>0</v>
      </c>
      <c r="BK220" s="34">
        <v>0</v>
      </c>
      <c r="BL220" s="34">
        <f t="shared" si="1789"/>
        <v>0</v>
      </c>
      <c r="BM220" s="34">
        <v>0</v>
      </c>
      <c r="BN220" s="34">
        <f t="shared" si="1790"/>
        <v>0</v>
      </c>
      <c r="BO220" s="34">
        <v>0</v>
      </c>
      <c r="BP220" s="34">
        <f t="shared" si="1791"/>
        <v>0</v>
      </c>
      <c r="BQ220" s="40">
        <v>0</v>
      </c>
      <c r="BR220" s="34">
        <f t="shared" si="1792"/>
        <v>0</v>
      </c>
      <c r="BS220" s="34">
        <v>0</v>
      </c>
      <c r="BT220" s="34">
        <f t="shared" si="1793"/>
        <v>0</v>
      </c>
      <c r="BU220" s="34">
        <v>0</v>
      </c>
      <c r="BV220" s="34">
        <f t="shared" si="1794"/>
        <v>0</v>
      </c>
      <c r="BW220" s="34">
        <v>0</v>
      </c>
      <c r="BX220" s="34">
        <f t="shared" si="1795"/>
        <v>0</v>
      </c>
      <c r="BY220" s="34">
        <v>0</v>
      </c>
      <c r="BZ220" s="34">
        <f t="shared" si="1796"/>
        <v>0</v>
      </c>
      <c r="CA220" s="34">
        <v>0</v>
      </c>
      <c r="CB220" s="34">
        <f t="shared" si="1797"/>
        <v>0</v>
      </c>
      <c r="CC220" s="34">
        <v>0</v>
      </c>
      <c r="CD220" s="34">
        <f t="shared" si="1798"/>
        <v>0</v>
      </c>
      <c r="CE220" s="34">
        <v>0</v>
      </c>
      <c r="CF220" s="34">
        <f t="shared" si="1799"/>
        <v>0</v>
      </c>
      <c r="CG220" s="34"/>
      <c r="CH220" s="34">
        <f t="shared" si="1800"/>
        <v>0</v>
      </c>
      <c r="CI220" s="34"/>
      <c r="CJ220" s="34">
        <f t="shared" si="1801"/>
        <v>0</v>
      </c>
      <c r="CK220" s="34">
        <v>0</v>
      </c>
      <c r="CL220" s="34">
        <f t="shared" si="1802"/>
        <v>0</v>
      </c>
      <c r="CM220" s="34">
        <v>0</v>
      </c>
      <c r="CN220" s="34">
        <f t="shared" si="1803"/>
        <v>0</v>
      </c>
      <c r="CO220" s="34"/>
      <c r="CP220" s="34">
        <f t="shared" si="1596"/>
        <v>0</v>
      </c>
      <c r="CQ220" s="34"/>
      <c r="CR220" s="34"/>
      <c r="CS220" s="34">
        <f t="shared" si="1727"/>
        <v>0</v>
      </c>
      <c r="CT220" s="34">
        <f t="shared" si="1727"/>
        <v>0</v>
      </c>
      <c r="CU220" s="34">
        <v>0</v>
      </c>
      <c r="CV220" s="34">
        <f t="shared" si="1804"/>
        <v>0</v>
      </c>
      <c r="CW220" s="34">
        <v>2</v>
      </c>
      <c r="CX220" s="34">
        <f t="shared" si="1805"/>
        <v>71565.471935999987</v>
      </c>
      <c r="CY220" s="34">
        <v>0</v>
      </c>
      <c r="CZ220" s="34">
        <f t="shared" si="1806"/>
        <v>0</v>
      </c>
      <c r="DA220" s="34"/>
      <c r="DB220" s="34">
        <f t="shared" si="1807"/>
        <v>0</v>
      </c>
      <c r="DC220" s="34"/>
      <c r="DD220" s="34">
        <f t="shared" si="1808"/>
        <v>0</v>
      </c>
      <c r="DE220" s="34">
        <v>0</v>
      </c>
      <c r="DF220" s="34">
        <f t="shared" si="1809"/>
        <v>0</v>
      </c>
      <c r="DG220" s="34">
        <v>0</v>
      </c>
      <c r="DH220" s="34">
        <f t="shared" si="1810"/>
        <v>0</v>
      </c>
      <c r="DI220" s="34">
        <v>0</v>
      </c>
      <c r="DJ220" s="34">
        <f t="shared" si="1603"/>
        <v>0</v>
      </c>
      <c r="DK220" s="34"/>
      <c r="DL220" s="27"/>
      <c r="DM220" s="34"/>
      <c r="DN220" s="27">
        <f t="shared" si="1682"/>
        <v>0</v>
      </c>
      <c r="DO220" s="34">
        <v>0</v>
      </c>
      <c r="DP220" s="34">
        <f t="shared" si="1811"/>
        <v>0</v>
      </c>
      <c r="DQ220" s="34">
        <v>0</v>
      </c>
      <c r="DR220" s="34">
        <f t="shared" si="1812"/>
        <v>0</v>
      </c>
      <c r="DS220" s="34"/>
      <c r="DT220" s="34">
        <f t="shared" si="1605"/>
        <v>0</v>
      </c>
      <c r="DU220" s="34"/>
      <c r="DV220" s="27"/>
      <c r="DW220" s="34">
        <f t="shared" si="1693"/>
        <v>0</v>
      </c>
      <c r="DX220" s="34">
        <f t="shared" si="1693"/>
        <v>0</v>
      </c>
      <c r="DY220" s="34"/>
      <c r="DZ220" s="34">
        <f t="shared" si="1813"/>
        <v>0</v>
      </c>
      <c r="EA220" s="34">
        <v>0</v>
      </c>
      <c r="EB220" s="34">
        <f t="shared" si="1606"/>
        <v>0</v>
      </c>
      <c r="EC220" s="27"/>
      <c r="ED220" s="34"/>
      <c r="EE220" s="34">
        <f t="shared" si="1735"/>
        <v>0</v>
      </c>
      <c r="EF220" s="34">
        <f t="shared" si="1735"/>
        <v>0</v>
      </c>
      <c r="EG220" s="34">
        <v>0</v>
      </c>
      <c r="EH220" s="34">
        <f t="shared" si="1814"/>
        <v>0</v>
      </c>
      <c r="EI220" s="34">
        <f t="shared" si="1736"/>
        <v>0</v>
      </c>
      <c r="EJ220" s="34">
        <f t="shared" si="1747"/>
        <v>0</v>
      </c>
      <c r="EK220" s="34"/>
      <c r="EL220" s="34"/>
      <c r="EM220" s="34">
        <f t="shared" si="1737"/>
        <v>0</v>
      </c>
      <c r="EN220" s="34">
        <f t="shared" si="1694"/>
        <v>0</v>
      </c>
      <c r="EO220" s="34">
        <v>0</v>
      </c>
      <c r="EP220" s="34">
        <f t="shared" si="1815"/>
        <v>0</v>
      </c>
      <c r="EQ220" s="34">
        <v>0</v>
      </c>
      <c r="ER220" s="34">
        <f t="shared" si="1748"/>
        <v>0</v>
      </c>
      <c r="ES220" s="34"/>
      <c r="ET220" s="34"/>
      <c r="EU220" s="34">
        <f t="shared" si="1738"/>
        <v>0</v>
      </c>
      <c r="EV220" s="34">
        <f t="shared" si="1696"/>
        <v>0</v>
      </c>
      <c r="EW220" s="34">
        <v>0</v>
      </c>
      <c r="EX220" s="34">
        <f t="shared" si="1816"/>
        <v>0</v>
      </c>
      <c r="EY220" s="34">
        <f t="shared" si="1739"/>
        <v>0</v>
      </c>
      <c r="EZ220" s="34">
        <f t="shared" si="1749"/>
        <v>0</v>
      </c>
      <c r="FA220" s="34"/>
      <c r="FB220" s="34"/>
      <c r="FC220" s="34">
        <f t="shared" si="1298"/>
        <v>0</v>
      </c>
      <c r="FD220" s="34">
        <f t="shared" si="1298"/>
        <v>0</v>
      </c>
      <c r="FE220" s="34">
        <v>0</v>
      </c>
      <c r="FF220" s="34">
        <f t="shared" si="1817"/>
        <v>0</v>
      </c>
      <c r="FG220" s="34">
        <f t="shared" si="1821"/>
        <v>0</v>
      </c>
      <c r="FH220" s="34">
        <f t="shared" si="1822"/>
        <v>0</v>
      </c>
      <c r="FI220" s="34"/>
      <c r="FJ220" s="34"/>
      <c r="FK220" s="34">
        <f t="shared" si="1299"/>
        <v>0</v>
      </c>
      <c r="FL220" s="34">
        <f t="shared" si="1299"/>
        <v>0</v>
      </c>
      <c r="FM220" s="34">
        <v>0</v>
      </c>
      <c r="FN220" s="34">
        <f t="shared" si="1818"/>
        <v>0</v>
      </c>
      <c r="FO220" s="34">
        <f t="shared" si="1742"/>
        <v>0</v>
      </c>
      <c r="FP220" s="34">
        <f t="shared" si="1750"/>
        <v>0</v>
      </c>
      <c r="FQ220" s="34"/>
      <c r="FR220" s="34"/>
      <c r="FS220" s="34"/>
      <c r="FT220" s="34"/>
      <c r="FU220" s="34">
        <v>0</v>
      </c>
      <c r="FV220" s="34">
        <f t="shared" si="1819"/>
        <v>0</v>
      </c>
      <c r="FW220" s="34">
        <v>0</v>
      </c>
      <c r="FX220" s="34">
        <v>0</v>
      </c>
      <c r="FY220" s="34"/>
      <c r="FZ220" s="34"/>
      <c r="GA220" s="34">
        <f t="shared" si="1744"/>
        <v>0</v>
      </c>
      <c r="GB220" s="34">
        <f t="shared" si="1744"/>
        <v>0</v>
      </c>
      <c r="GC220" s="34">
        <v>0</v>
      </c>
      <c r="GD220" s="34">
        <f t="shared" si="1820"/>
        <v>0</v>
      </c>
      <c r="GE220" s="34">
        <v>0</v>
      </c>
      <c r="GF220" s="34">
        <f t="shared" si="1751"/>
        <v>0</v>
      </c>
      <c r="GG220" s="34"/>
      <c r="GH220" s="34"/>
      <c r="GI220" s="27">
        <f t="shared" si="1745"/>
        <v>0</v>
      </c>
      <c r="GJ220" s="27">
        <f t="shared" si="1745"/>
        <v>0</v>
      </c>
      <c r="GK220" s="37"/>
      <c r="GL220" s="38"/>
    </row>
    <row r="221" spans="1:194" ht="24.75" customHeight="1" x14ac:dyDescent="0.25">
      <c r="A221" s="41"/>
      <c r="B221" s="72">
        <v>184</v>
      </c>
      <c r="C221" s="28" t="s">
        <v>359</v>
      </c>
      <c r="D221" s="29">
        <f t="shared" si="1746"/>
        <v>18150.400000000001</v>
      </c>
      <c r="E221" s="29">
        <f t="shared" si="1746"/>
        <v>18790</v>
      </c>
      <c r="F221" s="30">
        <v>18508</v>
      </c>
      <c r="G221" s="39">
        <v>2.37</v>
      </c>
      <c r="H221" s="31">
        <v>1</v>
      </c>
      <c r="I221" s="32"/>
      <c r="J221" s="32"/>
      <c r="K221" s="32"/>
      <c r="L221" s="29">
        <v>1.4</v>
      </c>
      <c r="M221" s="29">
        <v>1.68</v>
      </c>
      <c r="N221" s="29">
        <v>2.23</v>
      </c>
      <c r="O221" s="29">
        <v>2.39</v>
      </c>
      <c r="P221" s="33">
        <v>2.57</v>
      </c>
      <c r="Q221" s="34">
        <v>212</v>
      </c>
      <c r="R221" s="34">
        <f t="shared" si="1766"/>
        <v>13307072.65356</v>
      </c>
      <c r="S221" s="34">
        <v>34</v>
      </c>
      <c r="T221" s="34">
        <f t="shared" si="1767"/>
        <v>2134153.1614200003</v>
      </c>
      <c r="U221" s="34">
        <v>0</v>
      </c>
      <c r="V221" s="34">
        <f t="shared" si="1768"/>
        <v>0</v>
      </c>
      <c r="W221" s="34"/>
      <c r="X221" s="34">
        <f t="shared" si="1769"/>
        <v>0</v>
      </c>
      <c r="Y221" s="34">
        <v>0</v>
      </c>
      <c r="Z221" s="34">
        <f t="shared" si="1770"/>
        <v>0</v>
      </c>
      <c r="AA221" s="34">
        <v>44</v>
      </c>
      <c r="AB221" s="34">
        <f t="shared" si="1771"/>
        <v>2786785.3244000003</v>
      </c>
      <c r="AC221" s="34">
        <v>0</v>
      </c>
      <c r="AD221" s="34">
        <f t="shared" si="1772"/>
        <v>0</v>
      </c>
      <c r="AE221" s="34">
        <v>0</v>
      </c>
      <c r="AF221" s="34">
        <f t="shared" si="1773"/>
        <v>0</v>
      </c>
      <c r="AG221" s="34">
        <v>0</v>
      </c>
      <c r="AH221" s="34">
        <f t="shared" si="1774"/>
        <v>0</v>
      </c>
      <c r="AI221" s="34">
        <v>2</v>
      </c>
      <c r="AJ221" s="34">
        <f t="shared" si="1775"/>
        <v>135849.19474000001</v>
      </c>
      <c r="AK221" s="34">
        <v>2</v>
      </c>
      <c r="AL221" s="34">
        <f t="shared" si="1776"/>
        <v>123802.552048</v>
      </c>
      <c r="AM221" s="34"/>
      <c r="AN221" s="34">
        <f t="shared" si="1777"/>
        <v>0</v>
      </c>
      <c r="AO221" s="34"/>
      <c r="AP221" s="34">
        <f t="shared" si="1778"/>
        <v>0</v>
      </c>
      <c r="AQ221" s="34">
        <v>30</v>
      </c>
      <c r="AR221" s="34">
        <f t="shared" si="1779"/>
        <v>2228445.9368639998</v>
      </c>
      <c r="AS221" s="34">
        <v>0</v>
      </c>
      <c r="AT221" s="34">
        <f t="shared" si="1780"/>
        <v>0</v>
      </c>
      <c r="AU221" s="73">
        <v>38</v>
      </c>
      <c r="AV221" s="34">
        <f t="shared" si="1781"/>
        <v>2822698.1866943999</v>
      </c>
      <c r="AW221" s="34">
        <v>0</v>
      </c>
      <c r="AX221" s="34">
        <f t="shared" si="1782"/>
        <v>0</v>
      </c>
      <c r="AY221" s="34"/>
      <c r="AZ221" s="34">
        <f t="shared" si="1783"/>
        <v>0</v>
      </c>
      <c r="BA221" s="34"/>
      <c r="BB221" s="34">
        <f t="shared" si="1784"/>
        <v>0</v>
      </c>
      <c r="BC221" s="34">
        <v>10</v>
      </c>
      <c r="BD221" s="34">
        <f t="shared" si="1785"/>
        <v>742815.31228800002</v>
      </c>
      <c r="BE221" s="34">
        <v>0</v>
      </c>
      <c r="BF221" s="34">
        <f t="shared" si="1786"/>
        <v>0</v>
      </c>
      <c r="BG221" s="34">
        <v>0</v>
      </c>
      <c r="BH221" s="34">
        <f t="shared" si="1787"/>
        <v>0</v>
      </c>
      <c r="BI221" s="34">
        <v>0</v>
      </c>
      <c r="BJ221" s="34">
        <f t="shared" si="1788"/>
        <v>0</v>
      </c>
      <c r="BK221" s="34">
        <v>0</v>
      </c>
      <c r="BL221" s="34">
        <f t="shared" si="1789"/>
        <v>0</v>
      </c>
      <c r="BM221" s="34"/>
      <c r="BN221" s="34">
        <f t="shared" si="1790"/>
        <v>0</v>
      </c>
      <c r="BO221" s="34">
        <v>4</v>
      </c>
      <c r="BP221" s="34">
        <f t="shared" si="1791"/>
        <v>258941.49349600001</v>
      </c>
      <c r="BQ221" s="40">
        <v>0</v>
      </c>
      <c r="BR221" s="34">
        <f t="shared" si="1792"/>
        <v>0</v>
      </c>
      <c r="BS221" s="34">
        <v>0</v>
      </c>
      <c r="BT221" s="34">
        <f t="shared" si="1793"/>
        <v>0</v>
      </c>
      <c r="BU221" s="34">
        <v>0</v>
      </c>
      <c r="BV221" s="34">
        <f t="shared" si="1794"/>
        <v>0</v>
      </c>
      <c r="BW221" s="34">
        <v>0</v>
      </c>
      <c r="BX221" s="34">
        <f t="shared" si="1795"/>
        <v>0</v>
      </c>
      <c r="BY221" s="34">
        <v>0</v>
      </c>
      <c r="BZ221" s="34">
        <f t="shared" si="1796"/>
        <v>0</v>
      </c>
      <c r="CA221" s="34">
        <v>0</v>
      </c>
      <c r="CB221" s="34">
        <f t="shared" si="1797"/>
        <v>0</v>
      </c>
      <c r="CC221" s="34">
        <v>0</v>
      </c>
      <c r="CD221" s="34">
        <f t="shared" si="1798"/>
        <v>0</v>
      </c>
      <c r="CE221" s="34">
        <v>0</v>
      </c>
      <c r="CF221" s="34">
        <f t="shared" si="1799"/>
        <v>0</v>
      </c>
      <c r="CG221" s="34"/>
      <c r="CH221" s="34">
        <f t="shared" si="1800"/>
        <v>0</v>
      </c>
      <c r="CI221" s="34"/>
      <c r="CJ221" s="34">
        <f t="shared" si="1801"/>
        <v>0</v>
      </c>
      <c r="CK221" s="34">
        <v>0</v>
      </c>
      <c r="CL221" s="34">
        <f t="shared" si="1802"/>
        <v>0</v>
      </c>
      <c r="CM221" s="34">
        <v>0</v>
      </c>
      <c r="CN221" s="34">
        <f t="shared" si="1803"/>
        <v>0</v>
      </c>
      <c r="CO221" s="34"/>
      <c r="CP221" s="34">
        <f t="shared" si="1596"/>
        <v>0</v>
      </c>
      <c r="CQ221" s="34"/>
      <c r="CR221" s="34"/>
      <c r="CS221" s="34">
        <f t="shared" si="1727"/>
        <v>0</v>
      </c>
      <c r="CT221" s="34">
        <f t="shared" si="1727"/>
        <v>0</v>
      </c>
      <c r="CU221" s="34">
        <v>1</v>
      </c>
      <c r="CV221" s="34">
        <f t="shared" si="1804"/>
        <v>70670.903536800004</v>
      </c>
      <c r="CW221" s="34">
        <v>8</v>
      </c>
      <c r="CX221" s="34">
        <f t="shared" si="1805"/>
        <v>565367.22829440003</v>
      </c>
      <c r="CY221" s="34">
        <v>0</v>
      </c>
      <c r="CZ221" s="34">
        <f t="shared" si="1806"/>
        <v>0</v>
      </c>
      <c r="DA221" s="34">
        <v>2</v>
      </c>
      <c r="DB221" s="34">
        <f t="shared" si="1807"/>
        <v>142004.2603728</v>
      </c>
      <c r="DC221" s="34"/>
      <c r="DD221" s="34">
        <f t="shared" si="1808"/>
        <v>0</v>
      </c>
      <c r="DE221" s="34">
        <v>0</v>
      </c>
      <c r="DF221" s="34">
        <f t="shared" si="1809"/>
        <v>0</v>
      </c>
      <c r="DG221" s="34">
        <v>4</v>
      </c>
      <c r="DH221" s="34">
        <f t="shared" si="1810"/>
        <v>313582.74131519994</v>
      </c>
      <c r="DI221" s="34">
        <v>0</v>
      </c>
      <c r="DJ221" s="34">
        <f t="shared" si="1603"/>
        <v>0</v>
      </c>
      <c r="DK221" s="34"/>
      <c r="DL221" s="27"/>
      <c r="DM221" s="34"/>
      <c r="DN221" s="27">
        <f t="shared" si="1682"/>
        <v>0</v>
      </c>
      <c r="DO221" s="34">
        <v>15</v>
      </c>
      <c r="DP221" s="34">
        <f t="shared" si="1811"/>
        <v>964645.27551000006</v>
      </c>
      <c r="DQ221" s="34">
        <v>0</v>
      </c>
      <c r="DR221" s="34">
        <f t="shared" si="1812"/>
        <v>0</v>
      </c>
      <c r="DS221" s="34"/>
      <c r="DT221" s="34">
        <f t="shared" si="1605"/>
        <v>0</v>
      </c>
      <c r="DU221" s="34"/>
      <c r="DV221" s="27"/>
      <c r="DW221" s="34">
        <f t="shared" si="1693"/>
        <v>0</v>
      </c>
      <c r="DX221" s="34">
        <f t="shared" si="1693"/>
        <v>0</v>
      </c>
      <c r="DY221" s="34">
        <v>4</v>
      </c>
      <c r="DZ221" s="34">
        <f t="shared" si="1813"/>
        <v>312257.83471679996</v>
      </c>
      <c r="EA221" s="34">
        <v>0</v>
      </c>
      <c r="EB221" s="34">
        <f t="shared" si="1606"/>
        <v>0</v>
      </c>
      <c r="EC221" s="27"/>
      <c r="ED221" s="34"/>
      <c r="EE221" s="34">
        <f t="shared" si="1735"/>
        <v>0</v>
      </c>
      <c r="EF221" s="34">
        <f t="shared" si="1735"/>
        <v>0</v>
      </c>
      <c r="EG221" s="34">
        <v>0</v>
      </c>
      <c r="EH221" s="34">
        <f t="shared" si="1814"/>
        <v>0</v>
      </c>
      <c r="EI221" s="34">
        <f t="shared" si="1736"/>
        <v>0</v>
      </c>
      <c r="EJ221" s="34">
        <f t="shared" si="1747"/>
        <v>0</v>
      </c>
      <c r="EK221" s="34"/>
      <c r="EL221" s="34"/>
      <c r="EM221" s="34">
        <f t="shared" si="1737"/>
        <v>0</v>
      </c>
      <c r="EN221" s="34">
        <f t="shared" si="1694"/>
        <v>0</v>
      </c>
      <c r="EO221" s="34">
        <v>0</v>
      </c>
      <c r="EP221" s="34">
        <f t="shared" si="1815"/>
        <v>0</v>
      </c>
      <c r="EQ221" s="34">
        <v>0</v>
      </c>
      <c r="ER221" s="34">
        <f t="shared" si="1748"/>
        <v>0</v>
      </c>
      <c r="ES221" s="34"/>
      <c r="ET221" s="34"/>
      <c r="EU221" s="34">
        <f t="shared" si="1738"/>
        <v>0</v>
      </c>
      <c r="EV221" s="34">
        <f t="shared" si="1696"/>
        <v>0</v>
      </c>
      <c r="EW221" s="34">
        <v>0</v>
      </c>
      <c r="EX221" s="34">
        <f t="shared" si="1816"/>
        <v>0</v>
      </c>
      <c r="EY221" s="34">
        <f t="shared" si="1739"/>
        <v>0</v>
      </c>
      <c r="EZ221" s="34">
        <f t="shared" si="1749"/>
        <v>0</v>
      </c>
      <c r="FA221" s="34"/>
      <c r="FB221" s="34"/>
      <c r="FC221" s="34">
        <f t="shared" si="1298"/>
        <v>0</v>
      </c>
      <c r="FD221" s="34">
        <f t="shared" si="1298"/>
        <v>0</v>
      </c>
      <c r="FE221" s="34">
        <v>0</v>
      </c>
      <c r="FF221" s="34">
        <f t="shared" si="1817"/>
        <v>0</v>
      </c>
      <c r="FG221" s="34">
        <f t="shared" si="1821"/>
        <v>0</v>
      </c>
      <c r="FH221" s="34">
        <f t="shared" si="1822"/>
        <v>0</v>
      </c>
      <c r="FI221" s="34"/>
      <c r="FJ221" s="34"/>
      <c r="FK221" s="34">
        <f t="shared" si="1299"/>
        <v>0</v>
      </c>
      <c r="FL221" s="34">
        <f t="shared" si="1299"/>
        <v>0</v>
      </c>
      <c r="FM221" s="34">
        <v>0</v>
      </c>
      <c r="FN221" s="34">
        <f t="shared" si="1818"/>
        <v>0</v>
      </c>
      <c r="FO221" s="34">
        <f t="shared" si="1742"/>
        <v>0</v>
      </c>
      <c r="FP221" s="34">
        <f t="shared" si="1750"/>
        <v>0</v>
      </c>
      <c r="FQ221" s="34"/>
      <c r="FR221" s="34"/>
      <c r="FS221" s="34"/>
      <c r="FT221" s="34"/>
      <c r="FU221" s="34">
        <v>8</v>
      </c>
      <c r="FV221" s="34">
        <f t="shared" si="1819"/>
        <v>1081979.2723239998</v>
      </c>
      <c r="FW221" s="34">
        <v>1</v>
      </c>
      <c r="FX221" s="34">
        <v>134461.72</v>
      </c>
      <c r="FY221" s="34"/>
      <c r="FZ221" s="34"/>
      <c r="GA221" s="34">
        <f t="shared" si="1744"/>
        <v>1</v>
      </c>
      <c r="GB221" s="34">
        <f t="shared" si="1744"/>
        <v>134461.72</v>
      </c>
      <c r="GC221" s="34">
        <v>0</v>
      </c>
      <c r="GD221" s="34">
        <f t="shared" si="1820"/>
        <v>0</v>
      </c>
      <c r="GE221" s="34">
        <v>0</v>
      </c>
      <c r="GF221" s="34">
        <f t="shared" si="1751"/>
        <v>0</v>
      </c>
      <c r="GG221" s="34"/>
      <c r="GH221" s="34"/>
      <c r="GI221" s="27">
        <f t="shared" si="1745"/>
        <v>0</v>
      </c>
      <c r="GJ221" s="27">
        <f t="shared" si="1745"/>
        <v>0</v>
      </c>
      <c r="GK221" s="37"/>
      <c r="GL221" s="38"/>
    </row>
    <row r="222" spans="1:194" ht="26.25" customHeight="1" x14ac:dyDescent="0.25">
      <c r="A222" s="41"/>
      <c r="B222" s="72">
        <v>185</v>
      </c>
      <c r="C222" s="28" t="s">
        <v>360</v>
      </c>
      <c r="D222" s="29">
        <f t="shared" si="1746"/>
        <v>18150.400000000001</v>
      </c>
      <c r="E222" s="29">
        <f t="shared" si="1746"/>
        <v>18790</v>
      </c>
      <c r="F222" s="30">
        <v>18508</v>
      </c>
      <c r="G222" s="39">
        <v>4.13</v>
      </c>
      <c r="H222" s="31">
        <v>1</v>
      </c>
      <c r="I222" s="32"/>
      <c r="J222" s="32"/>
      <c r="K222" s="32"/>
      <c r="L222" s="29">
        <v>1.4</v>
      </c>
      <c r="M222" s="29">
        <v>1.68</v>
      </c>
      <c r="N222" s="29">
        <v>2.23</v>
      </c>
      <c r="O222" s="29">
        <v>2.39</v>
      </c>
      <c r="P222" s="33">
        <v>2.57</v>
      </c>
      <c r="Q222" s="34">
        <v>171</v>
      </c>
      <c r="R222" s="34">
        <f t="shared" si="1766"/>
        <v>18704430.220769998</v>
      </c>
      <c r="S222" s="34">
        <v>32</v>
      </c>
      <c r="T222" s="34">
        <f t="shared" si="1767"/>
        <v>3500244.2518399991</v>
      </c>
      <c r="U222" s="34">
        <v>0</v>
      </c>
      <c r="V222" s="34">
        <f t="shared" si="1768"/>
        <v>0</v>
      </c>
      <c r="W222" s="34"/>
      <c r="X222" s="34">
        <f t="shared" si="1769"/>
        <v>0</v>
      </c>
      <c r="Y222" s="34">
        <v>0</v>
      </c>
      <c r="Z222" s="34">
        <f t="shared" si="1770"/>
        <v>0</v>
      </c>
      <c r="AA222" s="34">
        <v>28</v>
      </c>
      <c r="AB222" s="34">
        <f t="shared" si="1771"/>
        <v>3090370.6838666666</v>
      </c>
      <c r="AC222" s="34">
        <v>0</v>
      </c>
      <c r="AD222" s="34">
        <f t="shared" si="1772"/>
        <v>0</v>
      </c>
      <c r="AE222" s="34">
        <v>0</v>
      </c>
      <c r="AF222" s="34">
        <f t="shared" si="1773"/>
        <v>0</v>
      </c>
      <c r="AG222" s="34">
        <v>0</v>
      </c>
      <c r="AH222" s="34">
        <f t="shared" si="1774"/>
        <v>0</v>
      </c>
      <c r="AI222" s="34">
        <v>1</v>
      </c>
      <c r="AJ222" s="34">
        <f t="shared" si="1775"/>
        <v>118366.4924633333</v>
      </c>
      <c r="AK222" s="34">
        <v>2</v>
      </c>
      <c r="AL222" s="34">
        <f t="shared" si="1776"/>
        <v>215740.3122186666</v>
      </c>
      <c r="AM222" s="34"/>
      <c r="AN222" s="34">
        <f t="shared" si="1777"/>
        <v>0</v>
      </c>
      <c r="AO222" s="34">
        <v>1</v>
      </c>
      <c r="AP222" s="34">
        <f t="shared" si="1778"/>
        <v>107870.1561093333</v>
      </c>
      <c r="AQ222" s="34"/>
      <c r="AR222" s="34">
        <f t="shared" si="1779"/>
        <v>0</v>
      </c>
      <c r="AS222" s="34">
        <v>0</v>
      </c>
      <c r="AT222" s="34">
        <f t="shared" si="1780"/>
        <v>0</v>
      </c>
      <c r="AU222" s="73">
        <v>2</v>
      </c>
      <c r="AV222" s="34">
        <f t="shared" si="1781"/>
        <v>258888.37466239999</v>
      </c>
      <c r="AW222" s="34">
        <v>0</v>
      </c>
      <c r="AX222" s="34">
        <f t="shared" si="1782"/>
        <v>0</v>
      </c>
      <c r="AY222" s="34"/>
      <c r="AZ222" s="34">
        <f t="shared" si="1783"/>
        <v>0</v>
      </c>
      <c r="BA222" s="34"/>
      <c r="BB222" s="34">
        <f t="shared" si="1784"/>
        <v>0</v>
      </c>
      <c r="BC222" s="34"/>
      <c r="BD222" s="34">
        <f t="shared" si="1785"/>
        <v>0</v>
      </c>
      <c r="BE222" s="34">
        <v>0</v>
      </c>
      <c r="BF222" s="34">
        <f t="shared" si="1786"/>
        <v>0</v>
      </c>
      <c r="BG222" s="34">
        <v>0</v>
      </c>
      <c r="BH222" s="34">
        <f t="shared" si="1787"/>
        <v>0</v>
      </c>
      <c r="BI222" s="34">
        <v>0</v>
      </c>
      <c r="BJ222" s="34">
        <f t="shared" si="1788"/>
        <v>0</v>
      </c>
      <c r="BK222" s="34">
        <v>0</v>
      </c>
      <c r="BL222" s="34">
        <f t="shared" si="1789"/>
        <v>0</v>
      </c>
      <c r="BM222" s="34"/>
      <c r="BN222" s="34">
        <f t="shared" si="1790"/>
        <v>0</v>
      </c>
      <c r="BO222" s="34"/>
      <c r="BP222" s="34">
        <f t="shared" si="1791"/>
        <v>0</v>
      </c>
      <c r="BQ222" s="40"/>
      <c r="BR222" s="34">
        <f t="shared" si="1792"/>
        <v>0</v>
      </c>
      <c r="BS222" s="34">
        <v>0</v>
      </c>
      <c r="BT222" s="34">
        <f t="shared" si="1793"/>
        <v>0</v>
      </c>
      <c r="BU222" s="34">
        <v>0</v>
      </c>
      <c r="BV222" s="34">
        <f t="shared" si="1794"/>
        <v>0</v>
      </c>
      <c r="BW222" s="34">
        <v>0</v>
      </c>
      <c r="BX222" s="34">
        <f t="shared" si="1795"/>
        <v>0</v>
      </c>
      <c r="BY222" s="34">
        <v>0</v>
      </c>
      <c r="BZ222" s="34">
        <f t="shared" si="1796"/>
        <v>0</v>
      </c>
      <c r="CA222" s="34">
        <v>0</v>
      </c>
      <c r="CB222" s="34">
        <f t="shared" si="1797"/>
        <v>0</v>
      </c>
      <c r="CC222" s="34">
        <v>0</v>
      </c>
      <c r="CD222" s="34">
        <f t="shared" si="1798"/>
        <v>0</v>
      </c>
      <c r="CE222" s="34">
        <v>0</v>
      </c>
      <c r="CF222" s="34">
        <f t="shared" si="1799"/>
        <v>0</v>
      </c>
      <c r="CG222" s="34"/>
      <c r="CH222" s="34">
        <f t="shared" si="1800"/>
        <v>0</v>
      </c>
      <c r="CI222" s="34"/>
      <c r="CJ222" s="34">
        <f t="shared" si="1801"/>
        <v>0</v>
      </c>
      <c r="CK222" s="34">
        <v>0</v>
      </c>
      <c r="CL222" s="34">
        <f t="shared" si="1802"/>
        <v>0</v>
      </c>
      <c r="CM222" s="34">
        <v>0</v>
      </c>
      <c r="CN222" s="34">
        <f t="shared" si="1803"/>
        <v>0</v>
      </c>
      <c r="CO222" s="34"/>
      <c r="CP222" s="34">
        <f t="shared" si="1596"/>
        <v>0</v>
      </c>
      <c r="CQ222" s="34"/>
      <c r="CR222" s="34"/>
      <c r="CS222" s="34">
        <f t="shared" si="1727"/>
        <v>0</v>
      </c>
      <c r="CT222" s="34">
        <f t="shared" si="1727"/>
        <v>0</v>
      </c>
      <c r="CU222" s="34"/>
      <c r="CV222" s="34">
        <f t="shared" si="1804"/>
        <v>0</v>
      </c>
      <c r="CW222" s="34"/>
      <c r="CX222" s="34">
        <f t="shared" si="1805"/>
        <v>0</v>
      </c>
      <c r="CY222" s="34">
        <v>0</v>
      </c>
      <c r="CZ222" s="34">
        <f t="shared" si="1806"/>
        <v>0</v>
      </c>
      <c r="DA222" s="34"/>
      <c r="DB222" s="34">
        <f t="shared" si="1807"/>
        <v>0</v>
      </c>
      <c r="DC222" s="34">
        <v>0</v>
      </c>
      <c r="DD222" s="34">
        <f t="shared" si="1808"/>
        <v>0</v>
      </c>
      <c r="DE222" s="34">
        <v>0</v>
      </c>
      <c r="DF222" s="34">
        <f t="shared" si="1809"/>
        <v>0</v>
      </c>
      <c r="DG222" s="34">
        <v>0</v>
      </c>
      <c r="DH222" s="34">
        <f t="shared" si="1810"/>
        <v>0</v>
      </c>
      <c r="DI222" s="34">
        <v>0</v>
      </c>
      <c r="DJ222" s="34">
        <f t="shared" si="1603"/>
        <v>0</v>
      </c>
      <c r="DK222" s="34"/>
      <c r="DL222" s="27"/>
      <c r="DM222" s="34"/>
      <c r="DN222" s="27">
        <f t="shared" si="1682"/>
        <v>0</v>
      </c>
      <c r="DO222" s="34">
        <v>0</v>
      </c>
      <c r="DP222" s="34">
        <f t="shared" si="1811"/>
        <v>0</v>
      </c>
      <c r="DQ222" s="34">
        <v>0</v>
      </c>
      <c r="DR222" s="34">
        <f t="shared" si="1812"/>
        <v>0</v>
      </c>
      <c r="DS222" s="34"/>
      <c r="DT222" s="34">
        <f t="shared" si="1605"/>
        <v>0</v>
      </c>
      <c r="DU222" s="34"/>
      <c r="DV222" s="27"/>
      <c r="DW222" s="34">
        <f t="shared" si="1693"/>
        <v>0</v>
      </c>
      <c r="DX222" s="34">
        <f t="shared" si="1693"/>
        <v>0</v>
      </c>
      <c r="DY222" s="34">
        <v>0</v>
      </c>
      <c r="DZ222" s="34">
        <f t="shared" si="1813"/>
        <v>0</v>
      </c>
      <c r="EA222" s="34">
        <v>0</v>
      </c>
      <c r="EB222" s="34">
        <f t="shared" si="1606"/>
        <v>0</v>
      </c>
      <c r="EC222" s="27"/>
      <c r="ED222" s="34"/>
      <c r="EE222" s="34">
        <f t="shared" si="1735"/>
        <v>0</v>
      </c>
      <c r="EF222" s="34">
        <f t="shared" si="1735"/>
        <v>0</v>
      </c>
      <c r="EG222" s="34"/>
      <c r="EH222" s="34">
        <f t="shared" si="1814"/>
        <v>0</v>
      </c>
      <c r="EI222" s="34">
        <f t="shared" si="1736"/>
        <v>0</v>
      </c>
      <c r="EJ222" s="34">
        <f t="shared" si="1747"/>
        <v>0</v>
      </c>
      <c r="EK222" s="34"/>
      <c r="EL222" s="34"/>
      <c r="EM222" s="34">
        <f t="shared" si="1737"/>
        <v>0</v>
      </c>
      <c r="EN222" s="34">
        <f t="shared" si="1694"/>
        <v>0</v>
      </c>
      <c r="EO222" s="34">
        <v>0</v>
      </c>
      <c r="EP222" s="34">
        <f t="shared" si="1815"/>
        <v>0</v>
      </c>
      <c r="EQ222" s="34">
        <v>0</v>
      </c>
      <c r="ER222" s="34">
        <f t="shared" si="1748"/>
        <v>0</v>
      </c>
      <c r="ES222" s="34"/>
      <c r="ET222" s="34"/>
      <c r="EU222" s="34">
        <f t="shared" si="1738"/>
        <v>0</v>
      </c>
      <c r="EV222" s="34">
        <f t="shared" si="1696"/>
        <v>0</v>
      </c>
      <c r="EW222" s="34">
        <v>0</v>
      </c>
      <c r="EX222" s="34">
        <f t="shared" si="1816"/>
        <v>0</v>
      </c>
      <c r="EY222" s="34">
        <f t="shared" si="1739"/>
        <v>0</v>
      </c>
      <c r="EZ222" s="34">
        <f t="shared" si="1749"/>
        <v>0</v>
      </c>
      <c r="FA222" s="34"/>
      <c r="FB222" s="34"/>
      <c r="FC222" s="34">
        <f t="shared" si="1298"/>
        <v>0</v>
      </c>
      <c r="FD222" s="34">
        <f t="shared" si="1298"/>
        <v>0</v>
      </c>
      <c r="FE222" s="34">
        <v>0</v>
      </c>
      <c r="FF222" s="34">
        <f t="shared" si="1817"/>
        <v>0</v>
      </c>
      <c r="FG222" s="34">
        <f t="shared" si="1821"/>
        <v>0</v>
      </c>
      <c r="FH222" s="34">
        <f t="shared" si="1822"/>
        <v>0</v>
      </c>
      <c r="FI222" s="34"/>
      <c r="FJ222" s="34"/>
      <c r="FK222" s="34">
        <f t="shared" si="1299"/>
        <v>0</v>
      </c>
      <c r="FL222" s="34">
        <f t="shared" si="1299"/>
        <v>0</v>
      </c>
      <c r="FM222" s="34">
        <v>0</v>
      </c>
      <c r="FN222" s="34">
        <f t="shared" si="1818"/>
        <v>0</v>
      </c>
      <c r="FO222" s="34">
        <f t="shared" si="1742"/>
        <v>0</v>
      </c>
      <c r="FP222" s="34">
        <f t="shared" si="1750"/>
        <v>0</v>
      </c>
      <c r="FQ222" s="34"/>
      <c r="FR222" s="34"/>
      <c r="FS222" s="34"/>
      <c r="FT222" s="34"/>
      <c r="FU222" s="34">
        <v>0</v>
      </c>
      <c r="FV222" s="34">
        <f t="shared" si="1819"/>
        <v>0</v>
      </c>
      <c r="FW222" s="34">
        <v>0</v>
      </c>
      <c r="FX222" s="34">
        <v>0</v>
      </c>
      <c r="FY222" s="34"/>
      <c r="FZ222" s="34"/>
      <c r="GA222" s="34">
        <f t="shared" si="1744"/>
        <v>0</v>
      </c>
      <c r="GB222" s="34">
        <f t="shared" si="1744"/>
        <v>0</v>
      </c>
      <c r="GC222" s="34">
        <v>0</v>
      </c>
      <c r="GD222" s="34">
        <f t="shared" si="1820"/>
        <v>0</v>
      </c>
      <c r="GE222" s="34">
        <v>0</v>
      </c>
      <c r="GF222" s="34">
        <f t="shared" si="1751"/>
        <v>0</v>
      </c>
      <c r="GG222" s="34"/>
      <c r="GH222" s="34"/>
      <c r="GI222" s="27">
        <f t="shared" si="1745"/>
        <v>0</v>
      </c>
      <c r="GJ222" s="27">
        <f t="shared" si="1745"/>
        <v>0</v>
      </c>
      <c r="GK222" s="37"/>
      <c r="GL222" s="38"/>
    </row>
    <row r="223" spans="1:194" ht="26.25" customHeight="1" x14ac:dyDescent="0.25">
      <c r="A223" s="41"/>
      <c r="B223" s="72">
        <v>186</v>
      </c>
      <c r="C223" s="28" t="s">
        <v>361</v>
      </c>
      <c r="D223" s="29">
        <f t="shared" si="1746"/>
        <v>18150.400000000001</v>
      </c>
      <c r="E223" s="29">
        <f t="shared" si="1746"/>
        <v>18790</v>
      </c>
      <c r="F223" s="30">
        <v>18508</v>
      </c>
      <c r="G223" s="39">
        <v>6.08</v>
      </c>
      <c r="H223" s="31">
        <v>1</v>
      </c>
      <c r="I223" s="32"/>
      <c r="J223" s="32"/>
      <c r="K223" s="32"/>
      <c r="L223" s="29">
        <v>1.4</v>
      </c>
      <c r="M223" s="29">
        <v>1.68</v>
      </c>
      <c r="N223" s="29">
        <v>2.23</v>
      </c>
      <c r="O223" s="29">
        <v>2.39</v>
      </c>
      <c r="P223" s="33">
        <v>2.57</v>
      </c>
      <c r="Q223" s="34">
        <v>6</v>
      </c>
      <c r="R223" s="34">
        <f t="shared" ref="R223:R224" si="1828">(Q223/12*1*$D223*$G223*$H223*$L223*R$9)+(Q223/12*5*$E223*$G223*$H223*$L223)+(Q223/12*6*$F223*$G223*$H223*$L223)</f>
        <v>957444.40063999989</v>
      </c>
      <c r="S223" s="34">
        <v>10</v>
      </c>
      <c r="T223" s="34">
        <f t="shared" ref="T223:T224" si="1829">(S223/12*1*$D223*$G223*$H223*$L223*T$9)+(S223/12*5*$E223*$G223*$H223*$L223)+(S223/12*6*$F223*$G223*$H223*$L223)</f>
        <v>1595740.6677333331</v>
      </c>
      <c r="U223" s="34"/>
      <c r="V223" s="34">
        <f t="shared" ref="V223:V224" si="1830">(U223/12*1*$D223*$G223*$H223*$L223*V$9)+(U223/12*5*$E223*$G223*$H223*$L223)+(U223/12*6*$F223*$G223*$H223*$L223)</f>
        <v>0</v>
      </c>
      <c r="W223" s="34"/>
      <c r="X223" s="34">
        <f t="shared" ref="X223:X224" si="1831">(W223/12*1*$D223*$G223*$H223*$L223*X$9)+(W223/12*5*$E223*$G223*$H223*$L223)+(W223/12*6*$F223*$G223*$H223*$L223)</f>
        <v>0</v>
      </c>
      <c r="Y223" s="34"/>
      <c r="Z223" s="34">
        <f t="shared" ref="Z223:Z224" si="1832">(Y223/12*1*$D223*$G223*$H223*$L223*Z$9)+(Y223/12*5*$E223*$G223*$H223*$L223)+(Y223/12*6*$F223*$G223*$H223*$L223)</f>
        <v>0</v>
      </c>
      <c r="AA223" s="34"/>
      <c r="AB223" s="34">
        <f t="shared" ref="AB223:AB224" si="1833">(AA223/12*1*$D223*$G223*$H223*$L223*AB$9)+(AA223/12*5*$E223*$G223*$H223*$L223)+(AA223/12*6*$F223*$G223*$H223*$L223)</f>
        <v>0</v>
      </c>
      <c r="AC223" s="34"/>
      <c r="AD223" s="34">
        <f t="shared" ref="AD223:AD224" si="1834">(AC223/12*1*$D223*$G223*$H223*$L223*AD$9)+(AC223/12*5*$E223*$G223*$H223*$L223)+(AC223/12*6*$F223*$G223*$H223*$L223)</f>
        <v>0</v>
      </c>
      <c r="AE223" s="34"/>
      <c r="AF223" s="34">
        <f t="shared" ref="AF223:AF224" si="1835">(AE223/12*1*$D223*$G223*$H223*$L223*AF$9)+(AE223/12*5*$E223*$G223*$H223*$L223)+(AE223/12*6*$F223*$G223*$H223*$L223)</f>
        <v>0</v>
      </c>
      <c r="AG223" s="34"/>
      <c r="AH223" s="34">
        <f t="shared" ref="AH223:AH224" si="1836">(AG223/12*1*$D223*$G223*$H223*$L223*AH$9)+(AG223/12*5*$E223*$G223*$H223*$L223)+(AG223/12*6*$F223*$G223*$H223*$L223)</f>
        <v>0</v>
      </c>
      <c r="AI223" s="34"/>
      <c r="AJ223" s="34">
        <f t="shared" ref="AJ223:AJ224" si="1837">(AI223/12*1*$D223*$G223*$H223*$L223*AJ$9)+(AI223/12*3*$E223*$G223*$H223*$L223*AJ$10)+(AI223/12*8*$E223*$G223*$H223*$L223*AJ$11)</f>
        <v>0</v>
      </c>
      <c r="AK223" s="34"/>
      <c r="AL223" s="34">
        <f>(AK223/12*1*$D223*$G223*$H223*$L223*AL$9)+(AK223/12*5*$E223*$G223*$H223*$L223)+(AK223/12*6*$F223*$G223*$H223*$L223)</f>
        <v>0</v>
      </c>
      <c r="AM223" s="34"/>
      <c r="AN223" s="34">
        <f>(AM223/12*1*$D223*$G223*$H223*$L223*AN$9)+(AM223/12*5*$E223*$G223*$H223*$L223)+(AM223/12*6*$F223*$G223*$H223*$L223)</f>
        <v>0</v>
      </c>
      <c r="AO223" s="34"/>
      <c r="AP223" s="34">
        <f t="shared" ref="AP223:AP224" si="1838">(AO223/12*1*$D223*$G223*$H223*$L223*AP$9)+(AO223/12*5*$E223*$G223*$H223*$L223)+(AO223/12*6*$F223*$G223*$H223*$L223)</f>
        <v>0</v>
      </c>
      <c r="AQ223" s="34"/>
      <c r="AR223" s="34">
        <f>(AQ223/12*1*$D223*$G223*$H223*$M223*AR$9)+(AQ223/12*5*$E223*$G223*$H223*$M223)+(AQ223/12*6*$F223*$G223*$H223*$M223)</f>
        <v>0</v>
      </c>
      <c r="AS223" s="34"/>
      <c r="AT223" s="34">
        <f>(AS223/12*1*$D223*$G223*$H223*$M223*AT$9)+(AS223/12*5*$E223*$G223*$H223*$M223)+(AS223/12*6*$F223*$G223*$H223*$M223)</f>
        <v>0</v>
      </c>
      <c r="AU223" s="34"/>
      <c r="AV223" s="34">
        <f t="shared" ref="AV223:AV224" si="1839">(AU223/12*1*$D223*$G223*$H223*$M223*AV$9)+(AU223/12*5*$E223*$G223*$H223*$M223)+(AU223/12*6*$F223*$G223*$H223*$M223)</f>
        <v>0</v>
      </c>
      <c r="AW223" s="34"/>
      <c r="AX223" s="34">
        <f t="shared" ref="AX223:AX224" si="1840">(AW223/12*1*$D223*$G223*$H223*$M223*AX$9)+(AW223/12*5*$E223*$G223*$H223*$M223)+(AW223/12*6*$F223*$G223*$H223*$M223)</f>
        <v>0</v>
      </c>
      <c r="AY223" s="34"/>
      <c r="AZ223" s="34">
        <f t="shared" ref="AZ223:AZ224" si="1841">(AY223/12*1*$D223*$G223*$H223*$L223*AZ$9)+(AY223/12*5*$E223*$G223*$H223*$L223)+(AY223/12*6*$F223*$G223*$H223*$L223)</f>
        <v>0</v>
      </c>
      <c r="BA223" s="34"/>
      <c r="BB223" s="34">
        <f t="shared" ref="BB223:BB224" si="1842">(BA223/12*1*$D223*$G223*$H223*$L223*BB$9)+(BA223/12*5*$E223*$G223*$H223*$L223)+(BA223/12*6*$F223*$G223*$H223*$L223)</f>
        <v>0</v>
      </c>
      <c r="BC223" s="34"/>
      <c r="BD223" s="34">
        <f t="shared" ref="BD223:BD224" si="1843">(BC223/12*1*$D223*$G223*$H223*$M223*BD$9)+(BC223/12*5*$E223*$G223*$H223*$M223)+(BC223/12*6*$F223*$G223*$H223*$M223)</f>
        <v>0</v>
      </c>
      <c r="BE223" s="34"/>
      <c r="BF223" s="34">
        <f t="shared" ref="BF223:BF224" si="1844">(BE223/12*1*$D223*$G223*$H223*$L223*BF$9)+(BE223/12*5*$E223*$G223*$H223*$L223)+(BE223/12*6*$F223*$G223*$H223*$L223)</f>
        <v>0</v>
      </c>
      <c r="BG223" s="34"/>
      <c r="BH223" s="34">
        <f t="shared" ref="BH223:BH224" si="1845">(BG223/12*1*$D223*$G223*$H223*$L223*BH$9)+(BG223/12*5*$E223*$G223*$H223*$L223)+(BG223/12*6*$F223*$G223*$H223*$L223)</f>
        <v>0</v>
      </c>
      <c r="BI223" s="34"/>
      <c r="BJ223" s="34">
        <f t="shared" ref="BJ223:BJ224" si="1846">(BI223/12*1*$D223*$G223*$H223*$L223*BJ$9)+(BI223/12*5*$E223*$G223*$H223*$L223)+(BI223/12*6*$F223*$G223*$H223*$L223)</f>
        <v>0</v>
      </c>
      <c r="BK223" s="34"/>
      <c r="BL223" s="34">
        <f t="shared" ref="BL223:BL224" si="1847">(BK223/12*1*$D223*$G223*$H223*$M223*BL$9)+(BK223/12*5*$E223*$G223*$H223*$M223)+(BK223/12*6*$F223*$G223*$H223*$M223)</f>
        <v>0</v>
      </c>
      <c r="BM223" s="34"/>
      <c r="BN223" s="34">
        <f t="shared" ref="BN223:BN224" si="1848">(BM223/12*1*$D223*$G223*$H223*$L223*BN$9)+(BM223/12*5*$E223*$G223*$H223*$L223)+(BM223/12*6*$F223*$G223*$H223*$L223)</f>
        <v>0</v>
      </c>
      <c r="BO223" s="34"/>
      <c r="BP223" s="34">
        <f t="shared" ref="BP223:BP224" si="1849">(BO223/12*1*$D223*$G223*$H223*$L223*BP$9)+(BO223/12*3*$E223*$G223*$H223*$L223*BP$10)+(BO223/12*8*$E223*$G223*$H223*$L223*BP$11)</f>
        <v>0</v>
      </c>
      <c r="BQ223" s="40"/>
      <c r="BR223" s="34">
        <f t="shared" ref="BR223:BR224" si="1850">(BQ223/12*1*$D223*$G223*$H223*$M223*BR$9)+(BQ223/12*5*$E223*$G223*$H223*$M223)+(BQ223/12*6*$F223*$G223*$H223*$M223)</f>
        <v>0</v>
      </c>
      <c r="BS223" s="34"/>
      <c r="BT223" s="34">
        <f>(BS223/12*1*$D223*$G223*$H223*$M223*BT$9)+(BS223/12*4*$E223*$G223*$H223*$M485)+(BS223/12*1*$E223*$G223*$H223*$M223)+(BS223/12*6*$F223*$G223*$H223*$M223)</f>
        <v>0</v>
      </c>
      <c r="BU223" s="34"/>
      <c r="BV223" s="34">
        <f t="shared" ref="BV223:BV224" si="1851">(BU223/12*1*$D223*$F223*$G223*$L223*BV$9)+(BU223/12*11*$E223*$F223*$G223*$L223)</f>
        <v>0</v>
      </c>
      <c r="BW223" s="34"/>
      <c r="BX223" s="34">
        <f>(BW223/12*1*$D223*$G223*$H223*$L223*BX$9)+(BW223/12*5*$E223*$G223*$H223*$L223)+(BW223/12*6*$F223*$G223*$H223*$L223)</f>
        <v>0</v>
      </c>
      <c r="BY223" s="34"/>
      <c r="BZ223" s="34">
        <f>(BY223/12*1*$D223*$G223*$H223*$L223*BZ$9)+(BY223/12*5*$E223*$G223*$H223*$L223)+(BY223/12*6*$F223*$G223*$H223*$L223)</f>
        <v>0</v>
      </c>
      <c r="CA223" s="34"/>
      <c r="CB223" s="34">
        <f>(CA223/12*1*$D223*$G223*$H223*$L223*CB$9)+(CA223/12*5*$E223*$G223*$H223*$L223)+(CA223/12*6*$F223*$G223*$H223*$L223)</f>
        <v>0</v>
      </c>
      <c r="CC223" s="34"/>
      <c r="CD223" s="34">
        <f>(CC223/12*1*$D223*$G223*$H223*$L223*CD$9)+(CC223/12*5*$E223*$G223*$H223*$L223)+(CC223/12*6*$F223*$G223*$H223*$L223)</f>
        <v>0</v>
      </c>
      <c r="CE223" s="34"/>
      <c r="CF223" s="34">
        <f t="shared" ref="CF223:CF224" si="1852">(CE223/12*1*$D223*$G223*$H223*$M223*CF$9)+(CE223/12*5*$E223*$G223*$H223*$M223)+(CE223/12*6*$F223*$G223*$H223*$M223)</f>
        <v>0</v>
      </c>
      <c r="CG223" s="34"/>
      <c r="CH223" s="34">
        <f t="shared" ref="CH223:CH224" si="1853">(CG223/12*1*$D223*$G223*$H223*$L223*CH$9)+(CG223/12*5*$E223*$G223*$H223*$L223)+(CG223/12*6*$F223*$G223*$H223*$L223)</f>
        <v>0</v>
      </c>
      <c r="CI223" s="34"/>
      <c r="CJ223" s="34">
        <f t="shared" ref="CJ223:CJ224" si="1854">(CI223/12*1*$D223*$G223*$H223*$M223*CJ$9)+(CI223/12*5*$E223*$G223*$H223*$M223)+(CI223/12*6*$F223*$G223*$H223*$M223)</f>
        <v>0</v>
      </c>
      <c r="CK223" s="34"/>
      <c r="CL223" s="34">
        <f t="shared" ref="CL223:CL224" si="1855">(CK223/12*1*$D223*$G223*$H223*$L223*CL$9)+(CK223/12*5*$E223*$G223*$H223*$L223)+(CK223/12*6*$F223*$G223*$H223*$L223)</f>
        <v>0</v>
      </c>
      <c r="CM223" s="34"/>
      <c r="CN223" s="34">
        <f>(CM223/12*1*$D223*$G223*$H223*$L223*CN$9)+(CM223/12*11*$E223*$G223*$H223*$L223)</f>
        <v>0</v>
      </c>
      <c r="CO223" s="34"/>
      <c r="CP223" s="34">
        <f t="shared" si="1596"/>
        <v>0</v>
      </c>
      <c r="CQ223" s="34"/>
      <c r="CR223" s="34"/>
      <c r="CS223" s="34">
        <f t="shared" si="1727"/>
        <v>0</v>
      </c>
      <c r="CT223" s="34">
        <f t="shared" si="1727"/>
        <v>0</v>
      </c>
      <c r="CU223" s="34"/>
      <c r="CV223" s="34">
        <f t="shared" ref="CV223:CV224" si="1856">(CU223/12*1*$D223*$G223*$H223*$M223*CV$9)+(CU223/12*5*$E223*$G223*$H223*$M223)+(CU223/12*6*$F223*$G223*$H223*$M223)</f>
        <v>0</v>
      </c>
      <c r="CW223" s="34"/>
      <c r="CX223" s="34">
        <f t="shared" ref="CX223:CX224" si="1857">(CW223/12*1*$D223*$G223*$H223*$M223*CX$9)+(CW223/12*5*$E223*$G223*$H223*$M223)+(CW223/12*6*$F223*$G223*$H223*$M223)</f>
        <v>0</v>
      </c>
      <c r="CY223" s="34"/>
      <c r="CZ223" s="34">
        <f t="shared" ref="CZ223:CZ224" si="1858">(CY223/12*1*$D223*$G223*$H223*$L223*CZ$9)+(CY223/12*5*$E223*$G223*$H223*$L223)+(CY223/12*6*$F223*$G223*$H223*$L223)</f>
        <v>0</v>
      </c>
      <c r="DA223" s="34"/>
      <c r="DB223" s="34">
        <f t="shared" ref="DB223:DB224" si="1859">(DA223/12*1*$D223*$G223*$H223*$M223*DB$9)+(DA223/12*5*$E223*$G223*$H223*$M223)+(DA223/12*6*$F223*$G223*$H223*$M223)</f>
        <v>0</v>
      </c>
      <c r="DC223" s="34"/>
      <c r="DD223" s="34">
        <f t="shared" ref="DD223:DD224" si="1860">(DC223/12*1*$D223*$G223*$H223*$M223*DD$9)+(DC223/12*5*$E223*$G223*$H223*$M223)+(DC223/12*6*$F223*$G223*$H223*$M223)</f>
        <v>0</v>
      </c>
      <c r="DE223" s="34"/>
      <c r="DF223" s="34">
        <f t="shared" ref="DF223:DF224" si="1861">(DE223/12*1*$D223*$G223*$H223*$M223*DF$9)+(DE223/12*5*$E223*$G223*$H223*$M223)+(DE223/12*6*$F223*$G223*$H223*$M223)</f>
        <v>0</v>
      </c>
      <c r="DG223" s="34"/>
      <c r="DH223" s="34">
        <f>(DG223/12*1*$D223*$G223*$H223*$M223*DH$9)+(DG223/12*11*$E223*$G223*$H223*$M223)</f>
        <v>0</v>
      </c>
      <c r="DI223" s="34">
        <v>0</v>
      </c>
      <c r="DJ223" s="34">
        <f t="shared" si="1603"/>
        <v>0</v>
      </c>
      <c r="DK223" s="34"/>
      <c r="DL223" s="27"/>
      <c r="DM223" s="34"/>
      <c r="DN223" s="27">
        <f t="shared" si="1682"/>
        <v>0</v>
      </c>
      <c r="DO223" s="34"/>
      <c r="DP223" s="34">
        <f t="shared" ref="DP223:DP224" si="1862">(DO223/12*1*$D223*$G223*$H223*$L223*DP$9)+(DO223/12*5*$E223*$G223*$H223*$L223)+(DO223/12*6*$F223*$G223*$H223*$L223)</f>
        <v>0</v>
      </c>
      <c r="DQ223" s="34"/>
      <c r="DR223" s="34">
        <f>(DQ223/12*1*$D223*$G223*$H223*$M223*DR$9)+(DQ223/12*11*$E223*$G223*$H223*$M223)</f>
        <v>0</v>
      </c>
      <c r="DS223" s="34"/>
      <c r="DT223" s="34">
        <f t="shared" si="1605"/>
        <v>0</v>
      </c>
      <c r="DU223" s="34"/>
      <c r="DV223" s="27"/>
      <c r="DW223" s="34">
        <f t="shared" si="1693"/>
        <v>0</v>
      </c>
      <c r="DX223" s="34">
        <f t="shared" si="1693"/>
        <v>0</v>
      </c>
      <c r="DY223" s="34"/>
      <c r="DZ223" s="34">
        <f>(DY223/12*1*$D223*$G223*$H223*$M223*DZ$9)+(DY223/12*11*$E223*$G223*$H223*$M223)</f>
        <v>0</v>
      </c>
      <c r="EA223" s="34">
        <v>0</v>
      </c>
      <c r="EB223" s="34">
        <f t="shared" si="1606"/>
        <v>0</v>
      </c>
      <c r="EC223" s="27"/>
      <c r="ED223" s="34"/>
      <c r="EE223" s="34">
        <f t="shared" si="1735"/>
        <v>0</v>
      </c>
      <c r="EF223" s="34">
        <f t="shared" si="1735"/>
        <v>0</v>
      </c>
      <c r="EG223" s="34"/>
      <c r="EH223" s="34">
        <f>(EG223/12*1*$D223*$G223*$H223*$L223*EH$9)+(EG223/12*11*$E223*$G223*$H223*$L223)</f>
        <v>0</v>
      </c>
      <c r="EI223" s="34">
        <f t="shared" si="1736"/>
        <v>0</v>
      </c>
      <c r="EJ223" s="34">
        <f t="shared" si="1747"/>
        <v>0</v>
      </c>
      <c r="EK223" s="34"/>
      <c r="EL223" s="34"/>
      <c r="EM223" s="34">
        <f t="shared" si="1737"/>
        <v>0</v>
      </c>
      <c r="EN223" s="34">
        <f t="shared" si="1694"/>
        <v>0</v>
      </c>
      <c r="EO223" s="34"/>
      <c r="EP223" s="34">
        <f>(EO223/12*1*$D223*$G223*$H223*$L223*EP$9)+(EO223/12*11*$E223*$G223*$H223*$L223)</f>
        <v>0</v>
      </c>
      <c r="EQ223" s="34">
        <v>0</v>
      </c>
      <c r="ER223" s="34">
        <f t="shared" si="1748"/>
        <v>0</v>
      </c>
      <c r="ES223" s="34"/>
      <c r="ET223" s="34"/>
      <c r="EU223" s="34">
        <f t="shared" si="1738"/>
        <v>0</v>
      </c>
      <c r="EV223" s="34">
        <f t="shared" si="1696"/>
        <v>0</v>
      </c>
      <c r="EW223" s="34"/>
      <c r="EX223" s="34">
        <f>(EW223/12*1*$D223*$G223*$H223*$M223*EX$9)+(EW223/12*11*$E223*$G223*$H223*$M223)</f>
        <v>0</v>
      </c>
      <c r="EY223" s="34">
        <f t="shared" si="1739"/>
        <v>0</v>
      </c>
      <c r="EZ223" s="34">
        <f t="shared" si="1749"/>
        <v>0</v>
      </c>
      <c r="FA223" s="34"/>
      <c r="FB223" s="34"/>
      <c r="FC223" s="34">
        <f t="shared" ref="FC223:FD286" si="1863">EY223+FA223</f>
        <v>0</v>
      </c>
      <c r="FD223" s="34">
        <f t="shared" si="1863"/>
        <v>0</v>
      </c>
      <c r="FE223" s="34"/>
      <c r="FF223" s="34">
        <f t="shared" ref="FF223:FF224" si="1864">(FE223/12*1*$D223*$G223*$H223*$M223*FF$9)+(FE223/12*11*$E223*$G223*$H223*$M223)</f>
        <v>0</v>
      </c>
      <c r="FG223" s="34">
        <f t="shared" si="1821"/>
        <v>0</v>
      </c>
      <c r="FH223" s="34">
        <f t="shared" si="1822"/>
        <v>0</v>
      </c>
      <c r="FI223" s="34"/>
      <c r="FJ223" s="34"/>
      <c r="FK223" s="34">
        <f t="shared" ref="FK223:FL286" si="1865">FG223+FI223</f>
        <v>0</v>
      </c>
      <c r="FL223" s="34">
        <f t="shared" si="1865"/>
        <v>0</v>
      </c>
      <c r="FM223" s="34"/>
      <c r="FN223" s="34">
        <f t="shared" ref="FN223:FN224" si="1866">(FM223/12*1*$D223*$G223*$H223*$M223*FN$9)+(FM223/12*11*$E223*$G223*$H223*$M223)</f>
        <v>0</v>
      </c>
      <c r="FO223" s="34">
        <f t="shared" si="1742"/>
        <v>0</v>
      </c>
      <c r="FP223" s="34">
        <f t="shared" si="1750"/>
        <v>0</v>
      </c>
      <c r="FQ223" s="34"/>
      <c r="FR223" s="34"/>
      <c r="FS223" s="34"/>
      <c r="FT223" s="34"/>
      <c r="FU223" s="34"/>
      <c r="FV223" s="34">
        <f t="shared" ref="FV223:FV224" si="1867">(FU223/12*1*$D223*$G223*$H223*$N223*FV$9)+(FU223/12*11*$E223*$G223*$H223*$N223)</f>
        <v>0</v>
      </c>
      <c r="FW223" s="34">
        <v>0</v>
      </c>
      <c r="FX223" s="34">
        <v>0</v>
      </c>
      <c r="FY223" s="34"/>
      <c r="FZ223" s="34"/>
      <c r="GA223" s="34">
        <f t="shared" si="1744"/>
        <v>0</v>
      </c>
      <c r="GB223" s="34">
        <f t="shared" si="1744"/>
        <v>0</v>
      </c>
      <c r="GC223" s="34"/>
      <c r="GD223" s="34">
        <f>(GC223/12*1*$D223*$G223*$H223*$O223*GD$9)+(GC223/12*11*$E223*$G223*$H223*$P223)</f>
        <v>0</v>
      </c>
      <c r="GE223" s="34">
        <v>0</v>
      </c>
      <c r="GF223" s="34">
        <f t="shared" si="1751"/>
        <v>0</v>
      </c>
      <c r="GG223" s="34"/>
      <c r="GH223" s="34"/>
      <c r="GI223" s="27">
        <f t="shared" si="1745"/>
        <v>0</v>
      </c>
      <c r="GJ223" s="27">
        <f t="shared" si="1745"/>
        <v>0</v>
      </c>
      <c r="GK223" s="37"/>
      <c r="GL223" s="38"/>
    </row>
    <row r="224" spans="1:194" ht="26.25" customHeight="1" x14ac:dyDescent="0.25">
      <c r="A224" s="41"/>
      <c r="B224" s="72">
        <v>187</v>
      </c>
      <c r="C224" s="28" t="s">
        <v>362</v>
      </c>
      <c r="D224" s="29">
        <f t="shared" si="1746"/>
        <v>18150.400000000001</v>
      </c>
      <c r="E224" s="29">
        <f t="shared" si="1746"/>
        <v>18790</v>
      </c>
      <c r="F224" s="30">
        <v>18508</v>
      </c>
      <c r="G224" s="39">
        <v>7.12</v>
      </c>
      <c r="H224" s="31">
        <v>1</v>
      </c>
      <c r="I224" s="32"/>
      <c r="J224" s="32"/>
      <c r="K224" s="32"/>
      <c r="L224" s="29">
        <v>1.4</v>
      </c>
      <c r="M224" s="29">
        <v>1.68</v>
      </c>
      <c r="N224" s="29">
        <v>2.23</v>
      </c>
      <c r="O224" s="29">
        <v>2.39</v>
      </c>
      <c r="P224" s="33">
        <v>2.57</v>
      </c>
      <c r="Q224" s="34">
        <v>74</v>
      </c>
      <c r="R224" s="34">
        <f t="shared" si="1828"/>
        <v>13828352.681173332</v>
      </c>
      <c r="S224" s="34">
        <v>70</v>
      </c>
      <c r="T224" s="34">
        <f t="shared" si="1829"/>
        <v>13080874.157866666</v>
      </c>
      <c r="U224" s="34"/>
      <c r="V224" s="34">
        <f t="shared" si="1830"/>
        <v>0</v>
      </c>
      <c r="W224" s="34"/>
      <c r="X224" s="34">
        <f t="shared" si="1831"/>
        <v>0</v>
      </c>
      <c r="Y224" s="34"/>
      <c r="Z224" s="34">
        <f t="shared" si="1832"/>
        <v>0</v>
      </c>
      <c r="AA224" s="34">
        <v>64</v>
      </c>
      <c r="AB224" s="34">
        <f t="shared" si="1833"/>
        <v>11959656.372906666</v>
      </c>
      <c r="AC224" s="34"/>
      <c r="AD224" s="34">
        <f t="shared" si="1834"/>
        <v>0</v>
      </c>
      <c r="AE224" s="34"/>
      <c r="AF224" s="34">
        <f t="shared" si="1835"/>
        <v>0</v>
      </c>
      <c r="AG224" s="34"/>
      <c r="AH224" s="34">
        <f t="shared" si="1836"/>
        <v>0</v>
      </c>
      <c r="AI224" s="34"/>
      <c r="AJ224" s="34">
        <f t="shared" si="1837"/>
        <v>0</v>
      </c>
      <c r="AK224" s="34"/>
      <c r="AL224" s="34">
        <f>(AK224/12*1*$D224*$G224*$H224*$L224*AL$9)+(AK224/12*5*$E224*$G224*$H224*$L224)+(AK224/12*6*$F224*$G224*$H224*$L224)</f>
        <v>0</v>
      </c>
      <c r="AM224" s="34"/>
      <c r="AN224" s="34">
        <f>(AM224/12*1*$D224*$G224*$H224*$L224*AN$9)+(AM224/12*5*$E224*$G224*$H224*$L224)+(AM224/12*6*$F224*$G224*$H224*$L224)</f>
        <v>0</v>
      </c>
      <c r="AO224" s="34"/>
      <c r="AP224" s="34">
        <f t="shared" si="1838"/>
        <v>0</v>
      </c>
      <c r="AQ224" s="34"/>
      <c r="AR224" s="34">
        <f>(AQ224/12*1*$D224*$G224*$H224*$M224*AR$9)+(AQ224/12*5*$E224*$G224*$H224*$M224)+(AQ224/12*6*$F224*$G224*$H224*$M224)</f>
        <v>0</v>
      </c>
      <c r="AS224" s="34"/>
      <c r="AT224" s="34">
        <f>(AS224/12*1*$D224*$G224*$H224*$M224*AT$9)+(AS224/12*5*$E224*$G224*$H224*$M224)+(AS224/12*6*$F224*$G224*$H224*$M224)</f>
        <v>0</v>
      </c>
      <c r="AU224" s="34"/>
      <c r="AV224" s="34">
        <f t="shared" si="1839"/>
        <v>0</v>
      </c>
      <c r="AW224" s="34"/>
      <c r="AX224" s="34">
        <f t="shared" si="1840"/>
        <v>0</v>
      </c>
      <c r="AY224" s="34"/>
      <c r="AZ224" s="34">
        <f t="shared" si="1841"/>
        <v>0</v>
      </c>
      <c r="BA224" s="34"/>
      <c r="BB224" s="34">
        <f t="shared" si="1842"/>
        <v>0</v>
      </c>
      <c r="BC224" s="34"/>
      <c r="BD224" s="34">
        <f t="shared" si="1843"/>
        <v>0</v>
      </c>
      <c r="BE224" s="34"/>
      <c r="BF224" s="34">
        <f t="shared" si="1844"/>
        <v>0</v>
      </c>
      <c r="BG224" s="34"/>
      <c r="BH224" s="34">
        <f t="shared" si="1845"/>
        <v>0</v>
      </c>
      <c r="BI224" s="34"/>
      <c r="BJ224" s="34">
        <f t="shared" si="1846"/>
        <v>0</v>
      </c>
      <c r="BK224" s="34"/>
      <c r="BL224" s="34">
        <f t="shared" si="1847"/>
        <v>0</v>
      </c>
      <c r="BM224" s="34"/>
      <c r="BN224" s="34">
        <f t="shared" si="1848"/>
        <v>0</v>
      </c>
      <c r="BO224" s="34"/>
      <c r="BP224" s="34">
        <f t="shared" si="1849"/>
        <v>0</v>
      </c>
      <c r="BQ224" s="40"/>
      <c r="BR224" s="34">
        <f t="shared" si="1850"/>
        <v>0</v>
      </c>
      <c r="BS224" s="34"/>
      <c r="BT224" s="34">
        <f>(BS224/12*1*$D224*$G224*$H224*$M224*BT$9)+(BS224/12*4*$E224*$G224*$H224*$M486)+(BS224/12*1*$E224*$G224*$H224*$M224)+(BS224/12*6*$F224*$G224*$H224*$M224)</f>
        <v>0</v>
      </c>
      <c r="BU224" s="34"/>
      <c r="BV224" s="34">
        <f t="shared" si="1851"/>
        <v>0</v>
      </c>
      <c r="BW224" s="34"/>
      <c r="BX224" s="34">
        <f>(BW224/12*1*$D224*$G224*$H224*$L224*BX$9)+(BW224/12*5*$E224*$G224*$H224*$L224)+(BW224/12*6*$F224*$G224*$H224*$L224)</f>
        <v>0</v>
      </c>
      <c r="BY224" s="34"/>
      <c r="BZ224" s="34">
        <f>(BY224/12*1*$D224*$G224*$H224*$L224*BZ$9)+(BY224/12*5*$E224*$G224*$H224*$L224)+(BY224/12*6*$F224*$G224*$H224*$L224)</f>
        <v>0</v>
      </c>
      <c r="CA224" s="34"/>
      <c r="CB224" s="34">
        <f>(CA224/12*1*$D224*$G224*$H224*$L224*CB$9)+(CA224/12*5*$E224*$G224*$H224*$L224)+(CA224/12*6*$F224*$G224*$H224*$L224)</f>
        <v>0</v>
      </c>
      <c r="CC224" s="34"/>
      <c r="CD224" s="34">
        <f>(CC224/12*1*$D224*$G224*$H224*$L224*CD$9)+(CC224/12*5*$E224*$G224*$H224*$L224)+(CC224/12*6*$F224*$G224*$H224*$L224)</f>
        <v>0</v>
      </c>
      <c r="CE224" s="34"/>
      <c r="CF224" s="34">
        <f t="shared" si="1852"/>
        <v>0</v>
      </c>
      <c r="CG224" s="34"/>
      <c r="CH224" s="34">
        <f t="shared" si="1853"/>
        <v>0</v>
      </c>
      <c r="CI224" s="34"/>
      <c r="CJ224" s="34">
        <f t="shared" si="1854"/>
        <v>0</v>
      </c>
      <c r="CK224" s="34"/>
      <c r="CL224" s="34">
        <f t="shared" si="1855"/>
        <v>0</v>
      </c>
      <c r="CM224" s="34"/>
      <c r="CN224" s="34">
        <f>(CM224/12*1*$D224*$G224*$H224*$L224*CN$9)+(CM224/12*11*$E224*$G224*$H224*$L224)</f>
        <v>0</v>
      </c>
      <c r="CO224" s="34"/>
      <c r="CP224" s="34">
        <f t="shared" si="1596"/>
        <v>0</v>
      </c>
      <c r="CQ224" s="34"/>
      <c r="CR224" s="34"/>
      <c r="CS224" s="34">
        <f t="shared" si="1727"/>
        <v>0</v>
      </c>
      <c r="CT224" s="34">
        <f t="shared" si="1727"/>
        <v>0</v>
      </c>
      <c r="CU224" s="34"/>
      <c r="CV224" s="34">
        <f t="shared" si="1856"/>
        <v>0</v>
      </c>
      <c r="CW224" s="34"/>
      <c r="CX224" s="34">
        <f t="shared" si="1857"/>
        <v>0</v>
      </c>
      <c r="CY224" s="34"/>
      <c r="CZ224" s="34">
        <f t="shared" si="1858"/>
        <v>0</v>
      </c>
      <c r="DA224" s="34"/>
      <c r="DB224" s="34">
        <f t="shared" si="1859"/>
        <v>0</v>
      </c>
      <c r="DC224" s="34"/>
      <c r="DD224" s="34">
        <f t="shared" si="1860"/>
        <v>0</v>
      </c>
      <c r="DE224" s="34"/>
      <c r="DF224" s="34">
        <f t="shared" si="1861"/>
        <v>0</v>
      </c>
      <c r="DG224" s="34"/>
      <c r="DH224" s="34">
        <f>(DG224/12*1*$D224*$G224*$H224*$M224*DH$9)+(DG224/12*11*$E224*$G224*$H224*$M224)</f>
        <v>0</v>
      </c>
      <c r="DI224" s="34">
        <v>0</v>
      </c>
      <c r="DJ224" s="34">
        <f t="shared" si="1603"/>
        <v>0</v>
      </c>
      <c r="DK224" s="34"/>
      <c r="DL224" s="27"/>
      <c r="DM224" s="34"/>
      <c r="DN224" s="27">
        <f t="shared" si="1682"/>
        <v>0</v>
      </c>
      <c r="DO224" s="34"/>
      <c r="DP224" s="34">
        <f t="shared" si="1862"/>
        <v>0</v>
      </c>
      <c r="DQ224" s="34"/>
      <c r="DR224" s="34">
        <f>(DQ224/12*1*$D224*$G224*$H224*$M224*DR$9)+(DQ224/12*11*$E224*$G224*$H224*$M224)</f>
        <v>0</v>
      </c>
      <c r="DS224" s="34"/>
      <c r="DT224" s="34">
        <f t="shared" si="1605"/>
        <v>0</v>
      </c>
      <c r="DU224" s="34"/>
      <c r="DV224" s="27"/>
      <c r="DW224" s="34">
        <f t="shared" si="1693"/>
        <v>0</v>
      </c>
      <c r="DX224" s="34">
        <f t="shared" si="1693"/>
        <v>0</v>
      </c>
      <c r="DY224" s="34"/>
      <c r="DZ224" s="34">
        <f>(DY224/12*1*$D224*$G224*$H224*$M224*DZ$9)+(DY224/12*11*$E224*$G224*$H224*$M224)</f>
        <v>0</v>
      </c>
      <c r="EA224" s="34">
        <v>0</v>
      </c>
      <c r="EB224" s="34">
        <f t="shared" si="1606"/>
        <v>0</v>
      </c>
      <c r="EC224" s="27"/>
      <c r="ED224" s="34"/>
      <c r="EE224" s="34">
        <f t="shared" si="1735"/>
        <v>0</v>
      </c>
      <c r="EF224" s="34">
        <f t="shared" si="1735"/>
        <v>0</v>
      </c>
      <c r="EG224" s="34"/>
      <c r="EH224" s="34">
        <f>(EG224/12*1*$D224*$G224*$H224*$L224*EH$9)+(EG224/12*11*$E224*$G224*$H224*$L224)</f>
        <v>0</v>
      </c>
      <c r="EI224" s="34">
        <f t="shared" si="1736"/>
        <v>0</v>
      </c>
      <c r="EJ224" s="34">
        <f t="shared" si="1747"/>
        <v>0</v>
      </c>
      <c r="EK224" s="34"/>
      <c r="EL224" s="34"/>
      <c r="EM224" s="34">
        <f t="shared" si="1737"/>
        <v>0</v>
      </c>
      <c r="EN224" s="34">
        <f t="shared" si="1694"/>
        <v>0</v>
      </c>
      <c r="EO224" s="34"/>
      <c r="EP224" s="34">
        <f>(EO224/12*1*$D224*$G224*$H224*$L224*EP$9)+(EO224/12*11*$E224*$G224*$H224*$L224)</f>
        <v>0</v>
      </c>
      <c r="EQ224" s="34">
        <v>0</v>
      </c>
      <c r="ER224" s="34">
        <f t="shared" si="1748"/>
        <v>0</v>
      </c>
      <c r="ES224" s="34"/>
      <c r="ET224" s="34"/>
      <c r="EU224" s="34">
        <f t="shared" si="1738"/>
        <v>0</v>
      </c>
      <c r="EV224" s="34">
        <f t="shared" si="1696"/>
        <v>0</v>
      </c>
      <c r="EW224" s="34"/>
      <c r="EX224" s="34">
        <f>(EW224/12*1*$D224*$G224*$H224*$M224*EX$9)+(EW224/12*11*$E224*$G224*$H224*$M224)</f>
        <v>0</v>
      </c>
      <c r="EY224" s="34">
        <f t="shared" si="1739"/>
        <v>0</v>
      </c>
      <c r="EZ224" s="34">
        <f t="shared" si="1749"/>
        <v>0</v>
      </c>
      <c r="FA224" s="34"/>
      <c r="FB224" s="34"/>
      <c r="FC224" s="34">
        <f t="shared" si="1863"/>
        <v>0</v>
      </c>
      <c r="FD224" s="34">
        <f t="shared" si="1863"/>
        <v>0</v>
      </c>
      <c r="FE224" s="34"/>
      <c r="FF224" s="34">
        <f t="shared" si="1864"/>
        <v>0</v>
      </c>
      <c r="FG224" s="34">
        <f t="shared" si="1821"/>
        <v>0</v>
      </c>
      <c r="FH224" s="34">
        <f t="shared" si="1822"/>
        <v>0</v>
      </c>
      <c r="FI224" s="34"/>
      <c r="FJ224" s="34"/>
      <c r="FK224" s="34">
        <f t="shared" si="1865"/>
        <v>0</v>
      </c>
      <c r="FL224" s="34">
        <f t="shared" si="1865"/>
        <v>0</v>
      </c>
      <c r="FM224" s="34"/>
      <c r="FN224" s="34">
        <f t="shared" si="1866"/>
        <v>0</v>
      </c>
      <c r="FO224" s="34">
        <f t="shared" si="1742"/>
        <v>0</v>
      </c>
      <c r="FP224" s="34">
        <f t="shared" si="1750"/>
        <v>0</v>
      </c>
      <c r="FQ224" s="34"/>
      <c r="FR224" s="34"/>
      <c r="FS224" s="34"/>
      <c r="FT224" s="34"/>
      <c r="FU224" s="34"/>
      <c r="FV224" s="34">
        <f t="shared" si="1867"/>
        <v>0</v>
      </c>
      <c r="FW224" s="34">
        <v>0</v>
      </c>
      <c r="FX224" s="34">
        <v>0</v>
      </c>
      <c r="FY224" s="34"/>
      <c r="FZ224" s="34"/>
      <c r="GA224" s="34">
        <f t="shared" si="1744"/>
        <v>0</v>
      </c>
      <c r="GB224" s="34">
        <f t="shared" si="1744"/>
        <v>0</v>
      </c>
      <c r="GC224" s="34"/>
      <c r="GD224" s="34">
        <f>(GC224/12*1*$D224*$G224*$H224*$O224*GD$9)+(GC224/12*11*$E224*$G224*$H224*$P224)</f>
        <v>0</v>
      </c>
      <c r="GE224" s="34">
        <v>0</v>
      </c>
      <c r="GF224" s="34">
        <f t="shared" si="1751"/>
        <v>0</v>
      </c>
      <c r="GG224" s="34"/>
      <c r="GH224" s="34"/>
      <c r="GI224" s="27">
        <f t="shared" si="1745"/>
        <v>0</v>
      </c>
      <c r="GJ224" s="27">
        <f t="shared" si="1745"/>
        <v>0</v>
      </c>
      <c r="GK224" s="37"/>
      <c r="GL224" s="38"/>
    </row>
    <row r="225" spans="1:194" x14ac:dyDescent="0.25">
      <c r="A225" s="41">
        <v>26</v>
      </c>
      <c r="B225" s="72"/>
      <c r="C225" s="44" t="s">
        <v>363</v>
      </c>
      <c r="D225" s="29">
        <f t="shared" ref="D225:E240" si="1868">D224</f>
        <v>18150.400000000001</v>
      </c>
      <c r="E225" s="29">
        <f t="shared" si="1868"/>
        <v>18790</v>
      </c>
      <c r="F225" s="30">
        <v>18508</v>
      </c>
      <c r="G225" s="71">
        <v>0.79</v>
      </c>
      <c r="H225" s="31">
        <v>1</v>
      </c>
      <c r="I225" s="32"/>
      <c r="J225" s="32"/>
      <c r="K225" s="32"/>
      <c r="L225" s="29">
        <v>1.4</v>
      </c>
      <c r="M225" s="29">
        <v>1.68</v>
      </c>
      <c r="N225" s="29">
        <v>2.23</v>
      </c>
      <c r="O225" s="29">
        <v>2.39</v>
      </c>
      <c r="P225" s="33">
        <v>2.57</v>
      </c>
      <c r="Q225" s="27">
        <f>Q226</f>
        <v>15</v>
      </c>
      <c r="R225" s="27">
        <f t="shared" ref="R225:CF225" si="1869">R226</f>
        <v>313846.05315000005</v>
      </c>
      <c r="S225" s="27">
        <f t="shared" si="1869"/>
        <v>0</v>
      </c>
      <c r="T225" s="27">
        <f t="shared" si="1869"/>
        <v>0</v>
      </c>
      <c r="U225" s="27">
        <f t="shared" si="1869"/>
        <v>0</v>
      </c>
      <c r="V225" s="27">
        <f t="shared" si="1869"/>
        <v>0</v>
      </c>
      <c r="W225" s="27">
        <f t="shared" si="1869"/>
        <v>0</v>
      </c>
      <c r="X225" s="27">
        <f t="shared" si="1869"/>
        <v>0</v>
      </c>
      <c r="Y225" s="27">
        <f t="shared" si="1869"/>
        <v>0</v>
      </c>
      <c r="Z225" s="27">
        <f t="shared" si="1869"/>
        <v>0</v>
      </c>
      <c r="AA225" s="27">
        <f t="shared" si="1869"/>
        <v>0</v>
      </c>
      <c r="AB225" s="27">
        <f t="shared" si="1869"/>
        <v>0</v>
      </c>
      <c r="AC225" s="27">
        <f t="shared" si="1869"/>
        <v>0</v>
      </c>
      <c r="AD225" s="27">
        <f t="shared" si="1869"/>
        <v>0</v>
      </c>
      <c r="AE225" s="27">
        <f t="shared" si="1869"/>
        <v>0</v>
      </c>
      <c r="AF225" s="27">
        <f t="shared" si="1869"/>
        <v>0</v>
      </c>
      <c r="AG225" s="27">
        <f t="shared" si="1869"/>
        <v>1</v>
      </c>
      <c r="AH225" s="27">
        <f t="shared" si="1869"/>
        <v>25792.198343333333</v>
      </c>
      <c r="AI225" s="27">
        <f>AI226</f>
        <v>0</v>
      </c>
      <c r="AJ225" s="27">
        <f t="shared" ref="AJ225" si="1870">AJ226</f>
        <v>0</v>
      </c>
      <c r="AK225" s="27">
        <f t="shared" si="1869"/>
        <v>0</v>
      </c>
      <c r="AL225" s="27">
        <f t="shared" si="1869"/>
        <v>0</v>
      </c>
      <c r="AM225" s="27">
        <f t="shared" si="1869"/>
        <v>0</v>
      </c>
      <c r="AN225" s="27">
        <f t="shared" si="1869"/>
        <v>0</v>
      </c>
      <c r="AO225" s="27">
        <f t="shared" si="1869"/>
        <v>166</v>
      </c>
      <c r="AP225" s="27">
        <f t="shared" si="1869"/>
        <v>3425203.9399946667</v>
      </c>
      <c r="AQ225" s="27">
        <f t="shared" si="1869"/>
        <v>1</v>
      </c>
      <c r="AR225" s="27">
        <f t="shared" si="1869"/>
        <v>24760.5104096</v>
      </c>
      <c r="AS225" s="27">
        <f t="shared" si="1869"/>
        <v>0</v>
      </c>
      <c r="AT225" s="27">
        <f t="shared" si="1869"/>
        <v>0</v>
      </c>
      <c r="AU225" s="27">
        <f t="shared" si="1869"/>
        <v>30</v>
      </c>
      <c r="AV225" s="27">
        <f t="shared" si="1869"/>
        <v>742815.31228800002</v>
      </c>
      <c r="AW225" s="27">
        <f t="shared" si="1869"/>
        <v>0</v>
      </c>
      <c r="AX225" s="27">
        <f t="shared" si="1869"/>
        <v>0</v>
      </c>
      <c r="AY225" s="27">
        <f t="shared" si="1869"/>
        <v>0</v>
      </c>
      <c r="AZ225" s="27">
        <f t="shared" si="1869"/>
        <v>0</v>
      </c>
      <c r="BA225" s="27">
        <f t="shared" si="1869"/>
        <v>0</v>
      </c>
      <c r="BB225" s="27">
        <f t="shared" si="1869"/>
        <v>0</v>
      </c>
      <c r="BC225" s="27">
        <f t="shared" si="1869"/>
        <v>0</v>
      </c>
      <c r="BD225" s="27">
        <f t="shared" si="1869"/>
        <v>0</v>
      </c>
      <c r="BE225" s="27">
        <f t="shared" si="1869"/>
        <v>0</v>
      </c>
      <c r="BF225" s="27">
        <f t="shared" si="1869"/>
        <v>0</v>
      </c>
      <c r="BG225" s="27">
        <f t="shared" si="1869"/>
        <v>0</v>
      </c>
      <c r="BH225" s="27">
        <f t="shared" si="1869"/>
        <v>0</v>
      </c>
      <c r="BI225" s="27">
        <v>0</v>
      </c>
      <c r="BJ225" s="27">
        <f t="shared" si="1869"/>
        <v>0</v>
      </c>
      <c r="BK225" s="27">
        <f t="shared" si="1869"/>
        <v>0</v>
      </c>
      <c r="BL225" s="27">
        <f t="shared" si="1869"/>
        <v>0</v>
      </c>
      <c r="BM225" s="27">
        <f>BM226</f>
        <v>0</v>
      </c>
      <c r="BN225" s="27">
        <f t="shared" si="1869"/>
        <v>0</v>
      </c>
      <c r="BO225" s="27">
        <f t="shared" si="1869"/>
        <v>0</v>
      </c>
      <c r="BP225" s="27">
        <f t="shared" si="1869"/>
        <v>0</v>
      </c>
      <c r="BQ225" s="27">
        <v>0</v>
      </c>
      <c r="BR225" s="27">
        <f t="shared" si="1869"/>
        <v>0</v>
      </c>
      <c r="BS225" s="27">
        <f t="shared" si="1869"/>
        <v>0</v>
      </c>
      <c r="BT225" s="27">
        <f t="shared" si="1869"/>
        <v>0</v>
      </c>
      <c r="BU225" s="27">
        <f t="shared" si="1869"/>
        <v>0</v>
      </c>
      <c r="BV225" s="27">
        <f t="shared" si="1869"/>
        <v>0</v>
      </c>
      <c r="BW225" s="27">
        <f t="shared" si="1869"/>
        <v>0</v>
      </c>
      <c r="BX225" s="27">
        <f t="shared" si="1869"/>
        <v>0</v>
      </c>
      <c r="BY225" s="27">
        <f t="shared" si="1869"/>
        <v>0</v>
      </c>
      <c r="BZ225" s="27">
        <f t="shared" si="1869"/>
        <v>0</v>
      </c>
      <c r="CA225" s="27">
        <f t="shared" si="1869"/>
        <v>0</v>
      </c>
      <c r="CB225" s="27">
        <f t="shared" si="1869"/>
        <v>0</v>
      </c>
      <c r="CC225" s="27">
        <f t="shared" si="1869"/>
        <v>0</v>
      </c>
      <c r="CD225" s="27">
        <f t="shared" si="1869"/>
        <v>0</v>
      </c>
      <c r="CE225" s="27">
        <f t="shared" si="1869"/>
        <v>0</v>
      </c>
      <c r="CF225" s="27">
        <f t="shared" si="1869"/>
        <v>0</v>
      </c>
      <c r="CG225" s="27">
        <f t="shared" ref="CG225:GF225" si="1871">CG226</f>
        <v>0</v>
      </c>
      <c r="CH225" s="27">
        <f t="shared" si="1871"/>
        <v>0</v>
      </c>
      <c r="CI225" s="27">
        <f t="shared" si="1871"/>
        <v>0</v>
      </c>
      <c r="CJ225" s="27">
        <f t="shared" si="1871"/>
        <v>0</v>
      </c>
      <c r="CK225" s="27">
        <f t="shared" si="1871"/>
        <v>0</v>
      </c>
      <c r="CL225" s="27">
        <f t="shared" si="1871"/>
        <v>0</v>
      </c>
      <c r="CM225" s="27">
        <f t="shared" si="1871"/>
        <v>6</v>
      </c>
      <c r="CN225" s="27">
        <f t="shared" si="1871"/>
        <v>119279.70440399999</v>
      </c>
      <c r="CO225" s="27">
        <f t="shared" si="1871"/>
        <v>0</v>
      </c>
      <c r="CP225" s="27">
        <f t="shared" si="1871"/>
        <v>0</v>
      </c>
      <c r="CQ225" s="27">
        <v>2</v>
      </c>
      <c r="CR225" s="27">
        <f>($CQ225/9*3* $E225*$G225*$H225*$L225*CR$10)+($CQ225/9*6* $F225*$G225*$H225*$L225*CR$10)</f>
        <v>39254.833295999997</v>
      </c>
      <c r="CS225" s="34">
        <f t="shared" si="1727"/>
        <v>2</v>
      </c>
      <c r="CT225" s="34">
        <f t="shared" si="1727"/>
        <v>39254.833295999997</v>
      </c>
      <c r="CU225" s="27">
        <f t="shared" si="1871"/>
        <v>0</v>
      </c>
      <c r="CV225" s="27">
        <f t="shared" si="1871"/>
        <v>0</v>
      </c>
      <c r="CW225" s="27">
        <f t="shared" si="1871"/>
        <v>6</v>
      </c>
      <c r="CX225" s="27">
        <f t="shared" si="1871"/>
        <v>141341.80707360001</v>
      </c>
      <c r="CY225" s="27">
        <f t="shared" si="1871"/>
        <v>0</v>
      </c>
      <c r="CZ225" s="27">
        <f t="shared" si="1871"/>
        <v>0</v>
      </c>
      <c r="DA225" s="27">
        <f t="shared" si="1871"/>
        <v>2</v>
      </c>
      <c r="DB225" s="27">
        <f t="shared" si="1871"/>
        <v>47334.753457599996</v>
      </c>
      <c r="DC225" s="27">
        <f t="shared" si="1871"/>
        <v>0</v>
      </c>
      <c r="DD225" s="27">
        <f t="shared" si="1871"/>
        <v>0</v>
      </c>
      <c r="DE225" s="27">
        <f t="shared" si="1871"/>
        <v>0</v>
      </c>
      <c r="DF225" s="27">
        <f t="shared" si="1871"/>
        <v>0</v>
      </c>
      <c r="DG225" s="27">
        <f t="shared" si="1871"/>
        <v>0</v>
      </c>
      <c r="DH225" s="27">
        <f t="shared" si="1871"/>
        <v>0</v>
      </c>
      <c r="DI225" s="27">
        <f t="shared" si="1871"/>
        <v>1</v>
      </c>
      <c r="DJ225" s="27">
        <f t="shared" si="1871"/>
        <v>26895.599999999999</v>
      </c>
      <c r="DK225" s="27"/>
      <c r="DL225" s="27">
        <f>(DK225/9*3*$E225*$G225*$H225*$M225*DL$10)+(DK225/9*6*$F225*$G225*$H225*$M225*DL$10)</f>
        <v>0</v>
      </c>
      <c r="DM225" s="34">
        <f t="shared" si="1823"/>
        <v>1</v>
      </c>
      <c r="DN225" s="27">
        <f t="shared" si="1682"/>
        <v>26895.599999999999</v>
      </c>
      <c r="DO225" s="27">
        <f t="shared" si="1871"/>
        <v>0</v>
      </c>
      <c r="DP225" s="27">
        <f t="shared" si="1871"/>
        <v>0</v>
      </c>
      <c r="DQ225" s="27">
        <f t="shared" si="1871"/>
        <v>12</v>
      </c>
      <c r="DR225" s="27">
        <f t="shared" si="1871"/>
        <v>313582.74131519999</v>
      </c>
      <c r="DS225" s="27">
        <f t="shared" si="1871"/>
        <v>4</v>
      </c>
      <c r="DT225" s="27">
        <f t="shared" si="1871"/>
        <v>105138.96</v>
      </c>
      <c r="DU225" s="27">
        <f>DQ225-DS225</f>
        <v>8</v>
      </c>
      <c r="DV225" s="27">
        <f>(DU225/9*3*$E225*$G225*$H225*$M225*DV$10)+(DU225/9*6*$F225*$G225*$H225*$M225*DV$10)</f>
        <v>208174.05934080001</v>
      </c>
      <c r="DW225" s="34">
        <f t="shared" si="1693"/>
        <v>12</v>
      </c>
      <c r="DX225" s="34">
        <f t="shared" si="1693"/>
        <v>313313.01934080001</v>
      </c>
      <c r="DY225" s="27">
        <f t="shared" si="1871"/>
        <v>4</v>
      </c>
      <c r="DZ225" s="27">
        <f t="shared" si="1871"/>
        <v>104085.9449056</v>
      </c>
      <c r="EA225" s="27">
        <f t="shared" si="1871"/>
        <v>0</v>
      </c>
      <c r="EB225" s="27">
        <f t="shared" si="1871"/>
        <v>0</v>
      </c>
      <c r="EC225" s="27">
        <f>DY225-EA225</f>
        <v>4</v>
      </c>
      <c r="ED225" s="27">
        <f>(EC225/9*3*$E225*$G225*$H225*$M225*ED$10)+(EC225/9*6*$F225*$G225*$H225*$M225*ED$10)</f>
        <v>104087.02967040001</v>
      </c>
      <c r="EE225" s="34">
        <f t="shared" si="1735"/>
        <v>4</v>
      </c>
      <c r="EF225" s="34">
        <f t="shared" si="1735"/>
        <v>104087.02967040001</v>
      </c>
      <c r="EG225" s="27">
        <f t="shared" si="1871"/>
        <v>2</v>
      </c>
      <c r="EH225" s="27">
        <f t="shared" si="1871"/>
        <v>43569.887134666656</v>
      </c>
      <c r="EI225" s="27">
        <f t="shared" si="1871"/>
        <v>0</v>
      </c>
      <c r="EJ225" s="27">
        <f t="shared" si="1871"/>
        <v>0</v>
      </c>
      <c r="EK225" s="27">
        <f>EG225-EI225</f>
        <v>2</v>
      </c>
      <c r="EL225" s="27">
        <f>(EK225/9*3* $E225*$G225*$H225*$L225*EL$10)+(EK225/9*6* $F225*$G225*$H225*$L225*EL$10)</f>
        <v>43369.595696000004</v>
      </c>
      <c r="EM225" s="27">
        <f>EI225+EK225</f>
        <v>2</v>
      </c>
      <c r="EN225" s="34">
        <f t="shared" si="1694"/>
        <v>43369.595696000004</v>
      </c>
      <c r="EO225" s="27">
        <f t="shared" si="1871"/>
        <v>0</v>
      </c>
      <c r="EP225" s="27">
        <f t="shared" si="1871"/>
        <v>0</v>
      </c>
      <c r="EQ225" s="34">
        <f t="shared" ref="EQ225:EQ226" si="1872">EO225/12*3</f>
        <v>0</v>
      </c>
      <c r="ER225" s="34">
        <f t="shared" si="1748"/>
        <v>0</v>
      </c>
      <c r="ES225" s="27"/>
      <c r="ET225" s="27">
        <f>(ES225/9*3* $E225*$G225*$H225*$L225*ET$10)+(ES225/9*6* $F225*$G225*$H225*$L225*ET$10)</f>
        <v>0</v>
      </c>
      <c r="EU225" s="34">
        <f t="shared" si="1738"/>
        <v>0</v>
      </c>
      <c r="EV225" s="34">
        <f t="shared" si="1696"/>
        <v>0</v>
      </c>
      <c r="EW225" s="27">
        <f t="shared" si="1871"/>
        <v>0</v>
      </c>
      <c r="EX225" s="27">
        <f t="shared" si="1871"/>
        <v>0</v>
      </c>
      <c r="EY225" s="34">
        <f t="shared" si="1739"/>
        <v>0</v>
      </c>
      <c r="EZ225" s="34">
        <f t="shared" si="1749"/>
        <v>0</v>
      </c>
      <c r="FA225" s="27"/>
      <c r="FB225" s="27">
        <f>(FA225/9*3*$E225*$G225*$H225*$M225*FB$10)+(FA225/9*6*$F225*$G225*$H225*$M225*FB$10)</f>
        <v>0</v>
      </c>
      <c r="FC225" s="34">
        <f t="shared" si="1863"/>
        <v>0</v>
      </c>
      <c r="FD225" s="34">
        <f t="shared" si="1863"/>
        <v>0</v>
      </c>
      <c r="FE225" s="27">
        <f t="shared" si="1871"/>
        <v>0</v>
      </c>
      <c r="FF225" s="27">
        <f t="shared" si="1871"/>
        <v>0</v>
      </c>
      <c r="FG225" s="34">
        <f t="shared" si="1821"/>
        <v>0</v>
      </c>
      <c r="FH225" s="34">
        <f t="shared" si="1822"/>
        <v>0</v>
      </c>
      <c r="FI225" s="27">
        <f>FE225-FG225</f>
        <v>0</v>
      </c>
      <c r="FJ225" s="27">
        <f>(FI225/9*3*$E225*$G225*$H225*$M225*FJ$10)+(FI225/9*6*$F225*$G225*$H225*$M225*FJ$10)</f>
        <v>0</v>
      </c>
      <c r="FK225" s="34">
        <f t="shared" si="1865"/>
        <v>0</v>
      </c>
      <c r="FL225" s="34">
        <f t="shared" si="1865"/>
        <v>0</v>
      </c>
      <c r="FM225" s="27">
        <f t="shared" si="1871"/>
        <v>1</v>
      </c>
      <c r="FN225" s="27">
        <f t="shared" si="1871"/>
        <v>33762.731491999999</v>
      </c>
      <c r="FO225" s="27">
        <f t="shared" si="1871"/>
        <v>1</v>
      </c>
      <c r="FP225" s="27">
        <f t="shared" si="1871"/>
        <v>33766.17</v>
      </c>
      <c r="FQ225" s="27">
        <f>FM225-FO225</f>
        <v>0</v>
      </c>
      <c r="FR225" s="27">
        <f>(FQ225/9*3*$E225*$G225*$H225*$M225*FR$10)+(FQ225/9*6*$F225*$G225*$H225*$M225*FR$10)</f>
        <v>0</v>
      </c>
      <c r="FS225" s="34">
        <f t="shared" ref="FS225:FT227" si="1873">FO225+FQ225</f>
        <v>1</v>
      </c>
      <c r="FT225" s="34">
        <f>FP225+FR225</f>
        <v>33766.17</v>
      </c>
      <c r="FU225" s="27">
        <f t="shared" ref="FU225:FV225" si="1874">FU226</f>
        <v>0</v>
      </c>
      <c r="FV225" s="27">
        <f t="shared" si="1874"/>
        <v>0</v>
      </c>
      <c r="FW225" s="27">
        <f t="shared" si="1871"/>
        <v>0</v>
      </c>
      <c r="FX225" s="27">
        <f t="shared" si="1871"/>
        <v>0</v>
      </c>
      <c r="FY225" s="27">
        <f>FU225-FW225</f>
        <v>0</v>
      </c>
      <c r="FZ225" s="27">
        <f>SUM($FY225*$F225*$G225*$H225*$N225*$FZ$10)</f>
        <v>0</v>
      </c>
      <c r="GA225" s="27">
        <f>FW225+FY225</f>
        <v>0</v>
      </c>
      <c r="GB225" s="27">
        <f>FX225+FZ225</f>
        <v>0</v>
      </c>
      <c r="GC225" s="27">
        <f t="shared" si="1871"/>
        <v>4</v>
      </c>
      <c r="GD225" s="27">
        <f t="shared" si="1871"/>
        <v>205391.30120466664</v>
      </c>
      <c r="GE225" s="27">
        <f t="shared" si="1871"/>
        <v>2</v>
      </c>
      <c r="GF225" s="27">
        <f t="shared" si="1871"/>
        <v>103308.4</v>
      </c>
      <c r="GG225" s="27">
        <f>GC225-GE225</f>
        <v>2</v>
      </c>
      <c r="GH225" s="27">
        <f>SUM($GG225/9*3*$GH$10*$E225*$G225*$H225*$P225)+($GG225/9*6*$GH$10*$F225*$G225*$H225*$P225)</f>
        <v>102274.77074480001</v>
      </c>
      <c r="GI225" s="27">
        <f t="shared" si="1745"/>
        <v>4</v>
      </c>
      <c r="GJ225" s="27">
        <f t="shared" si="1745"/>
        <v>205583.17074480001</v>
      </c>
      <c r="GK225" s="27">
        <f>SUM(Q225,S225,U225,W225,Y225,AA225,AC225,AE225,AG225,AI225,AK225,AM225,AO225,AQ225,AS225,AU225,AW225,AY225,BA225,BC225,BE225,BG225,BI225,BK225,BM225,BO225,BQ225,BS225,BU225,BW225,BY225,CA225,CC225,CE225,CG225,CI225,CK225,CS225,CU225,CW225,CY225,DA225,DC225,DE225,DM225,DO225,DW225,EE225,EM225,EU225,FC225,FK225,FS225,GA225,GI225)</f>
        <v>247</v>
      </c>
      <c r="GL225" s="27">
        <f>SUM(R225,T225,V225,X225,Z225,AB225,AD225,AF225,AH225,AJ225,AL225,AN225,AP225,AR225,AT225,AV225,AX225,AZ225,BB225,BD225,BF225,BH225,BJ225,BL225,BN225,BP225,BR225,BT225,BV225,BX225,BZ225,CB225,CD225,CF225,CH225,CJ225,CL225,CT225,CV225,CX225,CZ225,DB225,DD225,DF225,DN225,DP225,DX225,EF225,EN225,EV225,FD225,FL225,FT225,GB225,GJ225)</f>
        <v>5487363.9934647996</v>
      </c>
    </row>
    <row r="226" spans="1:194" ht="45" x14ac:dyDescent="0.25">
      <c r="A226" s="41"/>
      <c r="B226" s="72">
        <v>188</v>
      </c>
      <c r="C226" s="52" t="s">
        <v>364</v>
      </c>
      <c r="D226" s="29">
        <f t="shared" si="1868"/>
        <v>18150.400000000001</v>
      </c>
      <c r="E226" s="29">
        <f t="shared" si="1868"/>
        <v>18790</v>
      </c>
      <c r="F226" s="30">
        <v>18508</v>
      </c>
      <c r="G226" s="39">
        <v>0.79</v>
      </c>
      <c r="H226" s="31">
        <v>1</v>
      </c>
      <c r="I226" s="32"/>
      <c r="J226" s="32"/>
      <c r="K226" s="32"/>
      <c r="L226" s="29">
        <v>1.4</v>
      </c>
      <c r="M226" s="29">
        <v>1.68</v>
      </c>
      <c r="N226" s="29">
        <v>2.23</v>
      </c>
      <c r="O226" s="29">
        <v>2.39</v>
      </c>
      <c r="P226" s="33">
        <v>2.57</v>
      </c>
      <c r="Q226" s="34">
        <v>15</v>
      </c>
      <c r="R226" s="34">
        <f>(Q226/12*1*$D226*$G226*$H226*$L226*R$9)+(Q226/12*5*$E226*$G226*$H226*$L226*R$10)+(Q226/12*6*$F226*$G226*$H226*$L226*R$10)</f>
        <v>313846.05315000005</v>
      </c>
      <c r="S226" s="34"/>
      <c r="T226" s="34">
        <f>(S226/12*1*$D226*$G226*$H226*$L226*T$9)+(S226/12*5*$E226*$G226*$H226*$L226*T$10)+(S226/12*6*$F226*$G226*$H226*$L226*T$10)</f>
        <v>0</v>
      </c>
      <c r="U226" s="34"/>
      <c r="V226" s="34">
        <f>(U226/12*1*$D226*$G226*$H226*$L226*V$9)+(U226/12*5*$E226*$G226*$H226*$L226*V$10)+(U226/12*6*$F226*$G226*$H226*$L226*V$10)</f>
        <v>0</v>
      </c>
      <c r="W226" s="34"/>
      <c r="X226" s="34">
        <f>(W226/12*1*$D226*$G226*$H226*$L226*X$9)+(W226/12*5*$E226*$G226*$H226*$L226*X$10)+(W226/12*6*$F226*$G226*$H226*$L226*X$10)</f>
        <v>0</v>
      </c>
      <c r="Y226" s="34"/>
      <c r="Z226" s="34">
        <f>(Y226/12*1*$D226*$G226*$H226*$L226*Z$9)+(Y226/12*5*$E226*$G226*$H226*$L226*Z$10)+(Y226/12*6*$F226*$G226*$H226*$L226*Z$10)</f>
        <v>0</v>
      </c>
      <c r="AA226" s="34"/>
      <c r="AB226" s="34">
        <f>(AA226/12*1*$D226*$G226*$H226*$L226*AB$9)+(AA226/12*5*$E226*$G226*$H226*$L226*AB$10)+(AA226/12*6*$F226*$G226*$H226*$L226*AB$10)</f>
        <v>0</v>
      </c>
      <c r="AC226" s="34"/>
      <c r="AD226" s="34">
        <f>(AC226/12*1*$D226*$G226*$H226*$L226*AD$9)+(AC226/12*5*$E226*$G226*$H226*$L226*AD$10)+(AC226/12*6*$F226*$G226*$H226*$L226*AD$10)</f>
        <v>0</v>
      </c>
      <c r="AE226" s="34"/>
      <c r="AF226" s="34">
        <f>(AE226/12*1*$D226*$G226*$H226*$L226*AF$9)+(AE226/12*5*$E226*$G226*$H226*$L226*AF$10)+(AE226/12*6*$F226*$G226*$H226*$L226*AF$10)</f>
        <v>0</v>
      </c>
      <c r="AG226" s="34">
        <v>1</v>
      </c>
      <c r="AH226" s="34">
        <f>(AG226/12*1*$D226*$G226*$H226*$L226*AH$9)+(AG226/12*5*$E226*$G226*$H226*$L226*AH$10)+(AG226/12*6*$F226*$G226*$H226*$L226*AH$10)</f>
        <v>25792.198343333333</v>
      </c>
      <c r="AI226" s="34"/>
      <c r="AJ226" s="34">
        <f>(AI226/12*1*$D226*$G226*$H226*$L226*AJ$9)+(AI226/12*3*$E226*$G226*$H226*$L226*AJ$10)+(AI226/12*2*$E226*$G226*$H226*$L226*AJ$11)+(AI226/12*6*$F226*$G226*$H226*$L226*AJ$11)</f>
        <v>0</v>
      </c>
      <c r="AK226" s="34"/>
      <c r="AL226" s="34">
        <f>(AK226/12*1*$D226*$G226*$H226*$L226*AL$9)+(AK226/12*5*$E226*$G226*$H226*$L226*AL$10)+(AK226/12*6*$F226*$G226*$H226*$L226*AL$10)</f>
        <v>0</v>
      </c>
      <c r="AM226" s="27"/>
      <c r="AN226" s="34">
        <f>(AM226/12*1*$D226*$G226*$H226*$L226*AN$9)+(AM226/12*5*$E226*$G226*$H226*$L226*AN$10)+(AM226/12*6*$F226*$G226*$H226*$L226*AN$10)</f>
        <v>0</v>
      </c>
      <c r="AO226" s="34">
        <v>166</v>
      </c>
      <c r="AP226" s="34">
        <f>(AO226/12*1*$D226*$G226*$H226*$L226*AP$9)+(AO226/12*5*$E226*$G226*$H226*$L226*AP$10)+(AO226/12*6*$F226*$G226*$H226*$L226*AP$10)</f>
        <v>3425203.9399946667</v>
      </c>
      <c r="AQ226" s="34">
        <v>1</v>
      </c>
      <c r="AR226" s="34">
        <f>(AQ226/12*1*$D226*$G226*$H226*$M226*AR$9)+(AQ226/12*5*$E226*$G226*$H226*$M226*AR$10)+(AQ226/12*6*$F226*$G226*$H226*$M226*AR$10)</f>
        <v>24760.5104096</v>
      </c>
      <c r="AS226" s="34"/>
      <c r="AT226" s="34">
        <f>(AS226/12*1*$D226*$G226*$H226*$M226*AT$9)+(AS226/12*5*$E226*$G226*$H226*$M226*AT$10)+(AS226/12*6*$F226*$G226*$H226*$M226*AT$10)</f>
        <v>0</v>
      </c>
      <c r="AU226" s="34">
        <v>30</v>
      </c>
      <c r="AV226" s="34">
        <f>(AU226/12*1*$D226*$G226*$H226*$M226*AV$9)+(AU226/12*5*$E226*$G226*$H226*$M226*AV$10)+(AU226/12*6*$F226*$G226*$H226*$M226*AV$10)</f>
        <v>742815.31228800002</v>
      </c>
      <c r="AW226" s="34"/>
      <c r="AX226" s="34">
        <f>(AW226/12*1*$D226*$G226*$H226*$M226*AX$9)+(AW226/12*5*$E226*$G226*$H226*$M226*AX$10)+(AW226/12*6*$F226*$G226*$H226*$M226*AX$10)</f>
        <v>0</v>
      </c>
      <c r="AY226" s="34"/>
      <c r="AZ226" s="34">
        <f>(AY226/12*1*$D226*$G226*$H226*$L226*AZ$9)+(AY226/12*5*$E226*$G226*$H226*$L226*AZ$10)+(AY226/12*6*$F226*$G226*$H226*$L226*AZ$10)</f>
        <v>0</v>
      </c>
      <c r="BA226" s="34"/>
      <c r="BB226" s="34">
        <f>(BA226/12*1*$D226*$G226*$H226*$L226*BB$9)+(BA226/12*5*$E226*$G226*$H226*$L226*BB$10)+(BA226/12*6*$F226*$G226*$H226*$L226*BB$10)</f>
        <v>0</v>
      </c>
      <c r="BC226" s="34"/>
      <c r="BD226" s="34">
        <f>(BC226/12*1*$D226*$G226*$H226*$M226*BD$9)+(BC226/12*5*$E226*$G226*$H226*$M226*BD$10)+(BC226/12*6*$F226*$G226*$H226*$M226*BD$10)</f>
        <v>0</v>
      </c>
      <c r="BE226" s="34"/>
      <c r="BF226" s="34">
        <f>(BE226/12*1*$D226*$G226*$H226*$L226*BF$9)+(BE226/12*5*$E226*$G226*$H226*$L226*BF$10)+(BE226/12*6*$F226*$G226*$H226*$L226*BF$10)</f>
        <v>0</v>
      </c>
      <c r="BG226" s="34"/>
      <c r="BH226" s="34">
        <f>(BG226/12*1*$D226*$G226*$H226*$L226*BH$9)+(BG226/12*5*$E226*$G226*$H226*$L226*BH$10)+(BG226/12*6*$F226*$G226*$H226*$L226*BH$10)</f>
        <v>0</v>
      </c>
      <c r="BI226" s="34"/>
      <c r="BJ226" s="34">
        <f>(BI226/12*1*$D226*$G226*$H226*$L226*BJ$9)+(BI226/12*5*$E226*$G226*$H226*$L226*BJ$10)+(BI226/12*6*$F226*$G226*$H226*$L226*BJ$10)</f>
        <v>0</v>
      </c>
      <c r="BK226" s="34"/>
      <c r="BL226" s="34">
        <f>(BK226/12*1*$D226*$G226*$H226*$M226*BL$9)+(BK226/12*5*$E226*$G226*$H226*$M226*BL$10)+(BK226/12*6*$F226*$G226*$H226*$M226*BL$10)</f>
        <v>0</v>
      </c>
      <c r="BM226" s="34"/>
      <c r="BN226" s="34">
        <f>(BM226/12*1*$D226*$G226*$H226*$L226*BN$9)+(BM226/12*5*$E226*$G226*$H226*$L226*BN$10)+(BM226/12*6*$F226*$G226*$H226*$L226*BN$10)</f>
        <v>0</v>
      </c>
      <c r="BO226" s="34"/>
      <c r="BP226" s="34">
        <f>(BO226/12*1*$D226*$G226*$H226*$L226*BP$9)+(BO226/12*3*$E226*$G226*$H226*$L226*BP$10)+(BO226/12*2*$E226*$G226*$H226*$L226*BP$11)+(BO226/12*6*$F226*$G226*$H226*$L226*BP$11)</f>
        <v>0</v>
      </c>
      <c r="BQ226" s="40"/>
      <c r="BR226" s="34">
        <f>(BQ226/12*1*$D226*$G226*$H226*$M226*BR$9)+(BQ226/12*5*$E226*$G226*$H226*$M226*BR$10)+(BQ226/12*6*$F226*$G226*$H226*$M226*BR$10)</f>
        <v>0</v>
      </c>
      <c r="BS226" s="34"/>
      <c r="BT226" s="34">
        <f>(BS226/12*1*$D226*$G226*$H226*$M226*BT$9)+(BS226/12*4*$E226*$G226*$H226*$M226*BT$10)+(BS226/12*1*$E226*$G226*$H226*$M226*BT$12)+(BS226/12*6*$F226*$G226*$H226*$M226*BT$12)</f>
        <v>0</v>
      </c>
      <c r="BU226" s="34"/>
      <c r="BV226" s="34">
        <f>(BU226/12*1*$D226*$F226*$G226*$L226*BV$9)+(BU226/12*11*$E226*$F226*$G226*$L226*BV$10)</f>
        <v>0</v>
      </c>
      <c r="BW226" s="34"/>
      <c r="BX226" s="34">
        <f>(BW226/12*1*$D226*$G226*$H226*$L226*BX$9)+(BW226/12*5*$E226*$G226*$H226*$L226*BX$10)+(BW226/12*6*$F226*$G226*$H226*$L226*BX$10)</f>
        <v>0</v>
      </c>
      <c r="BY226" s="34"/>
      <c r="BZ226" s="34">
        <f>(BY226/12*1*$D226*$G226*$H226*$L226*BZ$9)+(BY226/12*5*$E226*$G226*$H226*$L226*BZ$10)+(BY226/12*6*$F226*$G226*$H226*$L226*BZ$10)</f>
        <v>0</v>
      </c>
      <c r="CA226" s="34"/>
      <c r="CB226" s="34">
        <f>(CA226/12*1*$D226*$G226*$H226*$L226*CB$9)+(CA226/12*5*$E226*$G226*$H226*$L226*CB$10)+(CA226/12*6*$F226*$G226*$H226*$L226*CB$10)</f>
        <v>0</v>
      </c>
      <c r="CC226" s="34"/>
      <c r="CD226" s="34">
        <f>(CC226/12*1*$D226*$G226*$H226*$L226*CD$9)+(CC226/12*5*$E226*$G226*$H226*$L226*CD$10)+(CC226/12*6*$F226*$G226*$H226*$L226*CD$10)</f>
        <v>0</v>
      </c>
      <c r="CE226" s="34"/>
      <c r="CF226" s="34">
        <f>(CE226/12*1*$D226*$G226*$H226*$M226*CF$9)+(CE226/12*5*$E226*$G226*$H226*$M226*CF$10)+(CE226/12*6*$F226*$G226*$H226*$M226*CF$10)</f>
        <v>0</v>
      </c>
      <c r="CG226" s="34"/>
      <c r="CH226" s="34">
        <f>(CG226/12*1*$D226*$G226*$H226*$L226*CH$9)+(CG226/12*5*$E226*$G226*$H226*$L226*CH$10)+(CG226/12*6*$F226*$G226*$H226*$L226*CH$10)</f>
        <v>0</v>
      </c>
      <c r="CI226" s="34"/>
      <c r="CJ226" s="34">
        <f>(CI226/12*1*$D226*$G226*$H226*$M226*CJ$9)+(CI226/12*5*$E226*$G226*$H226*$M226*CJ$10)+(CI226/12*6*$F226*$G226*$H226*$M226*CJ$10)</f>
        <v>0</v>
      </c>
      <c r="CK226" s="34"/>
      <c r="CL226" s="34">
        <f>(CK226/12*1*$D226*$G226*$H226*$L226*CL$9)+(CK226/12*5*$E226*$G226*$H226*$L226*CL$10)+(CK226/12*6*$F226*$G226*$H226*$L226*CL$10)</f>
        <v>0</v>
      </c>
      <c r="CM226" s="34">
        <v>6</v>
      </c>
      <c r="CN226" s="34">
        <f>(CM226/12*1*$D226*$G226*$H226*$L226*CN$9)+(CM226/12*11*$E226*$G226*$H226*$L226*CN$10)</f>
        <v>119279.70440399999</v>
      </c>
      <c r="CO226" s="34"/>
      <c r="CP226" s="34">
        <f t="shared" si="1596"/>
        <v>0</v>
      </c>
      <c r="CQ226" s="34"/>
      <c r="CR226" s="34"/>
      <c r="CS226" s="34">
        <f t="shared" si="1727"/>
        <v>0</v>
      </c>
      <c r="CT226" s="34">
        <f t="shared" si="1727"/>
        <v>0</v>
      </c>
      <c r="CU226" s="34"/>
      <c r="CV226" s="34">
        <f>(CU226/12*1*$D226*$G226*$H226*$M226*CV$9)+(CU226/12*5*$E226*$G226*$H226*$M226*CV$10)+(CU226/12*6*$F226*$G226*$H226*$M226*CV$10)</f>
        <v>0</v>
      </c>
      <c r="CW226" s="34">
        <v>6</v>
      </c>
      <c r="CX226" s="34">
        <f>(CW226/12*1*$D226*$G226*$H226*$M226*CX$9)+(CW226/12*5*$E226*$G226*$H226*$M226*CX$10)+(CW226/12*6*$F226*$G226*$H226*$M226*CX$10)</f>
        <v>141341.80707360001</v>
      </c>
      <c r="CY226" s="34"/>
      <c r="CZ226" s="34">
        <f>(CY226/12*1*$D226*$G226*$H226*$L226*CZ$9)+(CY226/12*5*$E226*$G226*$H226*$L226*CZ$10)+(CY226/12*6*$F226*$G226*$H226*$L226*CZ$10)</f>
        <v>0</v>
      </c>
      <c r="DA226" s="34">
        <v>2</v>
      </c>
      <c r="DB226" s="34">
        <f>(DA226/12*1*$D226*$G226*$H226*$M226*DB$9)+(DA226/12*5*$E226*$G226*$H226*$M226*DB$10)+(DA226/12*6*$F226*$G226*$H226*$M226*DB$10)</f>
        <v>47334.753457599996</v>
      </c>
      <c r="DC226" s="34"/>
      <c r="DD226" s="34">
        <f>(DC226/12*1*$D226*$G226*$H226*$M226*DD$9)+(DC226/12*5*$E226*$G226*$H226*$M226*DD$10)+(DC226/12*6*$F226*$G226*$H226*$M226*DD$10)</f>
        <v>0</v>
      </c>
      <c r="DE226" s="34"/>
      <c r="DF226" s="34">
        <f>(DE226/12*1*$D226*$G226*$H226*$M226*DF$9)+(DE226/12*5*$E226*$G226*$H226*$M226*DF$10)+(DE226/12*6*$F226*$G226*$H226*$M226*DF$10)</f>
        <v>0</v>
      </c>
      <c r="DG226" s="34">
        <v>0</v>
      </c>
      <c r="DH226" s="34">
        <f>(DG226/12*1*$D226*$G226*$H226*$M226*DH$9)+(DG226/12*11*$E226*$G226*$H226*$M226*DH$10)</f>
        <v>0</v>
      </c>
      <c r="DI226" s="34">
        <v>1</v>
      </c>
      <c r="DJ226" s="34">
        <v>26895.599999999999</v>
      </c>
      <c r="DK226" s="34"/>
      <c r="DL226" s="34"/>
      <c r="DM226" s="34">
        <f t="shared" si="1823"/>
        <v>1</v>
      </c>
      <c r="DN226" s="27">
        <f t="shared" si="1682"/>
        <v>26895.599999999999</v>
      </c>
      <c r="DO226" s="34"/>
      <c r="DP226" s="34">
        <f>(DO226/12*1*$D226*$G226*$H226*$L226*DP$9)+(DO226/12*5*$E226*$G226*$H226*$L226*DP$10)+(DO226/12*6*$F226*$G226*$H226*$L226*DP$10)</f>
        <v>0</v>
      </c>
      <c r="DQ226" s="34">
        <v>12</v>
      </c>
      <c r="DR226" s="34">
        <f>(DQ226/12*1*$D226*$G226*$H226*$M226*DR$9)+(DQ226/12*11*$E226*$G226*$H226*$M226*DR$10)</f>
        <v>313582.74131519999</v>
      </c>
      <c r="DS226" s="34">
        <v>4</v>
      </c>
      <c r="DT226" s="34">
        <v>105138.96</v>
      </c>
      <c r="DU226" s="34"/>
      <c r="DV226" s="27"/>
      <c r="DW226" s="34">
        <f t="shared" si="1693"/>
        <v>4</v>
      </c>
      <c r="DX226" s="34">
        <f t="shared" si="1693"/>
        <v>105138.96</v>
      </c>
      <c r="DY226" s="34">
        <v>4</v>
      </c>
      <c r="DZ226" s="34">
        <f>(DY226/12*1*$D226*$G226*$H226*$M226*DZ$9)+(DY226/12*11*$E226*$G226*$H226*$M226*DZ$10)</f>
        <v>104085.9449056</v>
      </c>
      <c r="EA226" s="34"/>
      <c r="EB226" s="34">
        <f t="shared" si="1606"/>
        <v>0</v>
      </c>
      <c r="EC226" s="27"/>
      <c r="ED226" s="34"/>
      <c r="EE226" s="34">
        <f t="shared" si="1735"/>
        <v>0</v>
      </c>
      <c r="EF226" s="34">
        <f t="shared" si="1735"/>
        <v>0</v>
      </c>
      <c r="EG226" s="34">
        <v>2</v>
      </c>
      <c r="EH226" s="34">
        <f>(EG226/12*1*$D226*$G226*$H226*$L226*EH$9)+(EG226/12*11*$E226*$G226*$H226*$L226*EH$10)</f>
        <v>43569.887134666656</v>
      </c>
      <c r="EI226" s="34"/>
      <c r="EJ226" s="34">
        <f t="shared" si="1747"/>
        <v>0</v>
      </c>
      <c r="EK226" s="34"/>
      <c r="EL226" s="34"/>
      <c r="EM226" s="34"/>
      <c r="EN226" s="34">
        <f t="shared" si="1694"/>
        <v>0</v>
      </c>
      <c r="EO226" s="34"/>
      <c r="EP226" s="34">
        <f>(EO226/12*1*$D226*$G226*$H226*$L226*EP$9)+(EO226/12*11*$E226*$G226*$H226*$L226*EP$10)</f>
        <v>0</v>
      </c>
      <c r="EQ226" s="34">
        <f t="shared" si="1872"/>
        <v>0</v>
      </c>
      <c r="ER226" s="34">
        <f t="shared" si="1748"/>
        <v>0</v>
      </c>
      <c r="ES226" s="34"/>
      <c r="ET226" s="34"/>
      <c r="EU226" s="34">
        <f t="shared" si="1738"/>
        <v>0</v>
      </c>
      <c r="EV226" s="34">
        <f t="shared" si="1696"/>
        <v>0</v>
      </c>
      <c r="EW226" s="34"/>
      <c r="EX226" s="34">
        <f>(EW226/12*1*$D226*$G226*$H226*$M226*EX$9)+(EW226/12*11*$E226*$G226*$H226*$M226*EX$10)</f>
        <v>0</v>
      </c>
      <c r="EY226" s="34">
        <f t="shared" si="1739"/>
        <v>0</v>
      </c>
      <c r="EZ226" s="34">
        <f t="shared" si="1749"/>
        <v>0</v>
      </c>
      <c r="FA226" s="34"/>
      <c r="FB226" s="34"/>
      <c r="FC226" s="34">
        <f t="shared" si="1863"/>
        <v>0</v>
      </c>
      <c r="FD226" s="34">
        <f t="shared" si="1863"/>
        <v>0</v>
      </c>
      <c r="FE226" s="34"/>
      <c r="FF226" s="34">
        <f>(FE226/12*1*$D226*$G226*$H226*$M226*FF$9)+(FE226/12*11*$E226*$G226*$H226*$M226*FF$10)</f>
        <v>0</v>
      </c>
      <c r="FG226" s="34">
        <f t="shared" si="1821"/>
        <v>0</v>
      </c>
      <c r="FH226" s="34">
        <f t="shared" si="1822"/>
        <v>0</v>
      </c>
      <c r="FI226" s="34"/>
      <c r="FJ226" s="34"/>
      <c r="FK226" s="34">
        <f t="shared" si="1865"/>
        <v>0</v>
      </c>
      <c r="FL226" s="34">
        <f t="shared" si="1865"/>
        <v>0</v>
      </c>
      <c r="FM226" s="34">
        <v>1</v>
      </c>
      <c r="FN226" s="34">
        <f>(FM226/12*1*$D226*$G226*$H226*$M226*FN$9)+(FM226/12*11*$E226*$G226*$H226*$M226*FN$10)</f>
        <v>33762.731491999999</v>
      </c>
      <c r="FO226" s="34">
        <v>1</v>
      </c>
      <c r="FP226" s="34">
        <v>33766.17</v>
      </c>
      <c r="FQ226" s="34"/>
      <c r="FR226" s="34"/>
      <c r="FS226" s="34">
        <f t="shared" si="1873"/>
        <v>1</v>
      </c>
      <c r="FT226" s="34">
        <f t="shared" si="1873"/>
        <v>33766.17</v>
      </c>
      <c r="FU226" s="34"/>
      <c r="FV226" s="34">
        <f>(FU226/12*1*$D226*$G226*$H226*$N226*FV$9)+(FU226/12*11*$E226*$G226*$H226*$N226*FV$10)</f>
        <v>0</v>
      </c>
      <c r="FW226" s="34"/>
      <c r="FX226" s="34">
        <f>(FW226/12*1*$D226*$G226*$H226*$N226*FX$9)+(FW226/12*5*$E226*$G226*$H226*$N226*FX$10)+(FW226/12*6*$F226*$G226*$H226*$N226*FX$10)</f>
        <v>0</v>
      </c>
      <c r="FY226" s="34"/>
      <c r="FZ226" s="34"/>
      <c r="GA226" s="34">
        <f t="shared" si="1744"/>
        <v>0</v>
      </c>
      <c r="GB226" s="34">
        <f t="shared" si="1744"/>
        <v>0</v>
      </c>
      <c r="GC226" s="34">
        <v>4</v>
      </c>
      <c r="GD226" s="34">
        <f>(GC226/12*1*$D226*$G226*$H226*$O226*GD$9)+(GC226/12*11*$E226*$G226*$H226*$P226*GD$10)</f>
        <v>205391.30120466664</v>
      </c>
      <c r="GE226" s="34">
        <v>2</v>
      </c>
      <c r="GF226" s="34">
        <v>103308.4</v>
      </c>
      <c r="GG226" s="34"/>
      <c r="GH226" s="34"/>
      <c r="GI226" s="27">
        <f t="shared" si="1745"/>
        <v>2</v>
      </c>
      <c r="GJ226" s="27">
        <f t="shared" si="1745"/>
        <v>103308.4</v>
      </c>
      <c r="GK226" s="37"/>
      <c r="GL226" s="38"/>
    </row>
    <row r="227" spans="1:194" x14ac:dyDescent="0.25">
      <c r="A227" s="41">
        <v>27</v>
      </c>
      <c r="B227" s="72"/>
      <c r="C227" s="44" t="s">
        <v>365</v>
      </c>
      <c r="D227" s="29">
        <f t="shared" si="1868"/>
        <v>18150.400000000001</v>
      </c>
      <c r="E227" s="29">
        <f t="shared" si="1868"/>
        <v>18790</v>
      </c>
      <c r="F227" s="30">
        <v>18508</v>
      </c>
      <c r="G227" s="71">
        <v>0.77</v>
      </c>
      <c r="H227" s="31">
        <v>1</v>
      </c>
      <c r="I227" s="32"/>
      <c r="J227" s="32"/>
      <c r="K227" s="32"/>
      <c r="L227" s="29">
        <v>1.4</v>
      </c>
      <c r="M227" s="29">
        <v>1.68</v>
      </c>
      <c r="N227" s="29">
        <v>2.23</v>
      </c>
      <c r="O227" s="29">
        <v>2.39</v>
      </c>
      <c r="P227" s="33">
        <v>2.57</v>
      </c>
      <c r="Q227" s="27">
        <f>SUM(Q228:Q243)</f>
        <v>1823</v>
      </c>
      <c r="R227" s="27">
        <f t="shared" ref="R227:CC227" si="1875">SUM(R228:R243)</f>
        <v>39727855.343003325</v>
      </c>
      <c r="S227" s="27">
        <f t="shared" si="1875"/>
        <v>817</v>
      </c>
      <c r="T227" s="27">
        <f t="shared" si="1875"/>
        <v>16030331.419013333</v>
      </c>
      <c r="U227" s="27">
        <f t="shared" si="1875"/>
        <v>0</v>
      </c>
      <c r="V227" s="27">
        <f t="shared" si="1875"/>
        <v>0</v>
      </c>
      <c r="W227" s="27">
        <f t="shared" si="1875"/>
        <v>0</v>
      </c>
      <c r="X227" s="27">
        <f t="shared" si="1875"/>
        <v>0</v>
      </c>
      <c r="Y227" s="27">
        <f t="shared" si="1875"/>
        <v>0</v>
      </c>
      <c r="Z227" s="27">
        <f t="shared" si="1875"/>
        <v>0</v>
      </c>
      <c r="AA227" s="27">
        <f t="shared" si="1875"/>
        <v>660</v>
      </c>
      <c r="AB227" s="27">
        <f t="shared" si="1875"/>
        <v>13550478.351106668</v>
      </c>
      <c r="AC227" s="27">
        <f t="shared" si="1875"/>
        <v>646</v>
      </c>
      <c r="AD227" s="27">
        <f t="shared" si="1875"/>
        <v>42731884.783653326</v>
      </c>
      <c r="AE227" s="27">
        <f t="shared" si="1875"/>
        <v>0</v>
      </c>
      <c r="AF227" s="27">
        <f t="shared" si="1875"/>
        <v>0</v>
      </c>
      <c r="AG227" s="27">
        <f t="shared" si="1875"/>
        <v>0</v>
      </c>
      <c r="AH227" s="27">
        <f t="shared" si="1875"/>
        <v>0</v>
      </c>
      <c r="AI227" s="27">
        <f>SUM(AI228:AI243)</f>
        <v>683</v>
      </c>
      <c r="AJ227" s="27">
        <f t="shared" ref="AJ227" si="1876">SUM(AJ228:AJ243)</f>
        <v>14372038.231996667</v>
      </c>
      <c r="AK227" s="27">
        <f t="shared" si="1875"/>
        <v>110</v>
      </c>
      <c r="AL227" s="27">
        <f t="shared" si="1875"/>
        <v>1990765.9318773332</v>
      </c>
      <c r="AM227" s="27">
        <f t="shared" si="1875"/>
        <v>44</v>
      </c>
      <c r="AN227" s="27">
        <f t="shared" si="1875"/>
        <v>861916.50160000008</v>
      </c>
      <c r="AO227" s="27">
        <f t="shared" si="1875"/>
        <v>2</v>
      </c>
      <c r="AP227" s="27">
        <f t="shared" si="1875"/>
        <v>32909.539151999998</v>
      </c>
      <c r="AQ227" s="27">
        <f t="shared" si="1875"/>
        <v>1997</v>
      </c>
      <c r="AR227" s="27">
        <f t="shared" si="1875"/>
        <v>48778832.355276808</v>
      </c>
      <c r="AS227" s="27">
        <f t="shared" si="1875"/>
        <v>544</v>
      </c>
      <c r="AT227" s="27">
        <f t="shared" si="1875"/>
        <v>13294826.969043201</v>
      </c>
      <c r="AU227" s="27">
        <f t="shared" si="1875"/>
        <v>999</v>
      </c>
      <c r="AV227" s="27">
        <f t="shared" si="1875"/>
        <v>22288847.3071936</v>
      </c>
      <c r="AW227" s="27">
        <f t="shared" si="1875"/>
        <v>0</v>
      </c>
      <c r="AX227" s="27">
        <f t="shared" si="1875"/>
        <v>0</v>
      </c>
      <c r="AY227" s="27">
        <f t="shared" si="1875"/>
        <v>0</v>
      </c>
      <c r="AZ227" s="27">
        <f t="shared" si="1875"/>
        <v>0</v>
      </c>
      <c r="BA227" s="27">
        <f t="shared" si="1875"/>
        <v>0</v>
      </c>
      <c r="BB227" s="27">
        <f t="shared" si="1875"/>
        <v>0</v>
      </c>
      <c r="BC227" s="27">
        <f t="shared" si="1875"/>
        <v>213</v>
      </c>
      <c r="BD227" s="27">
        <f t="shared" si="1875"/>
        <v>5042054.8222687999</v>
      </c>
      <c r="BE227" s="27">
        <f t="shared" si="1875"/>
        <v>0</v>
      </c>
      <c r="BF227" s="27">
        <f t="shared" si="1875"/>
        <v>0</v>
      </c>
      <c r="BG227" s="27">
        <f t="shared" si="1875"/>
        <v>0</v>
      </c>
      <c r="BH227" s="27">
        <f t="shared" si="1875"/>
        <v>0</v>
      </c>
      <c r="BI227" s="27">
        <v>0</v>
      </c>
      <c r="BJ227" s="27">
        <f t="shared" ref="BJ227" si="1877">SUM(BJ228:BJ243)</f>
        <v>0</v>
      </c>
      <c r="BK227" s="27">
        <f t="shared" si="1875"/>
        <v>0</v>
      </c>
      <c r="BL227" s="27">
        <f t="shared" si="1875"/>
        <v>0</v>
      </c>
      <c r="BM227" s="27">
        <f>SUM(BM228:BM243)</f>
        <v>3388</v>
      </c>
      <c r="BN227" s="27">
        <f t="shared" ref="BN227" si="1878">SUM(BN228:BN243)</f>
        <v>62596315.92848666</v>
      </c>
      <c r="BO227" s="27">
        <f t="shared" si="1875"/>
        <v>1334</v>
      </c>
      <c r="BP227" s="27">
        <f t="shared" si="1875"/>
        <v>26324837.341459993</v>
      </c>
      <c r="BQ227" s="27">
        <v>677</v>
      </c>
      <c r="BR227" s="27">
        <f t="shared" ref="BR227" si="1879">SUM(BR228:BR243)</f>
        <v>15965396.76186</v>
      </c>
      <c r="BS227" s="27">
        <f t="shared" si="1875"/>
        <v>1118</v>
      </c>
      <c r="BT227" s="27">
        <f t="shared" si="1875"/>
        <v>20121254.068048</v>
      </c>
      <c r="BU227" s="27">
        <f t="shared" si="1875"/>
        <v>203</v>
      </c>
      <c r="BV227" s="27">
        <f t="shared" si="1875"/>
        <v>4495378.5</v>
      </c>
      <c r="BW227" s="27">
        <f t="shared" si="1875"/>
        <v>152</v>
      </c>
      <c r="BX227" s="27">
        <f t="shared" si="1875"/>
        <v>2958508.3270586669</v>
      </c>
      <c r="BY227" s="27">
        <f t="shared" si="1875"/>
        <v>541</v>
      </c>
      <c r="BZ227" s="27">
        <f t="shared" si="1875"/>
        <v>10532745.927349333</v>
      </c>
      <c r="CA227" s="27">
        <f t="shared" si="1875"/>
        <v>1126</v>
      </c>
      <c r="CB227" s="27">
        <f t="shared" si="1875"/>
        <v>21417967.107432</v>
      </c>
      <c r="CC227" s="27">
        <f t="shared" si="1875"/>
        <v>180</v>
      </c>
      <c r="CD227" s="27">
        <f t="shared" ref="CD227:EO227" si="1880">SUM(CD228:CD243)</f>
        <v>3212401.7844893327</v>
      </c>
      <c r="CE227" s="27">
        <f t="shared" si="1880"/>
        <v>42</v>
      </c>
      <c r="CF227" s="27">
        <f t="shared" si="1880"/>
        <v>948907.34216319979</v>
      </c>
      <c r="CG227" s="27">
        <f t="shared" si="1880"/>
        <v>0</v>
      </c>
      <c r="CH227" s="27">
        <f t="shared" si="1880"/>
        <v>0</v>
      </c>
      <c r="CI227" s="27">
        <f t="shared" si="1880"/>
        <v>0</v>
      </c>
      <c r="CJ227" s="27">
        <f t="shared" si="1880"/>
        <v>0</v>
      </c>
      <c r="CK227" s="27">
        <f t="shared" si="1880"/>
        <v>644</v>
      </c>
      <c r="CL227" s="27">
        <f t="shared" si="1880"/>
        <v>12470833.773309331</v>
      </c>
      <c r="CM227" s="27">
        <f t="shared" si="1880"/>
        <v>490</v>
      </c>
      <c r="CN227" s="27">
        <f t="shared" si="1880"/>
        <v>8899904.3554306682</v>
      </c>
      <c r="CO227" s="27">
        <f t="shared" si="1880"/>
        <v>128</v>
      </c>
      <c r="CP227" s="27">
        <f t="shared" si="1880"/>
        <v>2202693.5</v>
      </c>
      <c r="CQ227" s="27">
        <v>359</v>
      </c>
      <c r="CR227" s="27">
        <f>($CQ227/9*3* $E227*$G227*$H227*$L227*CR$10)+($CQ227/9*6* $F227*$G227*$H227*$L227*CR$10)</f>
        <v>6867856.6886159983</v>
      </c>
      <c r="CS227" s="34">
        <f t="shared" si="1727"/>
        <v>487</v>
      </c>
      <c r="CT227" s="34">
        <f t="shared" si="1727"/>
        <v>9070550.1886159983</v>
      </c>
      <c r="CU227" s="27">
        <f t="shared" si="1880"/>
        <v>1834</v>
      </c>
      <c r="CV227" s="27">
        <f t="shared" ref="CV227" si="1881">SUM(CV228:CV243)</f>
        <v>39359418.171908796</v>
      </c>
      <c r="CW227" s="27">
        <f t="shared" ref="CW227:CY227" si="1882">SUM(CW228:CW243)</f>
        <v>946</v>
      </c>
      <c r="CX227" s="27">
        <f t="shared" si="1882"/>
        <v>22579168.480730396</v>
      </c>
      <c r="CY227" s="27">
        <f t="shared" si="1882"/>
        <v>559</v>
      </c>
      <c r="CZ227" s="27">
        <f t="shared" si="1880"/>
        <v>11177058.287416</v>
      </c>
      <c r="DA227" s="27">
        <f t="shared" si="1880"/>
        <v>536</v>
      </c>
      <c r="DB227" s="27">
        <f t="shared" si="1880"/>
        <v>12257562.911843199</v>
      </c>
      <c r="DC227" s="27">
        <f t="shared" si="1880"/>
        <v>123</v>
      </c>
      <c r="DD227" s="27">
        <f t="shared" si="1880"/>
        <v>2970108.599808</v>
      </c>
      <c r="DE227" s="27">
        <f t="shared" si="1880"/>
        <v>711</v>
      </c>
      <c r="DF227" s="27">
        <f t="shared" si="1880"/>
        <v>17410550.6311296</v>
      </c>
      <c r="DG227" s="27">
        <f t="shared" si="1880"/>
        <v>840</v>
      </c>
      <c r="DH227" s="27">
        <f t="shared" si="1880"/>
        <v>19543264.398100801</v>
      </c>
      <c r="DI227" s="27">
        <f t="shared" si="1880"/>
        <v>199</v>
      </c>
      <c r="DJ227" s="27">
        <f t="shared" si="1880"/>
        <v>4356262.6300000008</v>
      </c>
      <c r="DK227" s="27">
        <v>630</v>
      </c>
      <c r="DL227" s="27">
        <f>(DK227/9*3*$E227*$G227*$H227*$M227*DL$10)+(DK227/9*6*$F227*$G227*$H227*$M227*DL$10)</f>
        <v>15978676.611744002</v>
      </c>
      <c r="DM227" s="34">
        <f t="shared" si="1823"/>
        <v>829</v>
      </c>
      <c r="DN227" s="27">
        <f t="shared" si="1682"/>
        <v>20334939.241744004</v>
      </c>
      <c r="DO227" s="27">
        <f t="shared" si="1880"/>
        <v>0</v>
      </c>
      <c r="DP227" s="27">
        <f t="shared" ref="DP227" si="1883">SUM(DP228:DP243)</f>
        <v>0</v>
      </c>
      <c r="DQ227" s="27">
        <f t="shared" si="1880"/>
        <v>554</v>
      </c>
      <c r="DR227" s="27">
        <f t="shared" si="1880"/>
        <v>12314685.124996796</v>
      </c>
      <c r="DS227" s="27">
        <f t="shared" si="1880"/>
        <v>130</v>
      </c>
      <c r="DT227" s="27">
        <f t="shared" si="1880"/>
        <v>2861967.1099999994</v>
      </c>
      <c r="DU227" s="27">
        <v>419</v>
      </c>
      <c r="DV227" s="27">
        <f>(DU227/9*3*$E227*$G227*$H227*$M227*DV$10)+(DU227/9*6*$F227*$G227*$H227*$M227*DV$10)</f>
        <v>10627088.095747201</v>
      </c>
      <c r="DW227" s="34">
        <f t="shared" si="1693"/>
        <v>549</v>
      </c>
      <c r="DX227" s="34">
        <f t="shared" si="1693"/>
        <v>13489055.2057472</v>
      </c>
      <c r="DY227" s="27">
        <f t="shared" si="1880"/>
        <v>974</v>
      </c>
      <c r="DZ227" s="27">
        <f t="shared" si="1880"/>
        <v>22287146.992252801</v>
      </c>
      <c r="EA227" s="27">
        <f t="shared" si="1880"/>
        <v>253</v>
      </c>
      <c r="EB227" s="27">
        <f t="shared" ref="EB227" si="1884">SUM(EB228:EB243)</f>
        <v>5609384.6699999999</v>
      </c>
      <c r="EC227" s="27">
        <v>714</v>
      </c>
      <c r="ED227" s="27">
        <f>(EC227/9*3*$E227*$G227*$H227*$M227*ED$10)+(EC227/9*6*$F227*$G227*$H227*$M227*ED$10)</f>
        <v>18109166.826643199</v>
      </c>
      <c r="EE227" s="34">
        <f t="shared" si="1735"/>
        <v>967</v>
      </c>
      <c r="EF227" s="34">
        <f t="shared" si="1735"/>
        <v>23718551.496643201</v>
      </c>
      <c r="EG227" s="27">
        <f t="shared" si="1880"/>
        <v>1285</v>
      </c>
      <c r="EH227" s="27">
        <f t="shared" si="1880"/>
        <v>25127923.567726005</v>
      </c>
      <c r="EI227" s="27">
        <f t="shared" si="1880"/>
        <v>374</v>
      </c>
      <c r="EJ227" s="27">
        <f t="shared" si="1880"/>
        <v>7161397.5</v>
      </c>
      <c r="EK227" s="27">
        <v>909</v>
      </c>
      <c r="EL227" s="27">
        <f>(EK227/9*3* $E227*$G227*$H227*$L227*EL$10)+(EK227/9*6* $F227*$G227*$H227*$L227*EL$10)</f>
        <v>19212456.402216002</v>
      </c>
      <c r="EM227" s="27">
        <f>EI227+EK227</f>
        <v>1283</v>
      </c>
      <c r="EN227" s="34">
        <f t="shared" si="1694"/>
        <v>26373853.902216002</v>
      </c>
      <c r="EO227" s="27">
        <f t="shared" si="1880"/>
        <v>539</v>
      </c>
      <c r="EP227" s="27">
        <f t="shared" ref="EP227:GD227" si="1885">SUM(EP228:EP243)</f>
        <v>10079789.792016001</v>
      </c>
      <c r="EQ227" s="27">
        <f t="shared" si="1885"/>
        <v>148</v>
      </c>
      <c r="ER227" s="27">
        <f t="shared" si="1885"/>
        <v>2716703.4199999995</v>
      </c>
      <c r="ES227" s="27">
        <v>380</v>
      </c>
      <c r="ET227" s="27">
        <f>(ES227/9*3* $E227*$G227*$H227*$L227*ET$10)+(ES227/9*6* $F227*$G227*$H227*$L227*ET$10)</f>
        <v>8031609.9371199999</v>
      </c>
      <c r="EU227" s="27">
        <f>EQ227+ES227</f>
        <v>528</v>
      </c>
      <c r="EV227" s="34">
        <f t="shared" si="1696"/>
        <v>10748313.35712</v>
      </c>
      <c r="EW227" s="27">
        <f t="shared" si="1885"/>
        <v>78</v>
      </c>
      <c r="EX227" s="27">
        <f t="shared" si="1885"/>
        <v>2039931.6888999997</v>
      </c>
      <c r="EY227" s="27">
        <f t="shared" si="1885"/>
        <v>21</v>
      </c>
      <c r="EZ227" s="27">
        <f t="shared" si="1885"/>
        <v>630222.48</v>
      </c>
      <c r="FA227" s="27">
        <v>44</v>
      </c>
      <c r="FB227" s="27">
        <f>(FA227/9*3*$E227*$G227*$H227*$M227*FB$10)+(FA227/9*6*$F227*$G227*$H227*$M227*FB$10)</f>
        <v>1433609.8879872002</v>
      </c>
      <c r="FC227" s="34">
        <f t="shared" si="1863"/>
        <v>65</v>
      </c>
      <c r="FD227" s="34">
        <f t="shared" si="1863"/>
        <v>2063832.3679872002</v>
      </c>
      <c r="FE227" s="27">
        <f t="shared" si="1885"/>
        <v>512</v>
      </c>
      <c r="FF227" s="27">
        <f t="shared" si="1885"/>
        <v>13297371.054744001</v>
      </c>
      <c r="FG227" s="27">
        <f t="shared" si="1885"/>
        <v>142</v>
      </c>
      <c r="FH227" s="27">
        <f t="shared" si="1885"/>
        <v>3765680.2500000009</v>
      </c>
      <c r="FI227" s="27">
        <v>386</v>
      </c>
      <c r="FJ227" s="27">
        <f>(FI227/9*3*$E227*$G227*$H227*$M227*FJ$10)+(FI227/9*6*$F227*$G227*$H227*$M227*FJ$10)</f>
        <v>12576668.562796799</v>
      </c>
      <c r="FK227" s="34">
        <f t="shared" si="1865"/>
        <v>528</v>
      </c>
      <c r="FL227" s="34">
        <f t="shared" si="1865"/>
        <v>16342348.812796801</v>
      </c>
      <c r="FM227" s="27">
        <f t="shared" si="1885"/>
        <v>228</v>
      </c>
      <c r="FN227" s="27">
        <f t="shared" si="1885"/>
        <v>5841452.4013439994</v>
      </c>
      <c r="FO227" s="27">
        <f t="shared" si="1885"/>
        <v>82</v>
      </c>
      <c r="FP227" s="27">
        <f t="shared" si="1885"/>
        <v>2207362.83</v>
      </c>
      <c r="FQ227" s="27">
        <v>149</v>
      </c>
      <c r="FR227" s="27">
        <f>(FQ227/9*3*$E227*$G227*$H227*$M227*FR$10)+(FQ227/9*6*$F227*$G227*$H227*$M227*FR$10)</f>
        <v>4854724.3934112005</v>
      </c>
      <c r="FS227" s="34">
        <f t="shared" si="1873"/>
        <v>231</v>
      </c>
      <c r="FT227" s="34">
        <f>FP227+FR227</f>
        <v>7062087.2234112006</v>
      </c>
      <c r="FU227" s="27">
        <f t="shared" ref="FU227:FV227" si="1886">SUM(FU228:FU243)</f>
        <v>190</v>
      </c>
      <c r="FV227" s="27">
        <f t="shared" si="1886"/>
        <v>6268329.9684796669</v>
      </c>
      <c r="FW227" s="27">
        <f t="shared" si="1885"/>
        <v>104</v>
      </c>
      <c r="FX227" s="27">
        <f t="shared" si="1885"/>
        <v>3713735.21</v>
      </c>
      <c r="FY227" s="27">
        <f>FU227-FW227</f>
        <v>86</v>
      </c>
      <c r="FZ227" s="27">
        <f>SUM($FY227*$F227*$G227*$H227*$N227*$FZ$10)</f>
        <v>3700600.4273392004</v>
      </c>
      <c r="GA227" s="27">
        <f>FW227+FY227</f>
        <v>190</v>
      </c>
      <c r="GB227" s="27">
        <f>FX227+FZ227</f>
        <v>7414335.6373392008</v>
      </c>
      <c r="GC227" s="27">
        <f t="shared" si="1885"/>
        <v>319</v>
      </c>
      <c r="GD227" s="27">
        <f t="shared" si="1885"/>
        <v>12513440.723033004</v>
      </c>
      <c r="GE227" s="27">
        <f t="shared" ref="GE227:GF227" si="1887">SUM(GE228:GE243)</f>
        <v>60</v>
      </c>
      <c r="GF227" s="27">
        <f t="shared" si="1887"/>
        <v>2477943.5699999998</v>
      </c>
      <c r="GG227" s="27">
        <v>254</v>
      </c>
      <c r="GH227" s="27">
        <f>SUM($GG227/9*3*$GH$10*$E227*$G227*$H227*$P227)+($GG227/9*6*$GH$10*$F227*$G227*$H227*$P227)</f>
        <v>12660063.0773848</v>
      </c>
      <c r="GI227" s="27">
        <f t="shared" si="1745"/>
        <v>314</v>
      </c>
      <c r="GJ227" s="27">
        <f t="shared" si="1745"/>
        <v>15138006.6473848</v>
      </c>
      <c r="GK227" s="27">
        <f>SUM(Q227,S227,U227,W227,Y227,AA227,AC227,AE227,AG227,AI227,AK227,AM227,AO227,AQ227,AS227,AU227,AW227,AY227,BA227,BC227,BE227,BG227,BI227,BK227,BM227,BO227,BQ227,BS227,BU227,BW227,BY227,CA227,CC227,CE227,CG227,CI227,CK227,CS227,CU227,CW227,CY227,DA227,DC227,DE227,DM227,DO227,DW227,EE227,EM227,EU227,FC227,FK227,FS227,GA227,GI227)</f>
        <v>28623</v>
      </c>
      <c r="GL227" s="27">
        <f>SUM(R227,T227,V227,X227,Z227,AB227,AD227,AF227,AH227,AJ227,AL227,AN227,AP227,AR227,AT227,AV227,AX227,AZ227,BB227,BD227,BF227,BH227,BJ227,BL227,BN227,BP227,BR227,BT227,BV227,BX227,BZ227,CB227,CD227,CF227,CH227,CJ227,CL227,CT227,CV227,CX227,CZ227,DB227,DD227,DF227,DN227,DP227,DX227,EF227,EN227,EV227,FD227,FL227,FT227,GB227,GJ227)</f>
        <v>657257029.58068311</v>
      </c>
    </row>
    <row r="228" spans="1:194" ht="30" x14ac:dyDescent="0.25">
      <c r="A228" s="41"/>
      <c r="B228" s="72">
        <v>189</v>
      </c>
      <c r="C228" s="28" t="s">
        <v>366</v>
      </c>
      <c r="D228" s="29">
        <f t="shared" si="1868"/>
        <v>18150.400000000001</v>
      </c>
      <c r="E228" s="29">
        <f t="shared" si="1868"/>
        <v>18790</v>
      </c>
      <c r="F228" s="30">
        <v>18508</v>
      </c>
      <c r="G228" s="29">
        <v>0.74</v>
      </c>
      <c r="H228" s="31">
        <v>1</v>
      </c>
      <c r="I228" s="32"/>
      <c r="J228" s="32"/>
      <c r="K228" s="32"/>
      <c r="L228" s="29">
        <v>1.4</v>
      </c>
      <c r="M228" s="29">
        <v>1.68</v>
      </c>
      <c r="N228" s="29">
        <v>2.23</v>
      </c>
      <c r="O228" s="29">
        <v>2.39</v>
      </c>
      <c r="P228" s="33">
        <v>2.57</v>
      </c>
      <c r="Q228" s="34">
        <v>100</v>
      </c>
      <c r="R228" s="34">
        <f>(Q228/12*1*$D228*$G228*$H228*$L228*R$9)+(Q228/12*5*$E228*$G228*$H228*$L228)+(Q228/12*6*$F228*$G228*$H228*$L228)</f>
        <v>1942184.3653333331</v>
      </c>
      <c r="S228" s="34"/>
      <c r="T228" s="34">
        <f>(S228/12*1*$D228*$G228*$H228*$L228*T$9)+(S228/12*5*$E228*$G228*$H228*$L228)+(S228/12*6*$F228*$G228*$H228*$L228)</f>
        <v>0</v>
      </c>
      <c r="U228" s="34">
        <v>0</v>
      </c>
      <c r="V228" s="34">
        <f>(U228/12*1*$D228*$G228*$H228*$L228*V$9)+(U228/12*5*$E228*$G228*$H228*$L228)+(U228/12*6*$F228*$G228*$H228*$L228)</f>
        <v>0</v>
      </c>
      <c r="W228" s="34"/>
      <c r="X228" s="34">
        <f>(W228/12*1*$D228*$G228*$H228*$L228*X$9)+(W228/12*5*$E228*$G228*$H228*$L228)+(W228/12*6*$F228*$G228*$H228*$L228)</f>
        <v>0</v>
      </c>
      <c r="Y228" s="34">
        <v>0</v>
      </c>
      <c r="Z228" s="34">
        <f>(Y228/12*1*$D228*$G228*$H228*$L228*Z$9)+(Y228/12*5*$E228*$G228*$H228*$L228)+(Y228/12*6*$F228*$G228*$H228*$L228)</f>
        <v>0</v>
      </c>
      <c r="AA228" s="34">
        <v>38</v>
      </c>
      <c r="AB228" s="34">
        <f>(AA228/12*1*$D228*$G228*$H228*$L228*AB$9)+(AA228/12*5*$E228*$G228*$H228*$L228)+(AA228/12*6*$F228*$G228*$H228*$L228)</f>
        <v>738030.05882666667</v>
      </c>
      <c r="AC228" s="34">
        <v>0</v>
      </c>
      <c r="AD228" s="34">
        <f>(AC228/12*1*$D228*$G228*$H228*$L228*AD$9)+(AC228/12*5*$E228*$G228*$H228*$L228)+(AC228/12*6*$F228*$G228*$H228*$L228)</f>
        <v>0</v>
      </c>
      <c r="AE228" s="34">
        <v>0</v>
      </c>
      <c r="AF228" s="34">
        <f>(AE228/12*1*$D228*$G228*$H228*$L228*AF$9)+(AE228/12*5*$E228*$G228*$H228*$L228)+(AE228/12*6*$F228*$G228*$H228*$L228)</f>
        <v>0</v>
      </c>
      <c r="AG228" s="34">
        <v>0</v>
      </c>
      <c r="AH228" s="34">
        <f>(AG228/12*1*$D228*$G228*$H228*$L228*AH$9)+(AG228/12*5*$E228*$G228*$H228*$L228)+(AG228/12*6*$F228*$G228*$H228*$L228)</f>
        <v>0</v>
      </c>
      <c r="AI228" s="27">
        <v>78</v>
      </c>
      <c r="AJ228" s="34">
        <f>(AI228/12*1*$D228*$G228*$H228*$L228*AJ$9)+(AI228/12*11*$E228*$G228*$H228*$L228)</f>
        <v>1550742.6916799999</v>
      </c>
      <c r="AK228" s="34">
        <v>10</v>
      </c>
      <c r="AL228" s="34">
        <f>(AK228/12*1*$D228*$G228*$H228*$L228*AL$9)+(AK228/12*5*$E228*$G228*$H228*$L228)+(AK228/12*6*$F228*$G228*$H228*$L228)</f>
        <v>193278.24581333334</v>
      </c>
      <c r="AM228" s="34"/>
      <c r="AN228" s="34">
        <f>(AM228/12*1*$D228*$G228*$H228*$L228*AN$9)+(AM228/12*5*$E228*$G228*$H228*$L228)+(AM228/12*6*$F228*$G228*$H228*$L228)</f>
        <v>0</v>
      </c>
      <c r="AO228" s="34">
        <v>0</v>
      </c>
      <c r="AP228" s="34">
        <f>(AO228/12*1*$D228*$G228*$H228*$L228*AP$9)+(AO228/12*5*$E228*$G228*$H228*$L228)+(AO228/12*6*$F228*$G228*$H228*$L228)</f>
        <v>0</v>
      </c>
      <c r="AQ228" s="34">
        <v>50</v>
      </c>
      <c r="AR228" s="34">
        <f>(AQ228/12*1*$D228*$G228*$H228*$M228*AR$9)+(AQ228/12*5*$E228*$G228*$H228*$M228)+(AQ228/12*6*$F228*$G228*$H228*$M228)</f>
        <v>1159669.4748800001</v>
      </c>
      <c r="AS228" s="34">
        <v>2</v>
      </c>
      <c r="AT228" s="34">
        <f>(AS228/12*1*$D228*$G228*$H228*$M228*AT$9)+(AS228/12*5*$E228*$G228*$H228*$M228)+(AS228/12*6*$F228*$G228*$H228*$M228)</f>
        <v>46386.778995200002</v>
      </c>
      <c r="AU228" s="70">
        <v>100</v>
      </c>
      <c r="AV228" s="34">
        <f>(AU228/12*1*$D228*$G228*$H228*$M228*AV$9)+(AU228/12*5*$E228*$G228*$H228*$M228)+(AU228/12*6*$F228*$G228*$H228*$M228)</f>
        <v>2319338.9497600002</v>
      </c>
      <c r="AW228" s="34">
        <v>0</v>
      </c>
      <c r="AX228" s="34">
        <f>(AW228/12*1*$D228*$G228*$H228*$M228*AX$9)+(AW228/12*5*$E228*$G228*$H228*$M228)+(AW228/12*6*$F228*$G228*$H228*$M228)</f>
        <v>0</v>
      </c>
      <c r="AY228" s="34"/>
      <c r="AZ228" s="34">
        <f>(AY228/12*1*$D228*$G228*$H228*$L228*AZ$9)+(AY228/12*5*$E228*$G228*$H228*$L228)+(AY228/12*6*$F228*$G228*$H228*$L228)</f>
        <v>0</v>
      </c>
      <c r="BA228" s="34"/>
      <c r="BB228" s="34">
        <f>(BA228/12*1*$D228*$G228*$H228*$L228*BB$9)+(BA228/12*5*$E228*$G228*$H228*$L228)+(BA228/12*6*$F228*$G228*$H228*$L228)</f>
        <v>0</v>
      </c>
      <c r="BC228" s="34">
        <v>14</v>
      </c>
      <c r="BD228" s="34">
        <f>(BC228/12*1*$D228*$G228*$H228*$M228*BD$9)+(BC228/12*5*$E228*$G228*$H228*$M228)+(BC228/12*6*$F228*$G228*$H228*$M228)</f>
        <v>324707.45296640007</v>
      </c>
      <c r="BE228" s="34">
        <v>0</v>
      </c>
      <c r="BF228" s="34">
        <f>(BE228/12*1*$D228*$G228*$H228*$L228*BF$9)+(BE228/12*5*$E228*$G228*$H228*$L228)+(BE228/12*6*$F228*$G228*$H228*$L228)</f>
        <v>0</v>
      </c>
      <c r="BG228" s="34">
        <v>0</v>
      </c>
      <c r="BH228" s="34">
        <f>(BG228/12*1*$D228*$G228*$H228*$L228*BH$9)+(BG228/12*5*$E228*$G228*$H228*$L228)+(BG228/12*6*$F228*$G228*$H228*$L228)</f>
        <v>0</v>
      </c>
      <c r="BI228" s="34">
        <v>0</v>
      </c>
      <c r="BJ228" s="34">
        <f>(BI228/12*1*$D228*$G228*$H228*$L228*BJ$9)+(BI228/12*5*$E228*$G228*$H228*$L228)+(BI228/12*6*$F228*$G228*$H228*$L228)</f>
        <v>0</v>
      </c>
      <c r="BK228" s="34">
        <v>0</v>
      </c>
      <c r="BL228" s="34">
        <f>(BK228/12*1*$D228*$G228*$H228*$M228*BL$9)+(BK228/12*5*$E228*$G228*$H228*$M228)+(BK228/12*6*$F228*$G228*$H228*$M228)</f>
        <v>0</v>
      </c>
      <c r="BM228" s="34">
        <v>56</v>
      </c>
      <c r="BN228" s="34">
        <f>(BM228/12*1*$D228*$G228*$H228*$L228*BN$9)+(BM228/12*5*$E228*$G228*$H228*$L228)+(BM228/12*6*$F228*$G228*$H228*$L228)</f>
        <v>1087623.2445866666</v>
      </c>
      <c r="BO228" s="34">
        <v>64</v>
      </c>
      <c r="BP228" s="34">
        <f>(BO228/12*1*$D228*$G228*$H228*$L228*BP$9)+(BO228/12*11*$E228*$G228*$H228*$L228)</f>
        <v>1246329.6372053332</v>
      </c>
      <c r="BQ228" s="40">
        <v>28</v>
      </c>
      <c r="BR228" s="34">
        <f>(BQ228/12*1*$D228*$G228*$H228*$M228*BR$9)+(BQ228/12*5*$E228*$G228*$H228*$M228)+(BQ228/12*6*$F228*$G228*$H228*$M228)</f>
        <v>649414.90593280015</v>
      </c>
      <c r="BS228" s="34">
        <v>202</v>
      </c>
      <c r="BT228" s="34">
        <f>(BS228/12*1*$D228*$G228*$H228*$M228*BT$9)+(BS228/12*4*$E228*$G228*$H228*$M490)+(BS228/12*1*$E228*$G228*$H228*$M228)+(BS228/12*6*$F228*$G228*$H228*$M228)</f>
        <v>3172950.2546560001</v>
      </c>
      <c r="BU228" s="34"/>
      <c r="BV228" s="34">
        <f>(BU228/12*1*$D228*$F228*$G228*$L228*BV$9)+(BU228/12*11*$E228*$F228*$G228*$L228)</f>
        <v>0</v>
      </c>
      <c r="BW228" s="34"/>
      <c r="BX228" s="34">
        <f>(BW228/12*1*$D228*$G228*$H228*$L228*BX$9)+(BW228/12*5*$E228*$G228*$H228*$L228)+(BW228/12*6*$F228*$G228*$H228*$L228)</f>
        <v>0</v>
      </c>
      <c r="BY228" s="34">
        <v>30</v>
      </c>
      <c r="BZ228" s="34">
        <f>(BY228/12*1*$D228*$G228*$H228*$L228*BZ$9)+(BY228/12*5*$E228*$G228*$H228*$L228)+(BY228/12*6*$F228*$G228*$H228*$L228)</f>
        <v>576073.97455999989</v>
      </c>
      <c r="CA228" s="34">
        <v>132</v>
      </c>
      <c r="CB228" s="34">
        <f>(CA228/12*1*$D228*$G228*$H228*$L228*CB$9)+(CA228/12*5*$E228*$G228*$H228*$L228)+(CA228/12*6*$F228*$G228*$H228*$L228)</f>
        <v>2524383.3901439998</v>
      </c>
      <c r="CC228" s="34">
        <v>4</v>
      </c>
      <c r="CD228" s="34">
        <f>(CC228/12*1*$D228*$G228*$H228*$L228*CD$9)+(CC228/12*5*$E228*$G228*$H228*$L228)+(CC228/12*6*$F228*$G228*$H228*$L228)</f>
        <v>76496.466367999994</v>
      </c>
      <c r="CE228" s="34"/>
      <c r="CF228" s="34">
        <f>(CE228/12*1*$D228*$G228*$H228*$M228*CF$9)+(CE228/12*5*$E228*$G228*$H228*$M228)+(CE228/12*6*$F228*$G228*$H228*$M228)</f>
        <v>0</v>
      </c>
      <c r="CG228" s="34"/>
      <c r="CH228" s="34">
        <f>(CG228/12*1*$D228*$G228*$H228*$L228*CH$9)+(CG228/12*5*$E228*$G228*$H228*$L228)+(CG228/12*6*$F228*$G228*$H228*$L228)</f>
        <v>0</v>
      </c>
      <c r="CI228" s="34"/>
      <c r="CJ228" s="34">
        <f>(CI228/12*1*$D228*$G228*$H228*$M228*CJ$9)+(CI228/12*5*$E228*$G228*$H228*$M228)+(CI228/12*6*$F228*$G228*$H228*$M228)</f>
        <v>0</v>
      </c>
      <c r="CK228" s="34">
        <v>28</v>
      </c>
      <c r="CL228" s="34">
        <f>(CK228/12*1*$D228*$G228*$H228*$L228*CL$9)+(CK228/12*5*$E228*$G228*$H228*$L228)+(CK228/12*6*$F228*$G228*$H228*$L228)</f>
        <v>535475.26457600005</v>
      </c>
      <c r="CM228" s="34">
        <v>20</v>
      </c>
      <c r="CN228" s="34">
        <f>(CM228/12*1*$D228*$G228*$H228*$L228*CN$9)+(CM228/12*11*$E228*$G228*$H228*$L228)</f>
        <v>388851.21781333332</v>
      </c>
      <c r="CO228" s="34">
        <v>3</v>
      </c>
      <c r="CP228" s="34">
        <v>48522.83</v>
      </c>
      <c r="CQ228" s="34"/>
      <c r="CR228" s="34"/>
      <c r="CS228" s="34">
        <f t="shared" si="1727"/>
        <v>3</v>
      </c>
      <c r="CT228" s="34">
        <f t="shared" si="1727"/>
        <v>48522.83</v>
      </c>
      <c r="CU228" s="34">
        <v>100</v>
      </c>
      <c r="CV228" s="34">
        <f>(CU228/12*1*$D228*$G228*$H228*$M228*CV$9)+(CU228/12*5*$E228*$G228*$H228*$M228)+(CU228/12*6*$F228*$G228*$H228*$M228)</f>
        <v>2304295.89824</v>
      </c>
      <c r="CW228" s="34">
        <v>36</v>
      </c>
      <c r="CX228" s="34">
        <f>(CW228/12*1*$D228*$G228*$H228*$M228*CX$9)+(CW228/12*5*$E228*$G228*$H228*$M228)+(CW228/12*6*$F228*$G228*$H228*$M228)</f>
        <v>829546.52336640004</v>
      </c>
      <c r="CY228" s="34">
        <v>10</v>
      </c>
      <c r="CZ228" s="34">
        <f>(CY228/12*1*$D228*$G228*$H228*$L228*CZ$9)+(CY228/12*5*$E228*$G228*$H228*$L228)+(CY228/12*6*$F228*$G228*$H228*$L228)</f>
        <v>192886.49968000001</v>
      </c>
      <c r="DA228" s="42">
        <v>35</v>
      </c>
      <c r="DB228" s="34">
        <f>(DA228/12*1*$D228*$G228*$H228*$M228*DB$9)+(DA228/12*5*$E228*$G228*$H228*$M228)+(DA228/12*6*$F228*$G228*$H228*$M228)</f>
        <v>810123.29865599994</v>
      </c>
      <c r="DC228" s="34">
        <v>1</v>
      </c>
      <c r="DD228" s="34">
        <f>(DC228/12*1*$D228*$G228*$H228*$M228*DD$9)+(DC228/12*5*$E228*$G228*$H228*$M228)+(DC228/12*6*$F228*$G228*$H228*$M228)</f>
        <v>23146.3799616</v>
      </c>
      <c r="DE228" s="34">
        <v>12</v>
      </c>
      <c r="DF228" s="34">
        <f>(DE228/12*1*$D228*$G228*$H228*$M228*DF$9)+(DE228/12*5*$E228*$G228*$H228*$M228)+(DE228/12*6*$F228*$G228*$H228*$M228)</f>
        <v>277756.55953919998</v>
      </c>
      <c r="DG228" s="34">
        <v>38</v>
      </c>
      <c r="DH228" s="34">
        <f>(DG228/12*1*$D228*$G228*$H228*$M228*DH$9)+(DG228/12*11*$E228*$G228*$H228*$M228)</f>
        <v>886223.50414079987</v>
      </c>
      <c r="DI228" s="34">
        <v>9</v>
      </c>
      <c r="DJ228" s="34">
        <v>199477.97000000003</v>
      </c>
      <c r="DK228" s="34"/>
      <c r="DL228" s="27"/>
      <c r="DM228" s="34"/>
      <c r="DN228" s="27">
        <f t="shared" si="1682"/>
        <v>199477.97000000003</v>
      </c>
      <c r="DO228" s="34">
        <v>0</v>
      </c>
      <c r="DP228" s="34">
        <f>(DO228/12*1*$D228*$G228*$H228*$L228*DP$9)+(DO228/12*5*$E228*$G228*$H228*$L228)+(DO228/12*6*$F228*$G228*$H228*$L228)</f>
        <v>0</v>
      </c>
      <c r="DQ228" s="34">
        <v>4</v>
      </c>
      <c r="DR228" s="34">
        <f>(DQ228/12*1*$D228*$G228*$H228*$M228*DR$9)+(DQ228/12*11*$E228*$G228*$H228*$M228)</f>
        <v>93286.684646399983</v>
      </c>
      <c r="DS228" s="34">
        <v>2</v>
      </c>
      <c r="DT228" s="34">
        <v>45806.1</v>
      </c>
      <c r="DU228" s="34"/>
      <c r="DV228" s="27"/>
      <c r="DW228" s="34">
        <f t="shared" si="1693"/>
        <v>2</v>
      </c>
      <c r="DX228" s="34">
        <f t="shared" si="1693"/>
        <v>45806.1</v>
      </c>
      <c r="DY228" s="34">
        <v>110</v>
      </c>
      <c r="DZ228" s="34">
        <f>(DY228/12*1*$D228*$G228*$H228*$M228*DZ$9)+(DY228/12*11*$E228*$G228*$H228*$M228)</f>
        <v>2554007.5200639996</v>
      </c>
      <c r="EA228" s="34">
        <v>28</v>
      </c>
      <c r="EB228" s="34">
        <v>633407.19999999995</v>
      </c>
      <c r="EC228" s="27"/>
      <c r="ED228" s="34"/>
      <c r="EE228" s="34">
        <f t="shared" si="1735"/>
        <v>28</v>
      </c>
      <c r="EF228" s="34">
        <f t="shared" si="1735"/>
        <v>633407.19999999995</v>
      </c>
      <c r="EG228" s="34">
        <v>30</v>
      </c>
      <c r="EH228" s="34">
        <f>(EG228/12*1*$D228*$G228*$H228*$L228*EH$9)+(EG228/12*11*$E228*$G228*$H228*$L228)</f>
        <v>583276.82672000001</v>
      </c>
      <c r="EI228" s="34">
        <v>4</v>
      </c>
      <c r="EJ228" s="34">
        <v>77579.210000000006</v>
      </c>
      <c r="EK228" s="34"/>
      <c r="EL228" s="34"/>
      <c r="EM228" s="34"/>
      <c r="EN228" s="34">
        <f t="shared" si="1694"/>
        <v>77579.210000000006</v>
      </c>
      <c r="EO228" s="34">
        <v>3</v>
      </c>
      <c r="EP228" s="34">
        <f>(EO228/12*1*$D228*$G228*$H228*$L228*EP$9)+(EO228/12*11*$E228*$G228*$H228*$L228)</f>
        <v>58327.682671999995</v>
      </c>
      <c r="EQ228" s="34">
        <v>3</v>
      </c>
      <c r="ER228" s="34">
        <v>58112.77</v>
      </c>
      <c r="ES228" s="34"/>
      <c r="ET228" s="34"/>
      <c r="EU228" s="34">
        <f t="shared" si="1738"/>
        <v>3</v>
      </c>
      <c r="EV228" s="34">
        <f t="shared" si="1696"/>
        <v>58112.77</v>
      </c>
      <c r="EW228" s="34">
        <v>8</v>
      </c>
      <c r="EX228" s="34">
        <f>(EW228/12*1*$D228*$G228*$H228*$M228*EX$9)+(EW228/12*11*$E228*$G228*$H228*$M228)</f>
        <v>193869.24927999996</v>
      </c>
      <c r="EY228" s="34">
        <v>1</v>
      </c>
      <c r="EZ228" s="34">
        <v>23359.73</v>
      </c>
      <c r="FA228" s="34"/>
      <c r="FB228" s="34"/>
      <c r="FC228" s="34">
        <f t="shared" si="1863"/>
        <v>1</v>
      </c>
      <c r="FD228" s="34">
        <f t="shared" si="1863"/>
        <v>23359.73</v>
      </c>
      <c r="FE228" s="34">
        <v>60</v>
      </c>
      <c r="FF228" s="34">
        <f>(FE228/12*1*$D228*$G228*$H228*$M228*FF$9)+(FE228/12*11*$E228*$G228*$H228*$M228)</f>
        <v>1442737.0809599999</v>
      </c>
      <c r="FG228" s="34">
        <v>8</v>
      </c>
      <c r="FH228" s="34">
        <v>219800.56000000003</v>
      </c>
      <c r="FI228" s="34"/>
      <c r="FJ228" s="34"/>
      <c r="FK228" s="34">
        <f t="shared" si="1865"/>
        <v>8</v>
      </c>
      <c r="FL228" s="34">
        <f t="shared" si="1865"/>
        <v>219800.56000000003</v>
      </c>
      <c r="FM228" s="34">
        <v>12</v>
      </c>
      <c r="FN228" s="34">
        <f>(FM228/12*1*$D228*$G228*$H228*$M228*FN$9)+(FM228/12*11*$E228*$G228*$H228*$M228)</f>
        <v>288547.41619199998</v>
      </c>
      <c r="FO228" s="34">
        <v>6</v>
      </c>
      <c r="FP228" s="34">
        <v>140824.53999999998</v>
      </c>
      <c r="FQ228" s="34"/>
      <c r="FR228" s="34"/>
      <c r="FS228" s="34"/>
      <c r="FT228" s="34"/>
      <c r="FU228" s="34">
        <v>6</v>
      </c>
      <c r="FV228" s="34">
        <f>(FU228/12*1*$D228*$G228*$H228*$N228*FV$9)+(FU228/12*11*$E228*$G228*$H228*$N228)</f>
        <v>193003.76155999998</v>
      </c>
      <c r="FW228" s="34">
        <v>10</v>
      </c>
      <c r="FX228" s="34">
        <v>323993.03000000003</v>
      </c>
      <c r="FY228" s="34"/>
      <c r="FZ228" s="34"/>
      <c r="GA228" s="34">
        <f t="shared" si="1744"/>
        <v>10</v>
      </c>
      <c r="GB228" s="34">
        <f t="shared" si="1744"/>
        <v>323993.03000000003</v>
      </c>
      <c r="GC228" s="34">
        <v>15</v>
      </c>
      <c r="GD228" s="34">
        <f>(GC228/12*1*$D228*$G228*$H228*$O228*GD$9)+(GC228/12*11*$E228*$G228*$H228*$P228)</f>
        <v>547530.19802000001</v>
      </c>
      <c r="GE228" s="34">
        <v>10</v>
      </c>
      <c r="GF228" s="34">
        <v>384967.1</v>
      </c>
      <c r="GG228" s="34"/>
      <c r="GH228" s="34"/>
      <c r="GI228" s="27">
        <f t="shared" si="1745"/>
        <v>10</v>
      </c>
      <c r="GJ228" s="27">
        <f t="shared" si="1745"/>
        <v>384967.1</v>
      </c>
      <c r="GK228" s="37"/>
      <c r="GL228" s="38"/>
    </row>
    <row r="229" spans="1:194" ht="45" x14ac:dyDescent="0.25">
      <c r="A229" s="41"/>
      <c r="B229" s="72">
        <v>190</v>
      </c>
      <c r="C229" s="28" t="s">
        <v>367</v>
      </c>
      <c r="D229" s="29">
        <f t="shared" si="1868"/>
        <v>18150.400000000001</v>
      </c>
      <c r="E229" s="29">
        <f t="shared" si="1868"/>
        <v>18790</v>
      </c>
      <c r="F229" s="30">
        <v>18508</v>
      </c>
      <c r="G229" s="39">
        <v>0.69</v>
      </c>
      <c r="H229" s="31">
        <v>1</v>
      </c>
      <c r="I229" s="32"/>
      <c r="J229" s="32"/>
      <c r="K229" s="32"/>
      <c r="L229" s="29">
        <v>1.4</v>
      </c>
      <c r="M229" s="29">
        <v>1.68</v>
      </c>
      <c r="N229" s="29">
        <v>2.23</v>
      </c>
      <c r="O229" s="29">
        <v>2.39</v>
      </c>
      <c r="P229" s="33">
        <v>2.57</v>
      </c>
      <c r="Q229" s="34">
        <v>8</v>
      </c>
      <c r="R229" s="34">
        <f>(Q229/12*1*$D229*$G229*$H229*$L229*R$9)+(Q229/12*5*$E229*$G229*$H229*$L229*R$10)+(Q229/12*6*$F229*$G229*$H229*$L229*R$10)</f>
        <v>146196.64247999998</v>
      </c>
      <c r="S229" s="34"/>
      <c r="T229" s="34">
        <f>(S229/12*1*$D229*$G229*$H229*$L229*T$9)+(S229/12*5*$E229*$G229*$H229*$L229*T$10)+(S229/12*6*$F229*$G229*$H229*$L229*T$10)</f>
        <v>0</v>
      </c>
      <c r="U229" s="34">
        <v>0</v>
      </c>
      <c r="V229" s="34">
        <f>(U229/12*1*$D229*$G229*$H229*$L229*V$9)+(U229/12*5*$E229*$G229*$H229*$L229*V$10)+(U229/12*6*$F229*$G229*$H229*$L229*V$10)</f>
        <v>0</v>
      </c>
      <c r="W229" s="34"/>
      <c r="X229" s="34">
        <f>(W229/12*1*$D229*$G229*$H229*$L229*X$9)+(W229/12*5*$E229*$G229*$H229*$L229*X$10)+(W229/12*6*$F229*$G229*$H229*$L229*X$10)</f>
        <v>0</v>
      </c>
      <c r="Y229" s="34"/>
      <c r="Z229" s="34">
        <f>(Y229/12*1*$D229*$G229*$H229*$L229*Z$9)+(Y229/12*5*$E229*$G229*$H229*$L229*Z$10)+(Y229/12*6*$F229*$G229*$H229*$L229*Z$10)</f>
        <v>0</v>
      </c>
      <c r="AA229" s="34">
        <v>10</v>
      </c>
      <c r="AB229" s="34">
        <f>(AA229/12*1*$D229*$G229*$H229*$L229*AB$9)+(AA229/12*5*$E229*$G229*$H229*$L229*AB$10)+(AA229/12*6*$F229*$G229*$H229*$L229*AB$10)</f>
        <v>184396.03700000001</v>
      </c>
      <c r="AC229" s="34">
        <v>0</v>
      </c>
      <c r="AD229" s="34">
        <f>(AC229/12*1*$D229*$G229*$H229*$L229*AD$9)+(AC229/12*5*$E229*$G229*$H229*$L229*AD$10)+(AC229/12*6*$F229*$G229*$H229*$L229*AD$10)</f>
        <v>0</v>
      </c>
      <c r="AE229" s="34">
        <v>0</v>
      </c>
      <c r="AF229" s="34">
        <f>(AE229/12*1*$D229*$G229*$H229*$L229*AF$9)+(AE229/12*5*$E229*$G229*$H229*$L229*AF$10)+(AE229/12*6*$F229*$G229*$H229*$L229*AF$10)</f>
        <v>0</v>
      </c>
      <c r="AG229" s="34">
        <v>0</v>
      </c>
      <c r="AH229" s="34">
        <f>(AG229/12*1*$D229*$G229*$H229*$L229*AH$9)+(AG229/12*5*$E229*$G229*$H229*$L229*AH$10)+(AG229/12*6*$F229*$G229*$H229*$L229*AH$10)</f>
        <v>0</v>
      </c>
      <c r="AI229" s="34">
        <v>1</v>
      </c>
      <c r="AJ229" s="34">
        <f>(AI229/12*1*$D229*$G229*$H229*$L229*AJ$9)+(AI229/12*3*$E229*$G229*$H229*$L229*AJ$10)+(AI229/12*2*$E229*$G229*$H229*$L229*AJ$11)+(AI229/12*6*$F229*$G229*$H229*$L229*AJ$11)</f>
        <v>19775.515689999997</v>
      </c>
      <c r="AK229" s="34">
        <v>2</v>
      </c>
      <c r="AL229" s="34">
        <f>(AK229/12*1*$D229*$G229*$H229*$L229*AL$9)+(AK229/12*5*$E229*$G229*$H229*$L229*AL$10)+(AK229/12*6*$F229*$G229*$H229*$L229*AL$10)</f>
        <v>36043.780975999995</v>
      </c>
      <c r="AM229" s="34"/>
      <c r="AN229" s="34">
        <f>(AM229/12*1*$D229*$G229*$H229*$L229*AN$9)+(AM229/12*5*$E229*$G229*$H229*$L229*AN$10)+(AM229/12*6*$F229*$G229*$H229*$L229*AN$10)</f>
        <v>0</v>
      </c>
      <c r="AO229" s="34">
        <v>0</v>
      </c>
      <c r="AP229" s="34">
        <f>(AO229/12*1*$D229*$G229*$H229*$L229*AP$9)+(AO229/12*5*$E229*$G229*$H229*$L229*AP$10)+(AO229/12*6*$F229*$G229*$H229*$L229*AP$10)</f>
        <v>0</v>
      </c>
      <c r="AQ229" s="34"/>
      <c r="AR229" s="34">
        <f>(AQ229/12*1*$D229*$G229*$H229*$M229*AR$9)+(AQ229/12*5*$E229*$G229*$H229*$M229*AR$10)+(AQ229/12*6*$F229*$G229*$H229*$M229*AR$10)</f>
        <v>0</v>
      </c>
      <c r="AS229" s="34"/>
      <c r="AT229" s="34">
        <f>(AS229/12*1*$D229*$G229*$H229*$M229*AT$9)+(AS229/12*5*$E229*$G229*$H229*$M229*AT$10)+(AS229/12*6*$F229*$G229*$H229*$M229*AT$10)</f>
        <v>0</v>
      </c>
      <c r="AU229" s="70">
        <v>2</v>
      </c>
      <c r="AV229" s="34">
        <f>(AU229/12*1*$D229*$G229*$H229*$M229*AV$9)+(AU229/12*5*$E229*$G229*$H229*$M229*AV$10)+(AU229/12*6*$F229*$G229*$H229*$M229*AV$10)</f>
        <v>43252.537171199991</v>
      </c>
      <c r="AW229" s="34"/>
      <c r="AX229" s="34">
        <f>(AW229/12*1*$D229*$G229*$H229*$M229*AX$9)+(AW229/12*5*$E229*$G229*$H229*$M229*AX$10)+(AW229/12*6*$F229*$G229*$H229*$M229*AX$10)</f>
        <v>0</v>
      </c>
      <c r="AY229" s="34"/>
      <c r="AZ229" s="34">
        <f>(AY229/12*1*$D229*$G229*$H229*$L229*AZ$9)+(AY229/12*5*$E229*$G229*$H229*$L229*AZ$10)+(AY229/12*6*$F229*$G229*$H229*$L229*AZ$10)</f>
        <v>0</v>
      </c>
      <c r="BA229" s="34"/>
      <c r="BB229" s="34">
        <f>(BA229/12*1*$D229*$G229*$H229*$L229*BB$9)+(BA229/12*5*$E229*$G229*$H229*$L229*BB$10)+(BA229/12*6*$F229*$G229*$H229*$L229*BB$10)</f>
        <v>0</v>
      </c>
      <c r="BC229" s="34">
        <v>1</v>
      </c>
      <c r="BD229" s="34">
        <f>(BC229/12*1*$D229*$G229*$H229*$M229*BD$9)+(BC229/12*5*$E229*$G229*$H229*$M229*BD$10)+(BC229/12*6*$F229*$G229*$H229*$M229*BD$10)</f>
        <v>21626.268585599995</v>
      </c>
      <c r="BE229" s="34">
        <v>0</v>
      </c>
      <c r="BF229" s="34">
        <f>(BE229/12*1*$D229*$G229*$H229*$L229*BF$9)+(BE229/12*5*$E229*$G229*$H229*$L229*BF$10)+(BE229/12*6*$F229*$G229*$H229*$L229*BF$10)</f>
        <v>0</v>
      </c>
      <c r="BG229" s="34">
        <v>0</v>
      </c>
      <c r="BH229" s="34">
        <f>(BG229/12*1*$D229*$G229*$H229*$L229*BH$9)+(BG229/12*5*$E229*$G229*$H229*$L229*BH$10)+(BG229/12*6*$F229*$G229*$H229*$L229*BH$10)</f>
        <v>0</v>
      </c>
      <c r="BI229" s="34">
        <v>0</v>
      </c>
      <c r="BJ229" s="34">
        <f>(BI229/12*1*$D229*$G229*$H229*$L229*BJ$9)+(BI229/12*5*$E229*$G229*$H229*$L229*BJ$10)+(BI229/12*6*$F229*$G229*$H229*$L229*BJ$10)</f>
        <v>0</v>
      </c>
      <c r="BK229" s="34">
        <v>0</v>
      </c>
      <c r="BL229" s="34">
        <f>(BK229/12*1*$D229*$G229*$H229*$M229*BL$9)+(BK229/12*5*$E229*$G229*$H229*$M229*BL$10)+(BK229/12*6*$F229*$G229*$H229*$M229*BL$10)</f>
        <v>0</v>
      </c>
      <c r="BM229" s="34">
        <v>17</v>
      </c>
      <c r="BN229" s="34">
        <f>(BM229/12*1*$D229*$G229*$H229*$L229*BN$9)+(BM229/12*5*$E229*$G229*$H229*$L229*BN$10)+(BM229/12*6*$F229*$G229*$H229*$L229*BN$10)</f>
        <v>321889.45579000004</v>
      </c>
      <c r="BO229" s="34"/>
      <c r="BP229" s="34">
        <f>(BO229/12*1*$D229*$G229*$H229*$L229*BP$9)+(BO229/12*3*$E229*$G229*$H229*$L229*BP$10)+(BO229/12*2*$E229*$G229*$H229*$L229*BP$11)+(BO229/12*6*$F229*$G229*$H229*$L229*BP$11)</f>
        <v>0</v>
      </c>
      <c r="BQ229" s="40"/>
      <c r="BR229" s="34">
        <f>(BQ229/12*1*$D229*$G229*$H229*$M229*BR$9)+(BQ229/12*5*$E229*$G229*$H229*$M229*BR$10)+(BQ229/12*6*$F229*$G229*$H229*$M229*BR$10)</f>
        <v>0</v>
      </c>
      <c r="BS229" s="34"/>
      <c r="BT229" s="34">
        <f>(BS229/12*1*$D229*$G229*$H229*$M229*BT$9)+(BS229/12*4*$E229*$G229*$H229*$M229*BT$10)+(BS229/12*1*$E229*$G229*$H229*$M229*BT$12)+(BS229/12*6*$F229*$G229*$H229*$M229*BT$12)</f>
        <v>0</v>
      </c>
      <c r="BU229" s="34"/>
      <c r="BV229" s="34">
        <f>(BU229/12*1*$D229*$F229*$G229*$L229*BV$9)+(BU229/12*11*$E229*$F229*$G229*$L229*BV$10)</f>
        <v>0</v>
      </c>
      <c r="BW229" s="34"/>
      <c r="BX229" s="34">
        <f>(BW229/12*1*$D229*$G229*$H229*$L229*BX$9)+(BW229/12*5*$E229*$G229*$H229*$L229*BX$10)+(BW229/12*6*$F229*$G229*$H229*$L229*BX$10)</f>
        <v>0</v>
      </c>
      <c r="BY229" s="34"/>
      <c r="BZ229" s="34">
        <f>(BY229/12*1*$D229*$G229*$H229*$L229*BZ$9)+(BY229/12*5*$E229*$G229*$H229*$L229*BZ$10)+(BY229/12*6*$F229*$G229*$H229*$L229*BZ$10)</f>
        <v>0</v>
      </c>
      <c r="CA229" s="34"/>
      <c r="CB229" s="34">
        <f>(CA229/12*1*$D229*$G229*$H229*$L229*CB$9)+(CA229/12*5*$E229*$G229*$H229*$L229*CB$10)+(CA229/12*6*$F229*$G229*$H229*$L229*CB$10)</f>
        <v>0</v>
      </c>
      <c r="CC229" s="34">
        <v>2</v>
      </c>
      <c r="CD229" s="34">
        <f>(CC229/12*1*$D229*$G229*$H229*$L229*CD$9)+(CC229/12*5*$E229*$G229*$H229*$L229*CD$10)+(CC229/12*6*$F229*$G229*$H229*$L229*CD$10)</f>
        <v>30845.210115999995</v>
      </c>
      <c r="CE229" s="34">
        <v>0</v>
      </c>
      <c r="CF229" s="34">
        <f>(CE229/12*1*$D229*$G229*$H229*$M229*CF$9)+(CE229/12*5*$E229*$G229*$H229*$M229*CF$10)+(CE229/12*6*$F229*$G229*$H229*$M229*CF$10)</f>
        <v>0</v>
      </c>
      <c r="CG229" s="34"/>
      <c r="CH229" s="34">
        <f>(CG229/12*1*$D229*$G229*$H229*$L229*CH$9)+(CG229/12*5*$E229*$G229*$H229*$L229*CH$10)+(CG229/12*6*$F229*$G229*$H229*$L229*CH$10)</f>
        <v>0</v>
      </c>
      <c r="CI229" s="34"/>
      <c r="CJ229" s="34">
        <f>(CI229/12*1*$D229*$G229*$H229*$M229*CJ$9)+(CI229/12*5*$E229*$G229*$H229*$M229*CJ$10)+(CI229/12*6*$F229*$G229*$H229*$M229*CJ$10)</f>
        <v>0</v>
      </c>
      <c r="CK229" s="34">
        <v>0</v>
      </c>
      <c r="CL229" s="34">
        <f>(CK229/12*1*$D229*$G229*$H229*$L229*CL$9)+(CK229/12*5*$E229*$G229*$H229*$L229*CL$10)+(CK229/12*6*$F229*$G229*$H229*$L229*CL$10)</f>
        <v>0</v>
      </c>
      <c r="CM229" s="34"/>
      <c r="CN229" s="34">
        <f>(CM229/12*1*$D229*$G229*$H229*$L229*CN$9)+(CM229/12*11*$E229*$G229*$H229*$L229*CN$10)</f>
        <v>0</v>
      </c>
      <c r="CO229" s="34">
        <v>0</v>
      </c>
      <c r="CP229" s="34">
        <v>0</v>
      </c>
      <c r="CQ229" s="34"/>
      <c r="CR229" s="34"/>
      <c r="CS229" s="34">
        <f t="shared" si="1727"/>
        <v>0</v>
      </c>
      <c r="CT229" s="34">
        <f t="shared" si="1727"/>
        <v>0</v>
      </c>
      <c r="CU229" s="34"/>
      <c r="CV229" s="34">
        <f>(CU229/12*1*$D229*$G229*$H229*$M229*CV$9)+(CU229/12*5*$E229*$G229*$H229*$M229*CV$10)+(CU229/12*6*$F229*$G229*$H229*$M229*CV$10)</f>
        <v>0</v>
      </c>
      <c r="CW229" s="34">
        <v>2</v>
      </c>
      <c r="CX229" s="34">
        <f>(CW229/12*1*$D229*$G229*$H229*$M229*CX$9)+(CW229/12*5*$E229*$G229*$H229*$M229*CX$10)+(CW229/12*6*$F229*$G229*$H229*$M229*CX$10)</f>
        <v>41150.146363199994</v>
      </c>
      <c r="CY229" s="34"/>
      <c r="CZ229" s="34">
        <f>(CY229/12*1*$D229*$G229*$H229*$L229*CZ$9)+(CY229/12*5*$E229*$G229*$H229*$L229*CZ$10)+(CY229/12*6*$F229*$G229*$H229*$L229*CZ$10)</f>
        <v>0</v>
      </c>
      <c r="DA229" s="42"/>
      <c r="DB229" s="34">
        <f>(DA229/12*1*$D229*$G229*$H229*$M229*DB$9)+(DA229/12*5*$E229*$G229*$H229*$M229*DB$10)+(DA229/12*6*$F229*$G229*$H229*$M229*DB$10)</f>
        <v>0</v>
      </c>
      <c r="DC229" s="34"/>
      <c r="DD229" s="34">
        <f>(DC229/12*1*$D229*$G229*$H229*$M229*DD$9)+(DC229/12*5*$E229*$G229*$H229*$M229*DD$10)+(DC229/12*6*$F229*$G229*$H229*$M229*DD$10)</f>
        <v>0</v>
      </c>
      <c r="DE229" s="34"/>
      <c r="DF229" s="34">
        <f>(DE229/12*1*$D229*$G229*$H229*$M229*DF$9)+(DE229/12*5*$E229*$G229*$H229*$M229*DF$10)+(DE229/12*6*$F229*$G229*$H229*$M229*DF$10)</f>
        <v>0</v>
      </c>
      <c r="DG229" s="34">
        <v>0</v>
      </c>
      <c r="DH229" s="34">
        <f>(DG229/12*1*$D229*$G229*$H229*$M229*DH$9)+(DG229/12*11*$E229*$G229*$H229*$M229*DH$10)</f>
        <v>0</v>
      </c>
      <c r="DI229" s="34">
        <v>0</v>
      </c>
      <c r="DJ229" s="34">
        <v>0</v>
      </c>
      <c r="DK229" s="34"/>
      <c r="DL229" s="27"/>
      <c r="DM229" s="34"/>
      <c r="DN229" s="27">
        <f t="shared" si="1682"/>
        <v>0</v>
      </c>
      <c r="DO229" s="34">
        <v>0</v>
      </c>
      <c r="DP229" s="34">
        <f>(DO229/12*1*$D229*$G229*$H229*$L229*DP$9)+(DO229/12*5*$E229*$G229*$H229*$L229*DP$10)+(DO229/12*6*$F229*$G229*$H229*$L229*DP$10)</f>
        <v>0</v>
      </c>
      <c r="DQ229" s="34"/>
      <c r="DR229" s="34">
        <f>(DQ229/12*1*$D229*$G229*$H229*$M229*DR$9)+(DQ229/12*11*$E229*$G229*$H229*$M229*DR$10)</f>
        <v>0</v>
      </c>
      <c r="DS229" s="34">
        <v>0</v>
      </c>
      <c r="DT229" s="34">
        <v>0</v>
      </c>
      <c r="DU229" s="34"/>
      <c r="DV229" s="27"/>
      <c r="DW229" s="34">
        <f t="shared" si="1693"/>
        <v>0</v>
      </c>
      <c r="DX229" s="34">
        <f t="shared" si="1693"/>
        <v>0</v>
      </c>
      <c r="DY229" s="34">
        <v>2</v>
      </c>
      <c r="DZ229" s="34">
        <f>(DY229/12*1*$D229*$G229*$H229*$M229*DZ$9)+(DY229/12*11*$E229*$G229*$H229*$M229*DZ$10)</f>
        <v>45455.254420799989</v>
      </c>
      <c r="EA229" s="34">
        <v>1</v>
      </c>
      <c r="EB229" s="34">
        <v>22957.56</v>
      </c>
      <c r="EC229" s="27"/>
      <c r="ED229" s="34"/>
      <c r="EE229" s="34">
        <f t="shared" si="1735"/>
        <v>1</v>
      </c>
      <c r="EF229" s="34">
        <f t="shared" si="1735"/>
        <v>22957.56</v>
      </c>
      <c r="EG229" s="34">
        <v>0</v>
      </c>
      <c r="EH229" s="34">
        <f>(EG229/12*1*$D229*$G229*$H229*$L229*EH$9)+(EG229/12*11*$E229*$G229*$H229*$L229*EH$10)</f>
        <v>0</v>
      </c>
      <c r="EI229" s="34">
        <v>0</v>
      </c>
      <c r="EJ229" s="34">
        <v>0</v>
      </c>
      <c r="EK229" s="34"/>
      <c r="EL229" s="34"/>
      <c r="EM229" s="34"/>
      <c r="EN229" s="34">
        <f t="shared" si="1694"/>
        <v>0</v>
      </c>
      <c r="EO229" s="34"/>
      <c r="EP229" s="34">
        <f>(EO229/12*1*$D229*$G229*$H229*$L229*EP$9)+(EO229/12*11*$E229*$G229*$H229*$L229*EP$10)</f>
        <v>0</v>
      </c>
      <c r="EQ229" s="34">
        <v>0</v>
      </c>
      <c r="ER229" s="34">
        <v>0</v>
      </c>
      <c r="ES229" s="34"/>
      <c r="ET229" s="34"/>
      <c r="EU229" s="34">
        <f t="shared" si="1738"/>
        <v>0</v>
      </c>
      <c r="EV229" s="34">
        <f t="shared" si="1696"/>
        <v>0</v>
      </c>
      <c r="EW229" s="34"/>
      <c r="EX229" s="34">
        <f>(EW229/12*1*$D229*$G229*$H229*$M229*EX$9)+(EW229/12*11*$E229*$G229*$H229*$M229*EX$10)</f>
        <v>0</v>
      </c>
      <c r="EY229" s="34">
        <v>0</v>
      </c>
      <c r="EZ229" s="34">
        <v>0</v>
      </c>
      <c r="FA229" s="34"/>
      <c r="FB229" s="34"/>
      <c r="FC229" s="34">
        <f t="shared" si="1863"/>
        <v>0</v>
      </c>
      <c r="FD229" s="34">
        <f t="shared" si="1863"/>
        <v>0</v>
      </c>
      <c r="FE229" s="34">
        <v>0</v>
      </c>
      <c r="FF229" s="34">
        <f>(FE229/12*1*$D229*$G229*$H229*$M229*FF$9)+(FE229/12*11*$E229*$G229*$H229*$M229*FF$10)</f>
        <v>0</v>
      </c>
      <c r="FG229" s="34">
        <v>0</v>
      </c>
      <c r="FH229" s="34">
        <v>0</v>
      </c>
      <c r="FI229" s="34"/>
      <c r="FJ229" s="34"/>
      <c r="FK229" s="34">
        <f t="shared" si="1865"/>
        <v>0</v>
      </c>
      <c r="FL229" s="34">
        <f t="shared" si="1865"/>
        <v>0</v>
      </c>
      <c r="FM229" s="34"/>
      <c r="FN229" s="34">
        <f>(FM229/12*1*$D229*$G229*$H229*$M229*FN$9)+(FM229/12*11*$E229*$G229*$H229*$M229*FN$10)</f>
        <v>0</v>
      </c>
      <c r="FO229" s="34">
        <v>0</v>
      </c>
      <c r="FP229" s="34">
        <v>0</v>
      </c>
      <c r="FQ229" s="34"/>
      <c r="FR229" s="34"/>
      <c r="FS229" s="34"/>
      <c r="FT229" s="34"/>
      <c r="FU229" s="34"/>
      <c r="FV229" s="34">
        <f>(FU229/12*1*$D229*$G229*$H229*$N229*FV$9)+(FU229/12*11*$E229*$G229*$H229*$N229*FV$10)</f>
        <v>0</v>
      </c>
      <c r="FW229" s="34">
        <v>0</v>
      </c>
      <c r="FX229" s="34">
        <v>0</v>
      </c>
      <c r="FY229" s="34"/>
      <c r="FZ229" s="34"/>
      <c r="GA229" s="34">
        <f t="shared" si="1744"/>
        <v>0</v>
      </c>
      <c r="GB229" s="34">
        <f t="shared" si="1744"/>
        <v>0</v>
      </c>
      <c r="GC229" s="34"/>
      <c r="GD229" s="34">
        <f>(GC229/12*1*$D229*$G229*$H229*$O229*GD$9)+(GC229/12*11*$E229*$G229*$H229*$P229*GD$10)</f>
        <v>0</v>
      </c>
      <c r="GE229" s="34">
        <v>0</v>
      </c>
      <c r="GF229" s="34">
        <f t="shared" si="1751"/>
        <v>0</v>
      </c>
      <c r="GG229" s="34"/>
      <c r="GH229" s="34"/>
      <c r="GI229" s="27">
        <f t="shared" si="1745"/>
        <v>0</v>
      </c>
      <c r="GJ229" s="27">
        <f t="shared" si="1745"/>
        <v>0</v>
      </c>
      <c r="GK229" s="37"/>
      <c r="GL229" s="38"/>
    </row>
    <row r="230" spans="1:194" ht="36" customHeight="1" x14ac:dyDescent="0.25">
      <c r="A230" s="41"/>
      <c r="B230" s="72">
        <v>191</v>
      </c>
      <c r="C230" s="28" t="s">
        <v>368</v>
      </c>
      <c r="D230" s="29">
        <f t="shared" si="1868"/>
        <v>18150.400000000001</v>
      </c>
      <c r="E230" s="29">
        <f t="shared" si="1868"/>
        <v>18790</v>
      </c>
      <c r="F230" s="30">
        <v>18508</v>
      </c>
      <c r="G230" s="39">
        <v>0.72</v>
      </c>
      <c r="H230" s="31">
        <v>1</v>
      </c>
      <c r="I230" s="32"/>
      <c r="J230" s="32"/>
      <c r="K230" s="32"/>
      <c r="L230" s="29">
        <v>1.4</v>
      </c>
      <c r="M230" s="29">
        <v>1.68</v>
      </c>
      <c r="N230" s="29">
        <v>2.23</v>
      </c>
      <c r="O230" s="29">
        <v>2.39</v>
      </c>
      <c r="P230" s="33">
        <v>2.57</v>
      </c>
      <c r="Q230" s="34">
        <v>140</v>
      </c>
      <c r="R230" s="34">
        <f>(Q230/12*1*$D230*$G230*$H230*$L230*R$9)+(Q230/12*5*$E230*$G230*$H230*$L230)+(Q230/12*6*$F230*$G230*$H230*$L230)</f>
        <v>2645570.0543999998</v>
      </c>
      <c r="S230" s="34"/>
      <c r="T230" s="34">
        <f>(S230/12*1*$D230*$G230*$H230*$L230*T$9)+(S230/12*5*$E230*$G230*$H230*$L230)+(S230/12*6*$F230*$G230*$H230*$L230)</f>
        <v>0</v>
      </c>
      <c r="U230" s="34">
        <v>0</v>
      </c>
      <c r="V230" s="34">
        <f>(U230/12*1*$D230*$G230*$H230*$L230*V$9)+(U230/12*5*$E230*$G230*$H230*$L230)+(U230/12*6*$F230*$G230*$H230*$L230)</f>
        <v>0</v>
      </c>
      <c r="W230" s="34"/>
      <c r="X230" s="34">
        <f>(W230/12*1*$D230*$G230*$H230*$L230*X$9)+(W230/12*5*$E230*$G230*$H230*$L230)+(W230/12*6*$F230*$G230*$H230*$L230)</f>
        <v>0</v>
      </c>
      <c r="Y230" s="34">
        <v>0</v>
      </c>
      <c r="Z230" s="34">
        <f>(Y230/12*1*$D230*$G230*$H230*$L230*Z$9)+(Y230/12*5*$E230*$G230*$H230*$L230)+(Y230/12*6*$F230*$G230*$H230*$L230)</f>
        <v>0</v>
      </c>
      <c r="AA230" s="34">
        <v>44</v>
      </c>
      <c r="AB230" s="34">
        <f>(AA230/12*1*$D230*$G230*$H230*$L230*AB$9)+(AA230/12*5*$E230*$G230*$H230*$L230)+(AA230/12*6*$F230*$G230*$H230*$L230)</f>
        <v>831464.87423999992</v>
      </c>
      <c r="AC230" s="34">
        <v>0</v>
      </c>
      <c r="AD230" s="34">
        <f>(AC230/12*1*$D230*$G230*$H230*$L230*AD$9)+(AC230/12*5*$E230*$G230*$H230*$L230)+(AC230/12*6*$F230*$G230*$H230*$L230)</f>
        <v>0</v>
      </c>
      <c r="AE230" s="34">
        <v>0</v>
      </c>
      <c r="AF230" s="34">
        <f>(AE230/12*1*$D230*$G230*$H230*$L230*AF$9)+(AE230/12*5*$E230*$G230*$H230*$L230)+(AE230/12*6*$F230*$G230*$H230*$L230)</f>
        <v>0</v>
      </c>
      <c r="AG230" s="34">
        <v>0</v>
      </c>
      <c r="AH230" s="34">
        <f>(AG230/12*1*$D230*$G230*$H230*$L230*AH$9)+(AG230/12*5*$E230*$G230*$H230*$L230)+(AG230/12*6*$F230*$G230*$H230*$L230)</f>
        <v>0</v>
      </c>
      <c r="AI230" s="34">
        <v>4</v>
      </c>
      <c r="AJ230" s="34">
        <f>(AI230/12*1*$D230*$G230*$H230*$L230*AJ$9)+(AI230/12*11*$E230*$G230*$H230*$L230)</f>
        <v>77375.934719999976</v>
      </c>
      <c r="AK230" s="34"/>
      <c r="AL230" s="34">
        <f>(AK230/12*1*$D230*$G230*$H230*$L230*AL$9)+(AK230/12*5*$E230*$G230*$H230*$L230)+(AK230/12*6*$F230*$G230*$H230*$L230)</f>
        <v>0</v>
      </c>
      <c r="AM230" s="34"/>
      <c r="AN230" s="34">
        <f>(AM230/12*1*$D230*$G230*$H230*$L230*AN$9)+(AM230/12*5*$E230*$G230*$H230*$L230)+(AM230/12*6*$F230*$G230*$H230*$L230)</f>
        <v>0</v>
      </c>
      <c r="AO230" s="34">
        <v>0</v>
      </c>
      <c r="AP230" s="34">
        <f>(AO230/12*1*$D230*$G230*$H230*$L230*AP$9)+(AO230/12*5*$E230*$G230*$H230*$L230)+(AO230/12*6*$F230*$G230*$H230*$L230)</f>
        <v>0</v>
      </c>
      <c r="AQ230" s="34">
        <v>130</v>
      </c>
      <c r="AR230" s="34">
        <f>(AQ230/12*1*$D230*$G230*$H230*$M230*AR$9)+(AQ230/12*5*$E230*$G230*$H230*$M230)+(AQ230/12*6*$F230*$G230*$H230*$M230)</f>
        <v>2933650.3472640002</v>
      </c>
      <c r="AS230" s="34">
        <v>14</v>
      </c>
      <c r="AT230" s="34">
        <f>(AS230/12*1*$D230*$G230*$H230*$M230*AT$9)+(AS230/12*5*$E230*$G230*$H230*$M230)+(AS230/12*6*$F230*$G230*$H230*$M230)</f>
        <v>315931.57585919998</v>
      </c>
      <c r="AU230" s="70">
        <v>180</v>
      </c>
      <c r="AV230" s="34">
        <f>(AU230/12*1*$D230*$G230*$H230*$M230*AV$9)+(AU230/12*5*$E230*$G230*$H230*$M230)+(AU230/12*6*$F230*$G230*$H230*$M230)</f>
        <v>4061977.4039039998</v>
      </c>
      <c r="AW230" s="34">
        <v>0</v>
      </c>
      <c r="AX230" s="34">
        <f>(AW230/12*1*$D230*$G230*$H230*$M230*AX$9)+(AW230/12*5*$E230*$G230*$H230*$M230)+(AW230/12*6*$F230*$G230*$H230*$M230)</f>
        <v>0</v>
      </c>
      <c r="AY230" s="34"/>
      <c r="AZ230" s="34">
        <f>(AY230/12*1*$D230*$G230*$H230*$L230*AZ$9)+(AY230/12*5*$E230*$G230*$H230*$L230)+(AY230/12*6*$F230*$G230*$H230*$L230)</f>
        <v>0</v>
      </c>
      <c r="BA230" s="34"/>
      <c r="BB230" s="34">
        <f>(BA230/12*1*$D230*$G230*$H230*$L230*BB$9)+(BA230/12*5*$E230*$G230*$H230*$L230)+(BA230/12*6*$F230*$G230*$H230*$L230)</f>
        <v>0</v>
      </c>
      <c r="BC230" s="34">
        <v>16</v>
      </c>
      <c r="BD230" s="34">
        <f>(BC230/12*1*$D230*$G230*$H230*$M230*BD$9)+(BC230/12*5*$E230*$G230*$H230*$M230)+(BC230/12*6*$F230*$G230*$H230*$M230)</f>
        <v>361064.65812479996</v>
      </c>
      <c r="BE230" s="34">
        <v>0</v>
      </c>
      <c r="BF230" s="34">
        <f>(BE230/12*1*$D230*$G230*$H230*$L230*BF$9)+(BE230/12*5*$E230*$G230*$H230*$L230)+(BE230/12*6*$F230*$G230*$H230*$L230)</f>
        <v>0</v>
      </c>
      <c r="BG230" s="34">
        <v>0</v>
      </c>
      <c r="BH230" s="34">
        <f>(BG230/12*1*$D230*$G230*$H230*$L230*BH$9)+(BG230/12*5*$E230*$G230*$H230*$L230)+(BG230/12*6*$F230*$G230*$H230*$L230)</f>
        <v>0</v>
      </c>
      <c r="BI230" s="34">
        <v>0</v>
      </c>
      <c r="BJ230" s="34">
        <f>(BI230/12*1*$D230*$G230*$H230*$L230*BJ$9)+(BI230/12*5*$E230*$G230*$H230*$L230)+(BI230/12*6*$F230*$G230*$H230*$L230)</f>
        <v>0</v>
      </c>
      <c r="BK230" s="34">
        <v>0</v>
      </c>
      <c r="BL230" s="34">
        <f>(BK230/12*1*$D230*$G230*$H230*$M230*BL$9)+(BK230/12*5*$E230*$G230*$H230*$M230)+(BK230/12*6*$F230*$G230*$H230*$M230)</f>
        <v>0</v>
      </c>
      <c r="BM230" s="34">
        <v>56</v>
      </c>
      <c r="BN230" s="34">
        <f>(BM230/12*1*$D230*$G230*$H230*$L230*BN$9)+(BM230/12*5*$E230*$G230*$H230*$L230)+(BM230/12*6*$F230*$G230*$H230*$L230)</f>
        <v>1058228.0217599999</v>
      </c>
      <c r="BO230" s="34">
        <v>146</v>
      </c>
      <c r="BP230" s="34">
        <f>(BO230/12*1*$D230*$G230*$H230*$L230*BP$9)+(BO230/12*11*$E230*$G230*$H230*$L230)</f>
        <v>2766346.5258239992</v>
      </c>
      <c r="BQ230" s="40">
        <v>6</v>
      </c>
      <c r="BR230" s="34">
        <f>(BQ230/12*1*$D230*$G230*$H230*$M230*BR$9)+(BQ230/12*5*$E230*$G230*$H230*$M230)+(BQ230/12*6*$F230*$G230*$H230*$M230)</f>
        <v>135399.2467968</v>
      </c>
      <c r="BS230" s="34">
        <v>30</v>
      </c>
      <c r="BT230" s="34">
        <f>(BS230/12*1*$D230*$G230*$H230*$M230*BT$9)+(BS230/12*4*$E230*$G230*$H230*$M492)+(BS230/12*1*$E230*$G230*$H230*$M230)+(BS230/12*6*$F230*$G230*$H230*$M230)</f>
        <v>458494.28352</v>
      </c>
      <c r="BU230" s="34">
        <v>2</v>
      </c>
      <c r="BV230" s="34">
        <v>34092.57</v>
      </c>
      <c r="BW230" s="34">
        <v>2</v>
      </c>
      <c r="BX230" s="34">
        <f>(BW230/12*1*$D230*$G230*$H230*$L230*BX$9)+(BW230/12*5*$E230*$G230*$H230*$L230)+(BW230/12*6*$F230*$G230*$H230*$L230)</f>
        <v>37366.960511999991</v>
      </c>
      <c r="BY230" s="34">
        <v>6</v>
      </c>
      <c r="BZ230" s="34">
        <f>(BY230/12*1*$D230*$G230*$H230*$L230*BZ$9)+(BY230/12*5*$E230*$G230*$H230*$L230)+(BY230/12*6*$F230*$G230*$H230*$L230)</f>
        <v>112100.88153599999</v>
      </c>
      <c r="CA230" s="34">
        <v>6</v>
      </c>
      <c r="CB230" s="34">
        <f>(CA230/12*1*$D230*$G230*$H230*$L230*CB$9)+(CA230/12*5*$E230*$G230*$H230*$L230)+(CA230/12*6*$F230*$G230*$H230*$L230)</f>
        <v>111643.49145599999</v>
      </c>
      <c r="CC230" s="34">
        <v>16</v>
      </c>
      <c r="CD230" s="34">
        <f>(CC230/12*1*$D230*$G230*$H230*$L230*CD$9)+(CC230/12*5*$E230*$G230*$H230*$L230)+(CC230/12*6*$F230*$G230*$H230*$L230)</f>
        <v>297715.97721599997</v>
      </c>
      <c r="CE230" s="34">
        <v>0</v>
      </c>
      <c r="CF230" s="34">
        <f>(CE230/12*1*$D230*$G230*$H230*$M230*CF$9)+(CE230/12*5*$E230*$G230*$H230*$M230)+(CE230/12*6*$F230*$G230*$H230*$M230)</f>
        <v>0</v>
      </c>
      <c r="CG230" s="34"/>
      <c r="CH230" s="34">
        <f>(CG230/12*1*$D230*$G230*$H230*$L230*CH$9)+(CG230/12*5*$E230*$G230*$H230*$L230)+(CG230/12*6*$F230*$G230*$H230*$L230)</f>
        <v>0</v>
      </c>
      <c r="CI230" s="34"/>
      <c r="CJ230" s="34">
        <f>(CI230/12*1*$D230*$G230*$H230*$M230*CJ$9)+(CI230/12*5*$E230*$G230*$H230*$M230)+(CI230/12*6*$F230*$G230*$H230*$M230)</f>
        <v>0</v>
      </c>
      <c r="CK230" s="34">
        <v>30</v>
      </c>
      <c r="CL230" s="34">
        <f>(CK230/12*1*$D230*$G230*$H230*$L230*CL$9)+(CK230/12*5*$E230*$G230*$H230*$L230)+(CK230/12*6*$F230*$G230*$H230*$L230)</f>
        <v>558217.45727999997</v>
      </c>
      <c r="CM230" s="34">
        <v>46</v>
      </c>
      <c r="CN230" s="34">
        <f>(CM230/12*1*$D230*$G230*$H230*$L230*CN$9)+(CM230/12*11*$E230*$G230*$H230*$L230)</f>
        <v>870185.96851200005</v>
      </c>
      <c r="CO230" s="34">
        <v>13</v>
      </c>
      <c r="CP230" s="34">
        <v>235638.80000000002</v>
      </c>
      <c r="CQ230" s="34"/>
      <c r="CR230" s="34"/>
      <c r="CS230" s="34">
        <f t="shared" si="1727"/>
        <v>13</v>
      </c>
      <c r="CT230" s="34">
        <f t="shared" si="1727"/>
        <v>235638.80000000002</v>
      </c>
      <c r="CU230" s="34">
        <v>258</v>
      </c>
      <c r="CV230" s="34">
        <f>(CU230/12*1*$D230*$G230*$H230*$M230*CV$9)+(CU230/12*5*$E230*$G230*$H230*$M230)+(CU230/12*6*$F230*$G230*$H230*$M230)</f>
        <v>5784405.4872575998</v>
      </c>
      <c r="CW230" s="34">
        <v>58</v>
      </c>
      <c r="CX230" s="34">
        <f>(CW230/12*1*$D230*$G230*$H230*$M230*CX$9)+(CW230/12*5*$E230*$G230*$H230*$M230)+(CW230/12*6*$F230*$G230*$H230*$M230)</f>
        <v>1300370.2258175998</v>
      </c>
      <c r="CY230" s="34">
        <v>30</v>
      </c>
      <c r="CZ230" s="34">
        <f>(CY230/12*1*$D230*$G230*$H230*$L230*CZ$9)+(CY230/12*5*$E230*$G230*$H230*$L230)+(CY230/12*6*$F230*$G230*$H230*$L230)</f>
        <v>563020.05311999994</v>
      </c>
      <c r="DA230" s="42">
        <v>56</v>
      </c>
      <c r="DB230" s="34">
        <f>(DA230/12*1*$D230*$G230*$H230*$M230*DB$9)+(DA230/12*5*$E230*$G230*$H230*$M230)+(DA230/12*6*$F230*$G230*$H230*$M230)</f>
        <v>1261164.9189887999</v>
      </c>
      <c r="DC230" s="34">
        <v>11</v>
      </c>
      <c r="DD230" s="34">
        <f>(DC230/12*1*$D230*$G230*$H230*$M230*DD$9)+(DC230/12*5*$E230*$G230*$H230*$M230)+(DC230/12*6*$F230*$G230*$H230*$M230)</f>
        <v>247728.82337279996</v>
      </c>
      <c r="DE230" s="34">
        <v>12</v>
      </c>
      <c r="DF230" s="34">
        <f>(DE230/12*1*$D230*$G230*$H230*$M230*DF$9)+(DE230/12*5*$E230*$G230*$H230*$M230)+(DE230/12*6*$F230*$G230*$H230*$M230)</f>
        <v>270249.62549759995</v>
      </c>
      <c r="DG230" s="34">
        <v>40</v>
      </c>
      <c r="DH230" s="34">
        <f>(DG230/12*1*$D230*$G230*$H230*$M230*DH$9)+(DG230/12*11*$E230*$G230*$H230*$M230)</f>
        <v>907654.22899200011</v>
      </c>
      <c r="DI230" s="34">
        <v>7</v>
      </c>
      <c r="DJ230" s="34">
        <v>158209.98000000001</v>
      </c>
      <c r="DK230" s="34"/>
      <c r="DL230" s="27"/>
      <c r="DM230" s="34"/>
      <c r="DN230" s="27">
        <f t="shared" si="1682"/>
        <v>158209.98000000001</v>
      </c>
      <c r="DO230" s="34">
        <v>0</v>
      </c>
      <c r="DP230" s="34">
        <f>(DO230/12*1*$D230*$G230*$H230*$L230*DP$9)+(DO230/12*5*$E230*$G230*$H230*$L230)+(DO230/12*6*$F230*$G230*$H230*$L230)</f>
        <v>0</v>
      </c>
      <c r="DQ230" s="34">
        <v>30</v>
      </c>
      <c r="DR230" s="34">
        <f>(DQ230/12*1*$D230*$G230*$H230*$M230*DR$9)+(DQ230/12*11*$E230*$G230*$H230*$M230)</f>
        <v>680740.67174399993</v>
      </c>
      <c r="DS230" s="34">
        <v>5</v>
      </c>
      <c r="DT230" s="34">
        <v>112754.57</v>
      </c>
      <c r="DU230" s="34"/>
      <c r="DV230" s="27"/>
      <c r="DW230" s="34">
        <f t="shared" si="1693"/>
        <v>5</v>
      </c>
      <c r="DX230" s="34">
        <f t="shared" si="1693"/>
        <v>112754.57</v>
      </c>
      <c r="DY230" s="34">
        <v>112</v>
      </c>
      <c r="DZ230" s="34">
        <f>(DY230/12*1*$D230*$G230*$H230*$M230*DZ$9)+(DY230/12*11*$E230*$G230*$H230*$M230)</f>
        <v>2530161.7496064003</v>
      </c>
      <c r="EA230" s="34">
        <v>15</v>
      </c>
      <c r="EB230" s="34">
        <v>329362.75</v>
      </c>
      <c r="EC230" s="27"/>
      <c r="ED230" s="34"/>
      <c r="EE230" s="34">
        <f t="shared" si="1735"/>
        <v>15</v>
      </c>
      <c r="EF230" s="34">
        <f t="shared" si="1735"/>
        <v>329362.75</v>
      </c>
      <c r="EG230" s="34">
        <v>64</v>
      </c>
      <c r="EH230" s="34">
        <f>(EG230/12*1*$D230*$G230*$H230*$L230*EH$9)+(EG230/12*11*$E230*$G230*$H230*$L230)</f>
        <v>1210693.5214079998</v>
      </c>
      <c r="EI230" s="34">
        <v>22</v>
      </c>
      <c r="EJ230" s="34">
        <v>413341.44000000006</v>
      </c>
      <c r="EK230" s="34"/>
      <c r="EL230" s="34"/>
      <c r="EM230" s="34"/>
      <c r="EN230" s="34">
        <f t="shared" si="1694"/>
        <v>413341.44000000006</v>
      </c>
      <c r="EO230" s="34">
        <v>60</v>
      </c>
      <c r="EP230" s="34">
        <f>(EO230/12*1*$D230*$G230*$H230*$L230*EP$9)+(EO230/12*11*$E230*$G230*$H230*$L230)</f>
        <v>1135025.1763200001</v>
      </c>
      <c r="EQ230" s="34">
        <v>10</v>
      </c>
      <c r="ER230" s="34">
        <v>187730.40000000002</v>
      </c>
      <c r="ES230" s="34"/>
      <c r="ET230" s="34"/>
      <c r="EU230" s="34">
        <f t="shared" si="1738"/>
        <v>10</v>
      </c>
      <c r="EV230" s="34">
        <f t="shared" si="1696"/>
        <v>187730.40000000002</v>
      </c>
      <c r="EW230" s="34">
        <v>2</v>
      </c>
      <c r="EX230" s="34">
        <f>(EW230/12*1*$D230*$G230*$H230*$M230*EX$9)+(EW230/12*11*$E230*$G230*$H230*$M230)</f>
        <v>47157.384959999988</v>
      </c>
      <c r="EY230" s="34">
        <v>0</v>
      </c>
      <c r="EZ230" s="34">
        <v>0</v>
      </c>
      <c r="FA230" s="34"/>
      <c r="FB230" s="34"/>
      <c r="FC230" s="34">
        <f t="shared" si="1863"/>
        <v>0</v>
      </c>
      <c r="FD230" s="34">
        <f t="shared" si="1863"/>
        <v>0</v>
      </c>
      <c r="FE230" s="34">
        <v>36</v>
      </c>
      <c r="FF230" s="34">
        <f>(FE230/12*1*$D230*$G230*$H230*$M230*FF$9)+(FE230/12*11*$E230*$G230*$H230*$M230)</f>
        <v>842246.51212799991</v>
      </c>
      <c r="FG230" s="34">
        <v>9</v>
      </c>
      <c r="FH230" s="34">
        <v>229194.85000000003</v>
      </c>
      <c r="FI230" s="34"/>
      <c r="FJ230" s="34"/>
      <c r="FK230" s="34">
        <f t="shared" si="1865"/>
        <v>9</v>
      </c>
      <c r="FL230" s="34">
        <f t="shared" si="1865"/>
        <v>229194.85000000003</v>
      </c>
      <c r="FM230" s="34">
        <v>10</v>
      </c>
      <c r="FN230" s="34">
        <f>(FM230/12*1*$D230*$G230*$H230*$M230*FN$9)+(FM230/12*11*$E230*$G230*$H230*$M230)</f>
        <v>233957.36448000002</v>
      </c>
      <c r="FO230" s="34">
        <v>2</v>
      </c>
      <c r="FP230" s="34">
        <v>45456.76</v>
      </c>
      <c r="FQ230" s="34"/>
      <c r="FR230" s="34"/>
      <c r="FS230" s="34"/>
      <c r="FT230" s="34"/>
      <c r="FU230" s="34">
        <v>12</v>
      </c>
      <c r="FV230" s="34">
        <f>(FU230/12*1*$D230*$G230*$H230*$N230*FV$9)+(FU230/12*11*$E230*$G230*$H230*$N230)</f>
        <v>375574.88735999999</v>
      </c>
      <c r="FW230" s="34">
        <v>8</v>
      </c>
      <c r="FX230" s="34">
        <v>268442.16000000003</v>
      </c>
      <c r="FY230" s="34"/>
      <c r="FZ230" s="34"/>
      <c r="GA230" s="34">
        <f t="shared" si="1744"/>
        <v>8</v>
      </c>
      <c r="GB230" s="34">
        <f t="shared" si="1744"/>
        <v>268442.16000000003</v>
      </c>
      <c r="GC230" s="34">
        <v>8</v>
      </c>
      <c r="GD230" s="34">
        <f>(GC230/12*1*$D230*$G230*$H230*$O230*GD$9)+(GC230/12*11*$E230*$G230*$H230*$P230)</f>
        <v>284123.7784319999</v>
      </c>
      <c r="GE230" s="34">
        <v>5</v>
      </c>
      <c r="GF230" s="34">
        <v>209674.97999999998</v>
      </c>
      <c r="GG230" s="34"/>
      <c r="GH230" s="34"/>
      <c r="GI230" s="27">
        <f t="shared" si="1745"/>
        <v>5</v>
      </c>
      <c r="GJ230" s="27">
        <f t="shared" si="1745"/>
        <v>209674.97999999998</v>
      </c>
      <c r="GK230" s="37"/>
      <c r="GL230" s="38"/>
    </row>
    <row r="231" spans="1:194" ht="30" x14ac:dyDescent="0.25">
      <c r="A231" s="41"/>
      <c r="B231" s="72">
        <v>192</v>
      </c>
      <c r="C231" s="28" t="s">
        <v>369</v>
      </c>
      <c r="D231" s="29">
        <f t="shared" si="1868"/>
        <v>18150.400000000001</v>
      </c>
      <c r="E231" s="29">
        <f t="shared" si="1868"/>
        <v>18790</v>
      </c>
      <c r="F231" s="30">
        <v>18508</v>
      </c>
      <c r="G231" s="39">
        <v>0.59</v>
      </c>
      <c r="H231" s="31">
        <v>1</v>
      </c>
      <c r="I231" s="32"/>
      <c r="J231" s="32"/>
      <c r="K231" s="32"/>
      <c r="L231" s="29">
        <v>1.4</v>
      </c>
      <c r="M231" s="29">
        <v>1.68</v>
      </c>
      <c r="N231" s="29">
        <v>2.23</v>
      </c>
      <c r="O231" s="29">
        <v>2.39</v>
      </c>
      <c r="P231" s="33">
        <v>2.57</v>
      </c>
      <c r="Q231" s="34">
        <v>131</v>
      </c>
      <c r="R231" s="34">
        <f>(Q231/12*1*$D231*$G231*$H231*$L231*R$9)+(Q231/12*5*$E231*$G231*$H231*$L231*R$10)+(Q231/12*6*$F231*$G231*$H231*$L231*R$10)</f>
        <v>2047017.8437099997</v>
      </c>
      <c r="S231" s="34"/>
      <c r="T231" s="34">
        <f>(S231/12*1*$D231*$G231*$H231*$L231*T$9)+(S231/12*5*$E231*$G231*$H231*$L231*T$10)+(S231/12*6*$F231*$G231*$H231*$L231*T$10)</f>
        <v>0</v>
      </c>
      <c r="U231" s="34">
        <v>0</v>
      </c>
      <c r="V231" s="34">
        <f>(U231/12*1*$D231*$G231*$H231*$L231*V$9)+(U231/12*5*$E231*$G231*$H231*$L231*V$10)+(U231/12*6*$F231*$G231*$H231*$L231*V$10)</f>
        <v>0</v>
      </c>
      <c r="W231" s="34"/>
      <c r="X231" s="34">
        <f>(W231/12*1*$D231*$G231*$H231*$L231*X$9)+(W231/12*5*$E231*$G231*$H231*$L231*X$10)+(W231/12*6*$F231*$G231*$H231*$L231*X$10)</f>
        <v>0</v>
      </c>
      <c r="Y231" s="34">
        <v>0</v>
      </c>
      <c r="Z231" s="34">
        <f>(Y231/12*1*$D231*$G231*$H231*$L231*Z$9)+(Y231/12*5*$E231*$G231*$H231*$L231*Z$10)+(Y231/12*6*$F231*$G231*$H231*$L231*Z$10)</f>
        <v>0</v>
      </c>
      <c r="AA231" s="34">
        <v>92</v>
      </c>
      <c r="AB231" s="34">
        <f>(AA231/12*1*$D231*$G231*$H231*$L231*AB$9)+(AA231/12*5*$E231*$G231*$H231*$L231*AB$10)+(AA231/12*6*$F231*$G231*$H231*$L231*AB$10)</f>
        <v>1450582.1577333333</v>
      </c>
      <c r="AC231" s="34">
        <v>0</v>
      </c>
      <c r="AD231" s="34">
        <f>(AC231/12*1*$D231*$G231*$H231*$L231*AD$9)+(AC231/12*5*$E231*$G231*$H231*$L231*AD$10)+(AC231/12*6*$F231*$G231*$H231*$L231*AD$10)</f>
        <v>0</v>
      </c>
      <c r="AE231" s="34">
        <v>0</v>
      </c>
      <c r="AF231" s="34">
        <f>(AE231/12*1*$D231*$G231*$H231*$L231*AF$9)+(AE231/12*5*$E231*$G231*$H231*$L231*AF$10)+(AE231/12*6*$F231*$G231*$H231*$L231*AF$10)</f>
        <v>0</v>
      </c>
      <c r="AG231" s="34">
        <v>0</v>
      </c>
      <c r="AH231" s="34">
        <f>(AG231/12*1*$D231*$G231*$H231*$L231*AH$9)+(AG231/12*5*$E231*$G231*$H231*$L231*AH$10)+(AG231/12*6*$F231*$G231*$H231*$L231*AH$10)</f>
        <v>0</v>
      </c>
      <c r="AI231" s="34"/>
      <c r="AJ231" s="34">
        <f>(AI231/12*1*$D231*$G231*$H231*$L231*AJ$9)+(AI231/12*3*$E231*$G231*$H231*$L231*AJ$10)+(AI231/12*2*$E231*$G231*$H231*$L231*AJ$11)+(AI231/12*6*$F231*$G231*$H231*$L231*AJ$11)</f>
        <v>0</v>
      </c>
      <c r="AK231" s="34">
        <v>10</v>
      </c>
      <c r="AL231" s="34">
        <f>(AK231/12*1*$D231*$G231*$H231*$L231*AL$9)+(AK231/12*5*$E231*$G231*$H231*$L231*AL$10)+(AK231/12*6*$F231*$G231*$H231*$L231*AL$10)</f>
        <v>154100.22301333334</v>
      </c>
      <c r="AM231" s="34"/>
      <c r="AN231" s="34">
        <f>(AM231/12*1*$D231*$G231*$H231*$L231*AN$9)+(AM231/12*5*$E231*$G231*$H231*$L231*AN$10)+(AM231/12*6*$F231*$G231*$H231*$L231*AN$10)</f>
        <v>0</v>
      </c>
      <c r="AO231" s="34">
        <v>0</v>
      </c>
      <c r="AP231" s="34">
        <f>(AO231/12*1*$D231*$G231*$H231*$L231*AP$9)+(AO231/12*5*$E231*$G231*$H231*$L231*AP$10)+(AO231/12*6*$F231*$G231*$H231*$L231*AP$10)</f>
        <v>0</v>
      </c>
      <c r="AQ231" s="34">
        <v>68</v>
      </c>
      <c r="AR231" s="34">
        <f>(AQ231/12*1*$D231*$G231*$H231*$M231*AR$9)+(AQ231/12*5*$E231*$G231*$H231*$M231*AR$10)+(AQ231/12*6*$F231*$G231*$H231*$M231*AR$10)</f>
        <v>1257457.8197888001</v>
      </c>
      <c r="AS231" s="34">
        <v>1</v>
      </c>
      <c r="AT231" s="34">
        <f>(AS231/12*1*$D231*$G231*$H231*$M231*AT$9)+(AS231/12*5*$E231*$G231*$H231*$M231*AT$10)+(AS231/12*6*$F231*$G231*$H231*$M231*AT$10)</f>
        <v>18492.026761599998</v>
      </c>
      <c r="AU231" s="70">
        <v>172</v>
      </c>
      <c r="AV231" s="34">
        <f>(AU231/12*1*$D231*$G231*$H231*$M231*AV$9)+(AU231/12*5*$E231*$G231*$H231*$M231*AV$10)+(AU231/12*6*$F231*$G231*$H231*$M231*AV$10)</f>
        <v>3180628.6029952001</v>
      </c>
      <c r="AW231" s="34">
        <v>0</v>
      </c>
      <c r="AX231" s="34">
        <f>(AW231/12*1*$D231*$G231*$H231*$M231*AX$9)+(AW231/12*5*$E231*$G231*$H231*$M231*AX$10)+(AW231/12*6*$F231*$G231*$H231*$M231*AX$10)</f>
        <v>0</v>
      </c>
      <c r="AY231" s="34"/>
      <c r="AZ231" s="34">
        <f>(AY231/12*1*$D231*$G231*$H231*$L231*AZ$9)+(AY231/12*5*$E231*$G231*$H231*$L231*AZ$10)+(AY231/12*6*$F231*$G231*$H231*$L231*AZ$10)</f>
        <v>0</v>
      </c>
      <c r="BA231" s="34"/>
      <c r="BB231" s="34">
        <f>(BA231/12*1*$D231*$G231*$H231*$L231*BB$9)+(BA231/12*5*$E231*$G231*$H231*$L231*BB$10)+(BA231/12*6*$F231*$G231*$H231*$L231*BB$10)</f>
        <v>0</v>
      </c>
      <c r="BC231" s="34"/>
      <c r="BD231" s="34">
        <f>(BC231/12*1*$D231*$G231*$H231*$M231*BD$9)+(BC231/12*5*$E231*$G231*$H231*$M231*BD$10)+(BC231/12*6*$F231*$G231*$H231*$M231*BD$10)</f>
        <v>0</v>
      </c>
      <c r="BE231" s="34">
        <v>0</v>
      </c>
      <c r="BF231" s="34">
        <f>(BE231/12*1*$D231*$G231*$H231*$L231*BF$9)+(BE231/12*5*$E231*$G231*$H231*$L231*BF$10)+(BE231/12*6*$F231*$G231*$H231*$L231*BF$10)</f>
        <v>0</v>
      </c>
      <c r="BG231" s="34">
        <v>0</v>
      </c>
      <c r="BH231" s="34">
        <f>(BG231/12*1*$D231*$G231*$H231*$L231*BH$9)+(BG231/12*5*$E231*$G231*$H231*$L231*BH$10)+(BG231/12*6*$F231*$G231*$H231*$L231*BH$10)</f>
        <v>0</v>
      </c>
      <c r="BI231" s="34">
        <v>0</v>
      </c>
      <c r="BJ231" s="34">
        <f>(BI231/12*1*$D231*$G231*$H231*$L231*BJ$9)+(BI231/12*5*$E231*$G231*$H231*$L231*BJ$10)+(BI231/12*6*$F231*$G231*$H231*$L231*BJ$10)</f>
        <v>0</v>
      </c>
      <c r="BK231" s="34">
        <v>0</v>
      </c>
      <c r="BL231" s="34">
        <f>(BK231/12*1*$D231*$G231*$H231*$M231*BL$9)+(BK231/12*5*$E231*$G231*$H231*$M231*BL$10)+(BK231/12*6*$F231*$G231*$H231*$M231*BL$10)</f>
        <v>0</v>
      </c>
      <c r="BM231" s="34">
        <v>354</v>
      </c>
      <c r="BN231" s="34">
        <f>(BM231/12*1*$D231*$G231*$H231*$L231*BN$9)+(BM231/12*5*$E231*$G231*$H231*$L231*BN$10)+(BM231/12*6*$F231*$G231*$H231*$L231*BN$10)</f>
        <v>5731443.4557799995</v>
      </c>
      <c r="BO231" s="34">
        <v>182</v>
      </c>
      <c r="BP231" s="34">
        <f>(BO231/12*1*$D231*$G231*$H231*$L231*BP$9)+(BO231/12*3*$E231*$G231*$H231*$L231*BP$10)+(BO231/12*2*$E231*$G231*$H231*$L231*BP$11)+(BO231/12*6*$F231*$G231*$H231*$L231*BP$11)</f>
        <v>2933031.3894093325</v>
      </c>
      <c r="BQ231" s="40"/>
      <c r="BR231" s="34">
        <f>(BQ231/12*1*$D231*$G231*$H231*$M231*BR$9)+(BQ231/12*5*$E231*$G231*$H231*$M231*BR$10)+(BQ231/12*6*$F231*$G231*$H231*$M231*BR$10)</f>
        <v>0</v>
      </c>
      <c r="BS231" s="34"/>
      <c r="BT231" s="34">
        <f>(BS231/12*1*$D231*$G231*$H231*$M231*BT$9)+(BS231/12*4*$E231*$G231*$H231*$M231*BT$10)+(BS231/12*1*$E231*$G231*$H231*$M231*BT$12)+(BS231/12*6*$F231*$G231*$H231*$M231*BT$12)</f>
        <v>0</v>
      </c>
      <c r="BU231" s="34">
        <v>14</v>
      </c>
      <c r="BV231" s="34">
        <v>248815.48</v>
      </c>
      <c r="BW231" s="34"/>
      <c r="BX231" s="34">
        <f>(BW231/12*1*$D231*$G231*$H231*$L231*BX$9)+(BW231/12*5*$E231*$G231*$H231*$L231*BX$10)+(BW231/12*6*$F231*$G231*$H231*$L231*BX$10)</f>
        <v>0</v>
      </c>
      <c r="BY231" s="34"/>
      <c r="BZ231" s="34">
        <f>(BY231/12*1*$D231*$G231*$H231*$L231*BZ$9)+(BY231/12*5*$E231*$G231*$H231*$L231*BZ$10)+(BY231/12*6*$F231*$G231*$H231*$L231*BZ$10)</f>
        <v>0</v>
      </c>
      <c r="CA231" s="34">
        <v>0</v>
      </c>
      <c r="CB231" s="34">
        <f>(CA231/12*1*$D231*$G231*$H231*$L231*CB$9)+(CA231/12*5*$E231*$G231*$H231*$L231*CB$10)+(CA231/12*6*$F231*$G231*$H231*$L231*CB$10)</f>
        <v>0</v>
      </c>
      <c r="CC231" s="34">
        <v>16</v>
      </c>
      <c r="CD231" s="34">
        <f>(CC231/12*1*$D231*$G231*$H231*$L231*CD$9)+(CC231/12*5*$E231*$G231*$H231*$L231*CD$10)+(CC231/12*6*$F231*$G231*$H231*$L231*CD$10)</f>
        <v>210999.11847466661</v>
      </c>
      <c r="CE231" s="34">
        <v>0</v>
      </c>
      <c r="CF231" s="34">
        <f>(CE231/12*1*$D231*$G231*$H231*$M231*CF$9)+(CE231/12*5*$E231*$G231*$H231*$M231*CF$10)+(CE231/12*6*$F231*$G231*$H231*$M231*CF$10)</f>
        <v>0</v>
      </c>
      <c r="CG231" s="34"/>
      <c r="CH231" s="34">
        <f>(CG231/12*1*$D231*$G231*$H231*$L231*CH$9)+(CG231/12*5*$E231*$G231*$H231*$L231*CH$10)+(CG231/12*6*$F231*$G231*$H231*$L231*CH$10)</f>
        <v>0</v>
      </c>
      <c r="CI231" s="34"/>
      <c r="CJ231" s="34">
        <f>(CI231/12*1*$D231*$G231*$H231*$M231*CJ$9)+(CI231/12*5*$E231*$G231*$H231*$M231*CJ$10)+(CI231/12*6*$F231*$G231*$H231*$M231*CJ$10)</f>
        <v>0</v>
      </c>
      <c r="CK231" s="34">
        <v>0</v>
      </c>
      <c r="CL231" s="34">
        <f>(CK231/12*1*$D231*$G231*$H231*$L231*CL$9)+(CK231/12*5*$E231*$G231*$H231*$L231*CL$10)+(CK231/12*6*$F231*$G231*$H231*$L231*CL$10)</f>
        <v>0</v>
      </c>
      <c r="CM231" s="34">
        <v>74</v>
      </c>
      <c r="CN231" s="34">
        <f>(CM231/12*1*$D231*$G231*$H231*$L231*CN$9)+(CM231/12*11*$E231*$G231*$H231*$L231*CN$10)</f>
        <v>1098681.834236</v>
      </c>
      <c r="CO231" s="34">
        <v>16</v>
      </c>
      <c r="CP231" s="34">
        <v>239153.36000000004</v>
      </c>
      <c r="CQ231" s="34"/>
      <c r="CR231" s="34"/>
      <c r="CS231" s="34">
        <f t="shared" si="1727"/>
        <v>16</v>
      </c>
      <c r="CT231" s="34">
        <f t="shared" si="1727"/>
        <v>239153.36000000004</v>
      </c>
      <c r="CU231" s="34">
        <v>58</v>
      </c>
      <c r="CV231" s="34">
        <f>(CU231/12*1*$D231*$G231*$H231*$M231*CV$9)+(CU231/12*5*$E231*$G231*$H231*$M231*CV$10)+(CU231/12*6*$F231*$G231*$H231*$M231*CV$10)</f>
        <v>1020404.3540207999</v>
      </c>
      <c r="CW231" s="34">
        <v>32</v>
      </c>
      <c r="CX231" s="34">
        <f>(CW231/12*1*$D231*$G231*$H231*$M231*CX$9)+(CW231/12*5*$E231*$G231*$H231*$M231*CX$10)+(CW231/12*6*$F231*$G231*$H231*$M231*CX$10)</f>
        <v>562981.71256319992</v>
      </c>
      <c r="CY231" s="34">
        <v>30</v>
      </c>
      <c r="CZ231" s="34">
        <f>(CY231/12*1*$D231*$G231*$H231*$L231*CZ$9)+(CY231/12*5*$E231*$G231*$H231*$L231*CZ$10)+(CY231/12*6*$F231*$G231*$H231*$L231*CZ$10)</f>
        <v>441890.89461999992</v>
      </c>
      <c r="DA231" s="42">
        <v>21</v>
      </c>
      <c r="DB231" s="34">
        <f>(DA231/12*1*$D231*$G231*$H231*$M231*DB$9)+(DA231/12*5*$E231*$G231*$H231*$M231*DB$10)+(DA231/12*6*$F231*$G231*$H231*$M231*DB$10)</f>
        <v>371188.35148079996</v>
      </c>
      <c r="DC231" s="34">
        <v>5</v>
      </c>
      <c r="DD231" s="34">
        <f>(DC231/12*1*$D231*$G231*$H231*$M231*DD$9)+(DC231/12*5*$E231*$G231*$H231*$M231*DD$10)+(DC231/12*6*$F231*$G231*$H231*$M231*DD$10)</f>
        <v>96844.596324000013</v>
      </c>
      <c r="DE231" s="34"/>
      <c r="DF231" s="34">
        <f>(DE231/12*1*$D231*$G231*$H231*$M231*DF$9)+(DE231/12*5*$E231*$G231*$H231*$M231*DF$10)+(DE231/12*6*$F231*$G231*$H231*$M231*DF$10)</f>
        <v>0</v>
      </c>
      <c r="DG231" s="34">
        <v>30</v>
      </c>
      <c r="DH231" s="34">
        <f>(DG231/12*1*$D231*$G231*$H231*$M231*DH$9)+(DG231/12*11*$E231*$G231*$H231*$M231*DH$10)</f>
        <v>585486.76384800009</v>
      </c>
      <c r="DI231" s="34">
        <v>9</v>
      </c>
      <c r="DJ231" s="34">
        <v>174577.22000000003</v>
      </c>
      <c r="DK231" s="34"/>
      <c r="DL231" s="27"/>
      <c r="DM231" s="34"/>
      <c r="DN231" s="27">
        <f t="shared" si="1682"/>
        <v>174577.22000000003</v>
      </c>
      <c r="DO231" s="34">
        <v>0</v>
      </c>
      <c r="DP231" s="34">
        <f>(DO231/12*1*$D231*$G231*$H231*$L231*DP$9)+(DO231/12*5*$E231*$G231*$H231*$L231*DP$10)+(DO231/12*6*$F231*$G231*$H231*$L231*DP$10)</f>
        <v>0</v>
      </c>
      <c r="DQ231" s="34">
        <v>114</v>
      </c>
      <c r="DR231" s="34">
        <f>(DQ231/12*1*$D231*$G231*$H231*$M231*DR$9)+(DQ231/12*11*$E231*$G231*$H231*$M231*DR$10)</f>
        <v>2224849.7026223997</v>
      </c>
      <c r="DS231" s="34">
        <v>21</v>
      </c>
      <c r="DT231" s="34">
        <v>393746.33000000007</v>
      </c>
      <c r="DU231" s="34"/>
      <c r="DV231" s="27"/>
      <c r="DW231" s="34">
        <f t="shared" si="1693"/>
        <v>21</v>
      </c>
      <c r="DX231" s="34">
        <f t="shared" si="1693"/>
        <v>393746.33000000007</v>
      </c>
      <c r="DY231" s="34">
        <v>16</v>
      </c>
      <c r="DZ231" s="34">
        <f>(DY231/12*1*$D231*$G231*$H231*$M231*DZ$9)+(DY231/12*11*$E231*$G231*$H231*$M231*DZ$10)</f>
        <v>310940.29111039999</v>
      </c>
      <c r="EA231" s="34">
        <v>6</v>
      </c>
      <c r="EB231" s="34">
        <v>113063.62000000001</v>
      </c>
      <c r="EC231" s="27"/>
      <c r="ED231" s="34"/>
      <c r="EE231" s="34">
        <f t="shared" si="1735"/>
        <v>6</v>
      </c>
      <c r="EF231" s="34">
        <f t="shared" si="1735"/>
        <v>113063.62000000001</v>
      </c>
      <c r="EG231" s="34">
        <v>71</v>
      </c>
      <c r="EH231" s="34">
        <f>(EG231/12*1*$D231*$G231*$H231*$L231*EH$9)+(EG231/12*11*$E231*$G231*$H231*$L231*EH$10)</f>
        <v>1155153.5266273331</v>
      </c>
      <c r="EI231" s="34">
        <v>25</v>
      </c>
      <c r="EJ231" s="34">
        <v>389360.5</v>
      </c>
      <c r="EK231" s="34"/>
      <c r="EL231" s="34"/>
      <c r="EM231" s="34"/>
      <c r="EN231" s="34">
        <f t="shared" si="1694"/>
        <v>389360.5</v>
      </c>
      <c r="EO231" s="34">
        <v>28</v>
      </c>
      <c r="EP231" s="34">
        <f>(EO231/12*1*$D231*$G231*$H231*$L231*EP$9)+(EO231/12*11*$E231*$G231*$H231*$L231*EP$10)</f>
        <v>455553.50345866667</v>
      </c>
      <c r="EQ231" s="34">
        <v>4</v>
      </c>
      <c r="ER231" s="34">
        <v>64368.03</v>
      </c>
      <c r="ES231" s="34"/>
      <c r="ET231" s="34"/>
      <c r="EU231" s="34">
        <f t="shared" si="1738"/>
        <v>4</v>
      </c>
      <c r="EV231" s="34">
        <f t="shared" si="1696"/>
        <v>64368.03</v>
      </c>
      <c r="EW231" s="34">
        <v>6</v>
      </c>
      <c r="EX231" s="34">
        <f>(EW231/12*1*$D231*$G231*$H231*$M231*EX$9)+(EW231/12*11*$E231*$G231*$H231*$M231*EX$10)</f>
        <v>152190.76101599997</v>
      </c>
      <c r="EY231" s="34">
        <v>0</v>
      </c>
      <c r="EZ231" s="34">
        <v>0</v>
      </c>
      <c r="FA231" s="34"/>
      <c r="FB231" s="34"/>
      <c r="FC231" s="34">
        <f t="shared" si="1863"/>
        <v>0</v>
      </c>
      <c r="FD231" s="34">
        <f t="shared" si="1863"/>
        <v>0</v>
      </c>
      <c r="FE231" s="34">
        <v>16</v>
      </c>
      <c r="FF231" s="34">
        <f>(FE231/12*1*$D231*$G231*$H231*$M231*FF$9)+(FE231/12*11*$E231*$G231*$H231*$M231*FF$10)</f>
        <v>403443.27251199994</v>
      </c>
      <c r="FG231" s="34">
        <v>6</v>
      </c>
      <c r="FH231" s="34">
        <v>151275.80000000002</v>
      </c>
      <c r="FI231" s="34"/>
      <c r="FJ231" s="34"/>
      <c r="FK231" s="34">
        <f t="shared" si="1865"/>
        <v>6</v>
      </c>
      <c r="FL231" s="34">
        <f t="shared" si="1865"/>
        <v>151275.80000000002</v>
      </c>
      <c r="FM231" s="34">
        <v>12</v>
      </c>
      <c r="FN231" s="34">
        <f>(FM231/12*1*$D231*$G231*$H231*$M231*FN$9)+(FM231/12*11*$E231*$G231*$H231*$M231*FN$10)</f>
        <v>302582.45438399998</v>
      </c>
      <c r="FO231" s="34">
        <v>6</v>
      </c>
      <c r="FP231" s="34">
        <v>138620.69</v>
      </c>
      <c r="FQ231" s="34"/>
      <c r="FR231" s="34"/>
      <c r="FS231" s="34"/>
      <c r="FT231" s="34"/>
      <c r="FU231" s="34">
        <v>10</v>
      </c>
      <c r="FV231" s="34">
        <f>(FU231/12*1*$D231*$G231*$H231*$N231*FV$9)+(FU231/12*11*$E231*$G231*$H231*$N231*FV$10)</f>
        <v>336691.86216833338</v>
      </c>
      <c r="FW231" s="34">
        <v>7</v>
      </c>
      <c r="FX231" s="34">
        <v>219925.46999999997</v>
      </c>
      <c r="FY231" s="34"/>
      <c r="FZ231" s="34"/>
      <c r="GA231" s="34">
        <f t="shared" si="1744"/>
        <v>7</v>
      </c>
      <c r="GB231" s="34">
        <f t="shared" si="1744"/>
        <v>219925.46999999997</v>
      </c>
      <c r="GC231" s="34">
        <v>30</v>
      </c>
      <c r="GD231" s="34">
        <f>(GC231/12*1*$D231*$G231*$H231*$O231*GD$9)+(GC231/12*11*$E231*$G231*$H231*$P231*GD$10)</f>
        <v>1150451.2757350001</v>
      </c>
      <c r="GE231" s="34">
        <v>5</v>
      </c>
      <c r="GF231" s="34">
        <v>170851.6</v>
      </c>
      <c r="GG231" s="34"/>
      <c r="GH231" s="34"/>
      <c r="GI231" s="27">
        <f t="shared" si="1745"/>
        <v>5</v>
      </c>
      <c r="GJ231" s="27">
        <f t="shared" si="1745"/>
        <v>170851.6</v>
      </c>
      <c r="GK231" s="37"/>
      <c r="GL231" s="38"/>
    </row>
    <row r="232" spans="1:194" ht="30" x14ac:dyDescent="0.25">
      <c r="A232" s="41"/>
      <c r="B232" s="72">
        <v>193</v>
      </c>
      <c r="C232" s="28" t="s">
        <v>370</v>
      </c>
      <c r="D232" s="29">
        <f t="shared" si="1868"/>
        <v>18150.400000000001</v>
      </c>
      <c r="E232" s="29">
        <f t="shared" si="1868"/>
        <v>18790</v>
      </c>
      <c r="F232" s="30">
        <v>18508</v>
      </c>
      <c r="G232" s="39">
        <v>0.7</v>
      </c>
      <c r="H232" s="31">
        <v>1</v>
      </c>
      <c r="I232" s="32"/>
      <c r="J232" s="32"/>
      <c r="K232" s="32"/>
      <c r="L232" s="29">
        <v>1.4</v>
      </c>
      <c r="M232" s="29">
        <v>1.68</v>
      </c>
      <c r="N232" s="29">
        <v>2.23</v>
      </c>
      <c r="O232" s="29">
        <v>2.39</v>
      </c>
      <c r="P232" s="33">
        <v>2.57</v>
      </c>
      <c r="Q232" s="34">
        <v>180</v>
      </c>
      <c r="R232" s="34">
        <f t="shared" ref="R232:R233" si="1888">(Q232/12*1*$D232*$G232*$H232*$L232*R$9)+(Q232/12*5*$E232*$G232*$H232*$L232)+(Q232/12*6*$F232*$G232*$H232*$L232)</f>
        <v>3306962.568</v>
      </c>
      <c r="S232" s="34">
        <v>425</v>
      </c>
      <c r="T232" s="34">
        <f t="shared" ref="T232:T233" si="1889">(S232/12*1*$D232*$G232*$H232*$L232*T$9)+(S232/12*5*$E232*$G232*$H232*$L232)+(S232/12*6*$F232*$G232*$H232*$L232)</f>
        <v>7808106.0633333325</v>
      </c>
      <c r="U232" s="34">
        <v>0</v>
      </c>
      <c r="V232" s="34">
        <f t="shared" ref="V232:V233" si="1890">(U232/12*1*$D232*$G232*$H232*$L232*V$9)+(U232/12*5*$E232*$G232*$H232*$L232)+(U232/12*6*$F232*$G232*$H232*$L232)</f>
        <v>0</v>
      </c>
      <c r="W232" s="34"/>
      <c r="X232" s="34">
        <f t="shared" ref="X232:X233" si="1891">(W232/12*1*$D232*$G232*$H232*$L232*X$9)+(W232/12*5*$E232*$G232*$H232*$L232)+(W232/12*6*$F232*$G232*$H232*$L232)</f>
        <v>0</v>
      </c>
      <c r="Y232" s="34">
        <v>0</v>
      </c>
      <c r="Z232" s="34">
        <f t="shared" ref="Z232:Z233" si="1892">(Y232/12*1*$D232*$G232*$H232*$L232*Z$9)+(Y232/12*5*$E232*$G232*$H232*$L232)+(Y232/12*6*$F232*$G232*$H232*$L232)</f>
        <v>0</v>
      </c>
      <c r="AA232" s="34">
        <v>48</v>
      </c>
      <c r="AB232" s="34">
        <f t="shared" ref="AB232:AB233" si="1893">(AA232/12*1*$D232*$G232*$H232*$L232*AB$9)+(AA232/12*5*$E232*$G232*$H232*$L232)+(AA232/12*6*$F232*$G232*$H232*$L232)</f>
        <v>881856.68479999993</v>
      </c>
      <c r="AC232" s="34">
        <v>0</v>
      </c>
      <c r="AD232" s="34">
        <f t="shared" ref="AD232:AD233" si="1894">(AC232/12*1*$D232*$G232*$H232*$L232*AD$9)+(AC232/12*5*$E232*$G232*$H232*$L232)+(AC232/12*6*$F232*$G232*$H232*$L232)</f>
        <v>0</v>
      </c>
      <c r="AE232" s="34">
        <v>0</v>
      </c>
      <c r="AF232" s="34">
        <f t="shared" ref="AF232:AF233" si="1895">(AE232/12*1*$D232*$G232*$H232*$L232*AF$9)+(AE232/12*5*$E232*$G232*$H232*$L232)+(AE232/12*6*$F232*$G232*$H232*$L232)</f>
        <v>0</v>
      </c>
      <c r="AG232" s="34">
        <v>0</v>
      </c>
      <c r="AH232" s="34">
        <f t="shared" ref="AH232:AH233" si="1896">(AG232/12*1*$D232*$G232*$H232*$L232*AH$9)+(AG232/12*5*$E232*$G232*$H232*$L232)+(AG232/12*6*$F232*$G232*$H232*$L232)</f>
        <v>0</v>
      </c>
      <c r="AI232" s="34"/>
      <c r="AJ232" s="34">
        <f>(AI232/12*1*$D232*$G232*$H232*$L232*AJ$9)+(AI232/12*11*$E232*$G232*$H232*$L232)</f>
        <v>0</v>
      </c>
      <c r="AK232" s="34">
        <v>38</v>
      </c>
      <c r="AL232" s="34">
        <f>(AK232/12*1*$D232*$G232*$H232*$L232*AL$9)+(AK232/12*5*$E232*$G232*$H232*$L232)+(AK232/12*6*$F232*$G232*$H232*$L232)</f>
        <v>694756.93765333318</v>
      </c>
      <c r="AM232" s="34"/>
      <c r="AN232" s="34">
        <f>(AM232/12*1*$D232*$G232*$H232*$L232*AN$9)+(AM232/12*5*$E232*$G232*$H232*$L232)+(AM232/12*6*$F232*$G232*$H232*$L232)</f>
        <v>0</v>
      </c>
      <c r="AO232" s="34">
        <v>0</v>
      </c>
      <c r="AP232" s="34">
        <f t="shared" ref="AP232:AP233" si="1897">(AO232/12*1*$D232*$G232*$H232*$L232*AP$9)+(AO232/12*5*$E232*$G232*$H232*$L232)+(AO232/12*6*$F232*$G232*$H232*$L232)</f>
        <v>0</v>
      </c>
      <c r="AQ232" s="34">
        <v>100</v>
      </c>
      <c r="AR232" s="34">
        <f>(AQ232/12*1*$D232*$G232*$H232*$M232*AR$9)+(AQ232/12*5*$E232*$G232*$H232*$M232)+(AQ232/12*6*$F232*$G232*$H232*$M232)</f>
        <v>2193969.2768000001</v>
      </c>
      <c r="AS232" s="34">
        <v>180</v>
      </c>
      <c r="AT232" s="34">
        <f>(AS232/12*1*$D232*$G232*$H232*$M232*AT$9)+(AS232/12*5*$E232*$G232*$H232*$M232)+(AS232/12*6*$F232*$G232*$H232*$M232)</f>
        <v>3949144.6982399998</v>
      </c>
      <c r="AU232" s="70">
        <v>110</v>
      </c>
      <c r="AV232" s="34">
        <f t="shared" ref="AV232:AV233" si="1898">(AU232/12*1*$D232*$G232*$H232*$M232*AV$9)+(AU232/12*5*$E232*$G232*$H232*$M232)+(AU232/12*6*$F232*$G232*$H232*$M232)</f>
        <v>2413366.2044799998</v>
      </c>
      <c r="AW232" s="34">
        <v>0</v>
      </c>
      <c r="AX232" s="34">
        <f t="shared" ref="AX232:AX233" si="1899">(AW232/12*1*$D232*$G232*$H232*$M232*AX$9)+(AW232/12*5*$E232*$G232*$H232*$M232)+(AW232/12*6*$F232*$G232*$H232*$M232)</f>
        <v>0</v>
      </c>
      <c r="AY232" s="34"/>
      <c r="AZ232" s="34">
        <f t="shared" ref="AZ232:AZ233" si="1900">(AY232/12*1*$D232*$G232*$H232*$L232*AZ$9)+(AY232/12*5*$E232*$G232*$H232*$L232)+(AY232/12*6*$F232*$G232*$H232*$L232)</f>
        <v>0</v>
      </c>
      <c r="BA232" s="34"/>
      <c r="BB232" s="34">
        <f t="shared" ref="BB232:BB233" si="1901">(BA232/12*1*$D232*$G232*$H232*$L232*BB$9)+(BA232/12*5*$E232*$G232*$H232*$L232)+(BA232/12*6*$F232*$G232*$H232*$L232)</f>
        <v>0</v>
      </c>
      <c r="BC232" s="34">
        <v>40</v>
      </c>
      <c r="BD232" s="34">
        <f t="shared" ref="BD232:BD233" si="1902">(BC232/12*1*$D232*$G232*$H232*$M232*BD$9)+(BC232/12*5*$E232*$G232*$H232*$M232)+(BC232/12*6*$F232*$G232*$H232*$M232)</f>
        <v>877587.71071999986</v>
      </c>
      <c r="BE232" s="34">
        <v>0</v>
      </c>
      <c r="BF232" s="34">
        <f t="shared" ref="BF232:BF233" si="1903">(BE232/12*1*$D232*$G232*$H232*$L232*BF$9)+(BE232/12*5*$E232*$G232*$H232*$L232)+(BE232/12*6*$F232*$G232*$H232*$L232)</f>
        <v>0</v>
      </c>
      <c r="BG232" s="34">
        <v>0</v>
      </c>
      <c r="BH232" s="34">
        <f t="shared" ref="BH232:BH233" si="1904">(BG232/12*1*$D232*$G232*$H232*$L232*BH$9)+(BG232/12*5*$E232*$G232*$H232*$L232)+(BG232/12*6*$F232*$G232*$H232*$L232)</f>
        <v>0</v>
      </c>
      <c r="BI232" s="34">
        <v>0</v>
      </c>
      <c r="BJ232" s="34">
        <f t="shared" ref="BJ232:BJ233" si="1905">(BI232/12*1*$D232*$G232*$H232*$L232*BJ$9)+(BI232/12*5*$E232*$G232*$H232*$L232)+(BI232/12*6*$F232*$G232*$H232*$L232)</f>
        <v>0</v>
      </c>
      <c r="BK232" s="34">
        <v>0</v>
      </c>
      <c r="BL232" s="34">
        <f t="shared" ref="BL232:BL233" si="1906">(BK232/12*1*$D232*$G232*$H232*$M232*BL$9)+(BK232/12*5*$E232*$G232*$H232*$M232)+(BK232/12*6*$F232*$G232*$H232*$M232)</f>
        <v>0</v>
      </c>
      <c r="BM232" s="34">
        <v>590</v>
      </c>
      <c r="BN232" s="34">
        <f t="shared" ref="BN232:BN233" si="1907">(BM232/12*1*$D232*$G232*$H232*$L232*BN$9)+(BM232/12*5*$E232*$G232*$H232*$L232)+(BM232/12*6*$F232*$G232*$H232*$L232)</f>
        <v>10839488.417333331</v>
      </c>
      <c r="BO232" s="34">
        <v>206</v>
      </c>
      <c r="BP232" s="34">
        <f>(BO232/12*1*$D232*$G232*$H232*$L232*BP$9)+(BO232/12*11*$E232*$G232*$H232*$L232)</f>
        <v>3794779.0051733335</v>
      </c>
      <c r="BQ232" s="40">
        <v>351</v>
      </c>
      <c r="BR232" s="34">
        <f t="shared" ref="BR232:BR233" si="1908">(BQ232/12*1*$D232*$G232*$H232*$M232*BR$9)+(BQ232/12*5*$E232*$G232*$H232*$M232)+(BQ232/12*6*$F232*$G232*$H232*$M232)</f>
        <v>7700832.1615679991</v>
      </c>
      <c r="BS232" s="34">
        <v>0</v>
      </c>
      <c r="BT232" s="34">
        <f>(BS232/12*1*$D232*$G232*$H232*$M232*BT$9)+(BS232/12*4*$E232*$G232*$H232*$M494)+(BS232/12*1*$E232*$G232*$H232*$M232)+(BS232/12*6*$F232*$G232*$H232*$M232)</f>
        <v>0</v>
      </c>
      <c r="BU232" s="34">
        <v>0</v>
      </c>
      <c r="BV232" s="34">
        <f t="shared" ref="BV232" si="1909">(BU232/12*1*$D232*$F232*$G232*$L232*BV$9)+(BU232/12*11*$E232*$F232*$G232*$L232)</f>
        <v>0</v>
      </c>
      <c r="BW232" s="34">
        <v>24</v>
      </c>
      <c r="BX232" s="34">
        <f>(BW232/12*1*$D232*$G232*$H232*$L232*BX$9)+(BW232/12*5*$E232*$G232*$H232*$L232)+(BW232/12*6*$F232*$G232*$H232*$L232)</f>
        <v>435947.87263999996</v>
      </c>
      <c r="BY232" s="34">
        <v>65</v>
      </c>
      <c r="BZ232" s="34">
        <f>(BY232/12*1*$D232*$G232*$H232*$L232*BZ$9)+(BY232/12*5*$E232*$G232*$H232*$L232)+(BY232/12*6*$F232*$G232*$H232*$L232)</f>
        <v>1180692.1550666667</v>
      </c>
      <c r="CA232" s="34">
        <v>0</v>
      </c>
      <c r="CB232" s="34">
        <f>(CA232/12*1*$D232*$G232*$H232*$L232*CB$9)+(CA232/12*5*$E232*$G232*$H232*$L232)+(CA232/12*6*$F232*$G232*$H232*$L232)</f>
        <v>0</v>
      </c>
      <c r="CC232" s="34">
        <v>74</v>
      </c>
      <c r="CD232" s="34">
        <f>(CC232/12*1*$D232*$G232*$H232*$L232*CD$9)+(CC232/12*5*$E232*$G232*$H232*$L232)+(CC232/12*6*$F232*$G232*$H232*$L232)</f>
        <v>1338688.1614399999</v>
      </c>
      <c r="CE232" s="34">
        <v>26</v>
      </c>
      <c r="CF232" s="34">
        <f t="shared" ref="CF232:CF233" si="1910">(CE232/12*1*$D232*$G232*$H232*$M232*CF$9)+(CE232/12*5*$E232*$G232*$H232*$M232)+(CE232/12*6*$F232*$G232*$H232*$M232)</f>
        <v>564419.87347199989</v>
      </c>
      <c r="CG232" s="34"/>
      <c r="CH232" s="34">
        <f t="shared" ref="CH232:CH233" si="1911">(CG232/12*1*$D232*$G232*$H232*$L232*CH$9)+(CG232/12*5*$E232*$G232*$H232*$L232)+(CG232/12*6*$F232*$G232*$H232*$L232)</f>
        <v>0</v>
      </c>
      <c r="CI232" s="34"/>
      <c r="CJ232" s="34">
        <f t="shared" ref="CJ232:CJ233" si="1912">(CI232/12*1*$D232*$G232*$H232*$M232*CJ$9)+(CI232/12*5*$E232*$G232*$H232*$M232)+(CI232/12*6*$F232*$G232*$H232*$M232)</f>
        <v>0</v>
      </c>
      <c r="CK232" s="34">
        <v>0</v>
      </c>
      <c r="CL232" s="34">
        <f t="shared" ref="CL232:CL233" si="1913">(CK232/12*1*$D232*$G232*$H232*$L232*CL$9)+(CK232/12*5*$E232*$G232*$H232*$L232)+(CK232/12*6*$F232*$G232*$H232*$L232)</f>
        <v>0</v>
      </c>
      <c r="CM232" s="34">
        <v>10</v>
      </c>
      <c r="CN232" s="34">
        <f>(CM232/12*1*$D232*$G232*$H232*$L232*CN$9)+(CM232/12*11*$E232*$G232*$H232*$L232)</f>
        <v>183916.11653333335</v>
      </c>
      <c r="CO232" s="34">
        <v>1</v>
      </c>
      <c r="CP232" s="34">
        <v>9207.1</v>
      </c>
      <c r="CQ232" s="34"/>
      <c r="CR232" s="34"/>
      <c r="CS232" s="34">
        <f t="shared" si="1727"/>
        <v>1</v>
      </c>
      <c r="CT232" s="34">
        <f t="shared" si="1727"/>
        <v>9207.1</v>
      </c>
      <c r="CU232" s="34">
        <v>218</v>
      </c>
      <c r="CV232" s="34">
        <f t="shared" ref="CV232:CV233" si="1914">(CU232/12*1*$D232*$G232*$H232*$M232*CV$9)+(CU232/12*5*$E232*$G232*$H232*$M232)+(CU232/12*6*$F232*$G232*$H232*$M232)</f>
        <v>4751831.8117759991</v>
      </c>
      <c r="CW232" s="34">
        <v>156</v>
      </c>
      <c r="CX232" s="34">
        <f t="shared" ref="CX232:CX233" si="1915">(CW232/12*1*$D232*$G232*$H232*$M232*CX$9)+(CW232/12*5*$E232*$G232*$H232*$M232)+(CW232/12*6*$F232*$G232*$H232*$M232)</f>
        <v>3400393.4065919993</v>
      </c>
      <c r="CY232" s="34">
        <v>52</v>
      </c>
      <c r="CZ232" s="34">
        <f t="shared" ref="CZ232:CZ233" si="1916">(CY232/12*1*$D232*$G232*$H232*$L232*CZ$9)+(CY232/12*5*$E232*$G232*$H232*$L232)+(CY232/12*6*$F232*$G232*$H232*$L232)</f>
        <v>948793.05247999984</v>
      </c>
      <c r="DA232" s="34">
        <v>54</v>
      </c>
      <c r="DB232" s="34">
        <f t="shared" ref="DB232:DB233" si="1917">(DA232/12*1*$D232*$G232*$H232*$M232*DB$9)+(DA232/12*5*$E232*$G232*$H232*$M232)+(DA232/12*6*$F232*$G232*$H232*$M232)</f>
        <v>1182342.111552</v>
      </c>
      <c r="DC232" s="34">
        <v>26</v>
      </c>
      <c r="DD232" s="34">
        <f t="shared" ref="DD232:DD233" si="1918">(DC232/12*1*$D232*$G232*$H232*$M232*DD$9)+(DC232/12*5*$E232*$G232*$H232*$M232)+(DC232/12*6*$F232*$G232*$H232*$M232)</f>
        <v>569275.83148799988</v>
      </c>
      <c r="DE232" s="34">
        <v>58</v>
      </c>
      <c r="DF232" s="34">
        <f t="shared" ref="DF232:DF233" si="1919">(DE232/12*1*$D232*$G232*$H232*$M232*DF$9)+(DE232/12*5*$E232*$G232*$H232*$M232)+(DE232/12*6*$F232*$G232*$H232*$M232)</f>
        <v>1269923.0087039997</v>
      </c>
      <c r="DG232" s="34">
        <v>88</v>
      </c>
      <c r="DH232" s="34">
        <f>(DG232/12*1*$D232*$G232*$H232*$M232*DH$9)+(DG232/12*11*$E232*$G232*$H232*$M232)</f>
        <v>1941371.5453439995</v>
      </c>
      <c r="DI232" s="34">
        <v>24</v>
      </c>
      <c r="DJ232" s="34">
        <v>528170.25999999989</v>
      </c>
      <c r="DK232" s="34"/>
      <c r="DL232" s="27"/>
      <c r="DM232" s="34"/>
      <c r="DN232" s="27">
        <f t="shared" si="1682"/>
        <v>528170.25999999989</v>
      </c>
      <c r="DO232" s="34">
        <v>0</v>
      </c>
      <c r="DP232" s="34">
        <f t="shared" ref="DP232:DP233" si="1920">(DO232/12*1*$D232*$G232*$H232*$L232*DP$9)+(DO232/12*5*$E232*$G232*$H232*$L232)+(DO232/12*6*$F232*$G232*$H232*$L232)</f>
        <v>0</v>
      </c>
      <c r="DQ232" s="34">
        <v>58</v>
      </c>
      <c r="DR232" s="34">
        <f>(DQ232/12*1*$D232*$G232*$H232*$M232*DR$9)+(DQ232/12*11*$E232*$G232*$H232*$M232)</f>
        <v>1279540.3367039999</v>
      </c>
      <c r="DS232" s="34">
        <v>10</v>
      </c>
      <c r="DT232" s="34">
        <v>219243.7</v>
      </c>
      <c r="DU232" s="34"/>
      <c r="DV232" s="27"/>
      <c r="DW232" s="34">
        <f t="shared" si="1693"/>
        <v>10</v>
      </c>
      <c r="DX232" s="34">
        <f t="shared" si="1693"/>
        <v>219243.7</v>
      </c>
      <c r="DY232" s="34">
        <v>128</v>
      </c>
      <c r="DZ232" s="34">
        <f>(DY232/12*1*$D232*$G232*$H232*$M232*DZ$9)+(DY232/12*11*$E232*$G232*$H232*$M232)</f>
        <v>2811290.8328959993</v>
      </c>
      <c r="EA232" s="34">
        <v>43</v>
      </c>
      <c r="EB232" s="34">
        <v>925883.3600000001</v>
      </c>
      <c r="EC232" s="27"/>
      <c r="ED232" s="34"/>
      <c r="EE232" s="34">
        <f t="shared" si="1735"/>
        <v>43</v>
      </c>
      <c r="EF232" s="34">
        <f t="shared" si="1735"/>
        <v>925883.3600000001</v>
      </c>
      <c r="EG232" s="34">
        <v>184</v>
      </c>
      <c r="EH232" s="34">
        <f>(EG232/12*1*$D232*$G232*$H232*$L232*EH$9)+(EG232/12*11*$E232*$G232*$H232*$L232)</f>
        <v>3384056.5442133332</v>
      </c>
      <c r="EI232" s="34">
        <v>43</v>
      </c>
      <c r="EJ232" s="34">
        <v>781165.08000000007</v>
      </c>
      <c r="EK232" s="34"/>
      <c r="EL232" s="34"/>
      <c r="EM232" s="34"/>
      <c r="EN232" s="34">
        <f t="shared" si="1694"/>
        <v>781165.08000000007</v>
      </c>
      <c r="EO232" s="34">
        <v>70</v>
      </c>
      <c r="EP232" s="34">
        <f>(EO232/12*1*$D232*$G232*$H232*$L232*EP$9)+(EO232/12*11*$E232*$G232*$H232*$L232)</f>
        <v>1287412.8157333331</v>
      </c>
      <c r="EQ232" s="34">
        <v>12</v>
      </c>
      <c r="ER232" s="34">
        <v>220887.28000000003</v>
      </c>
      <c r="ES232" s="34"/>
      <c r="ET232" s="34"/>
      <c r="EU232" s="34">
        <f t="shared" si="1738"/>
        <v>12</v>
      </c>
      <c r="EV232" s="34">
        <f t="shared" si="1696"/>
        <v>220887.28000000003</v>
      </c>
      <c r="EW232" s="34">
        <v>19</v>
      </c>
      <c r="EX232" s="34">
        <f>(EW232/12*1*$D232*$G232*$H232*$M232*EX$9)+(EW232/12*11*$E232*$G232*$H232*$M232)</f>
        <v>435550.8471999999</v>
      </c>
      <c r="EY232" s="34">
        <v>4</v>
      </c>
      <c r="EZ232" s="34">
        <v>88388.160000000003</v>
      </c>
      <c r="FA232" s="34"/>
      <c r="FB232" s="34"/>
      <c r="FC232" s="34">
        <f t="shared" si="1863"/>
        <v>4</v>
      </c>
      <c r="FD232" s="34">
        <f t="shared" si="1863"/>
        <v>88388.160000000003</v>
      </c>
      <c r="FE232" s="34">
        <v>88</v>
      </c>
      <c r="FF232" s="34">
        <f t="shared" ref="FF232:FF233" si="1921">(FE232/12*1*$D232*$G232*$H232*$M232*FF$9)+(FE232/12*11*$E232*$G232*$H232*$M232)</f>
        <v>2001635.2294399997</v>
      </c>
      <c r="FG232" s="34">
        <v>21</v>
      </c>
      <c r="FH232" s="34">
        <v>535305.15999999992</v>
      </c>
      <c r="FI232" s="34"/>
      <c r="FJ232" s="34"/>
      <c r="FK232" s="34">
        <f t="shared" si="1865"/>
        <v>21</v>
      </c>
      <c r="FL232" s="34">
        <f t="shared" si="1865"/>
        <v>535305.15999999992</v>
      </c>
      <c r="FM232" s="34">
        <v>74</v>
      </c>
      <c r="FN232" s="34">
        <f t="shared" ref="FN232:FN233" si="1922">(FM232/12*1*$D232*$G232*$H232*$M232*FN$9)+(FM232/12*11*$E232*$G232*$H232*$M232)</f>
        <v>1683193.2611200002</v>
      </c>
      <c r="FO232" s="34">
        <v>7</v>
      </c>
      <c r="FP232" s="34">
        <v>178634.27000000002</v>
      </c>
      <c r="FQ232" s="34"/>
      <c r="FR232" s="34"/>
      <c r="FS232" s="34"/>
      <c r="FT232" s="34"/>
      <c r="FU232" s="34">
        <v>26</v>
      </c>
      <c r="FV232" s="34">
        <f t="shared" ref="FV232:FV233" si="1923">(FU232/12*1*$D232*$G232*$H232*$N232*FV$9)+(FU232/12*11*$E232*$G232*$H232*$N232)</f>
        <v>791141.5451333333</v>
      </c>
      <c r="FW232" s="34">
        <v>19</v>
      </c>
      <c r="FX232" s="34">
        <v>649468.4</v>
      </c>
      <c r="FY232" s="34"/>
      <c r="FZ232" s="34"/>
      <c r="GA232" s="34">
        <f t="shared" si="1744"/>
        <v>19</v>
      </c>
      <c r="GB232" s="34">
        <f t="shared" si="1744"/>
        <v>649468.4</v>
      </c>
      <c r="GC232" s="34">
        <v>60</v>
      </c>
      <c r="GD232" s="34">
        <f>(GC232/12*1*$D232*$G232*$H232*$O232*GD$9)+(GC232/12*11*$E232*$G232*$H232*$P232)</f>
        <v>2071735.8843999999</v>
      </c>
      <c r="GE232" s="34">
        <v>9</v>
      </c>
      <c r="GF232" s="34">
        <v>330354.87</v>
      </c>
      <c r="GG232" s="34"/>
      <c r="GH232" s="34"/>
      <c r="GI232" s="27">
        <f t="shared" si="1745"/>
        <v>9</v>
      </c>
      <c r="GJ232" s="27">
        <f t="shared" si="1745"/>
        <v>330354.87</v>
      </c>
      <c r="GK232" s="37"/>
      <c r="GL232" s="38"/>
    </row>
    <row r="233" spans="1:194" ht="45" x14ac:dyDescent="0.25">
      <c r="A233" s="41"/>
      <c r="B233" s="72">
        <v>194</v>
      </c>
      <c r="C233" s="28" t="s">
        <v>371</v>
      </c>
      <c r="D233" s="29">
        <f t="shared" si="1868"/>
        <v>18150.400000000001</v>
      </c>
      <c r="E233" s="29">
        <f t="shared" si="1868"/>
        <v>18790</v>
      </c>
      <c r="F233" s="30">
        <v>18508</v>
      </c>
      <c r="G233" s="39">
        <v>0.78</v>
      </c>
      <c r="H233" s="31">
        <v>1</v>
      </c>
      <c r="I233" s="32"/>
      <c r="J233" s="32"/>
      <c r="K233" s="32"/>
      <c r="L233" s="29">
        <v>1.4</v>
      </c>
      <c r="M233" s="29">
        <v>1.68</v>
      </c>
      <c r="N233" s="29">
        <v>2.23</v>
      </c>
      <c r="O233" s="29">
        <v>2.39</v>
      </c>
      <c r="P233" s="33">
        <v>2.57</v>
      </c>
      <c r="Q233" s="34">
        <v>587</v>
      </c>
      <c r="R233" s="34">
        <f t="shared" si="1888"/>
        <v>12016872.074479999</v>
      </c>
      <c r="S233" s="34">
        <v>10</v>
      </c>
      <c r="T233" s="34">
        <f t="shared" si="1889"/>
        <v>204716.7304</v>
      </c>
      <c r="U233" s="34">
        <v>0</v>
      </c>
      <c r="V233" s="34">
        <f t="shared" si="1890"/>
        <v>0</v>
      </c>
      <c r="W233" s="34"/>
      <c r="X233" s="34">
        <f t="shared" si="1891"/>
        <v>0</v>
      </c>
      <c r="Y233" s="34">
        <v>0</v>
      </c>
      <c r="Z233" s="34">
        <f t="shared" si="1892"/>
        <v>0</v>
      </c>
      <c r="AA233" s="34">
        <v>216</v>
      </c>
      <c r="AB233" s="34">
        <f t="shared" si="1893"/>
        <v>4421881.3766399994</v>
      </c>
      <c r="AC233" s="34">
        <v>122</v>
      </c>
      <c r="AD233" s="34">
        <f t="shared" si="1894"/>
        <v>2537845.2590399999</v>
      </c>
      <c r="AE233" s="34">
        <v>0</v>
      </c>
      <c r="AF233" s="34">
        <f t="shared" si="1895"/>
        <v>0</v>
      </c>
      <c r="AG233" s="34">
        <v>0</v>
      </c>
      <c r="AH233" s="34">
        <f t="shared" si="1896"/>
        <v>0</v>
      </c>
      <c r="AI233" s="34"/>
      <c r="AJ233" s="34">
        <f>(AI233/12*1*$D233*$G233*$H233*$L233*AJ$9)+(AI233/12*11*$E233*$G233*$H233*$L233)</f>
        <v>0</v>
      </c>
      <c r="AK233" s="34">
        <v>20</v>
      </c>
      <c r="AL233" s="34">
        <f>(AK233/12*1*$D233*$G233*$H233*$L233*AL$9)+(AK233/12*5*$E233*$G233*$H233*$L233)+(AK233/12*6*$F233*$G233*$H233*$L233)</f>
        <v>407451.43712000002</v>
      </c>
      <c r="AM233" s="34"/>
      <c r="AN233" s="34">
        <f>(AM233/12*1*$D233*$G233*$H233*$L233*AN$9)+(AM233/12*5*$E233*$G233*$H233*$L233)+(AM233/12*6*$F233*$G233*$H233*$L233)</f>
        <v>0</v>
      </c>
      <c r="AO233" s="34">
        <v>0</v>
      </c>
      <c r="AP233" s="34">
        <f t="shared" si="1897"/>
        <v>0</v>
      </c>
      <c r="AQ233" s="34">
        <v>149</v>
      </c>
      <c r="AR233" s="34">
        <f>(AQ233/12*1*$D233*$G233*$H233*$M233*AR$9)+(AQ233/12*5*$E233*$G233*$H233*$M233)+(AQ233/12*6*$F233*$G233*$H233*$M233)</f>
        <v>3642615.8478528</v>
      </c>
      <c r="AS233" s="34">
        <v>12</v>
      </c>
      <c r="AT233" s="34">
        <f>(AS233/12*1*$D233*$G233*$H233*$M233*AT$9)+(AS233/12*5*$E233*$G233*$H233*$M233)+(AS233/12*6*$F233*$G233*$H233*$M233)</f>
        <v>293365.03472640004</v>
      </c>
      <c r="AU233" s="70">
        <v>127</v>
      </c>
      <c r="AV233" s="34">
        <f t="shared" si="1898"/>
        <v>3104779.9508544002</v>
      </c>
      <c r="AW233" s="34">
        <v>0</v>
      </c>
      <c r="AX233" s="34">
        <f t="shared" si="1899"/>
        <v>0</v>
      </c>
      <c r="AY233" s="34"/>
      <c r="AZ233" s="34">
        <f t="shared" si="1900"/>
        <v>0</v>
      </c>
      <c r="BA233" s="34"/>
      <c r="BB233" s="34">
        <f t="shared" si="1901"/>
        <v>0</v>
      </c>
      <c r="BC233" s="34">
        <v>30</v>
      </c>
      <c r="BD233" s="34">
        <f t="shared" si="1902"/>
        <v>733412.58681600005</v>
      </c>
      <c r="BE233" s="34">
        <v>0</v>
      </c>
      <c r="BF233" s="34">
        <f t="shared" si="1903"/>
        <v>0</v>
      </c>
      <c r="BG233" s="34">
        <v>0</v>
      </c>
      <c r="BH233" s="34">
        <f t="shared" si="1904"/>
        <v>0</v>
      </c>
      <c r="BI233" s="34">
        <v>0</v>
      </c>
      <c r="BJ233" s="34">
        <f t="shared" si="1905"/>
        <v>0</v>
      </c>
      <c r="BK233" s="34">
        <v>0</v>
      </c>
      <c r="BL233" s="34">
        <f t="shared" si="1906"/>
        <v>0</v>
      </c>
      <c r="BM233" s="34">
        <v>400</v>
      </c>
      <c r="BN233" s="34">
        <f t="shared" si="1907"/>
        <v>8188669.216</v>
      </c>
      <c r="BO233" s="34">
        <v>512</v>
      </c>
      <c r="BP233" s="34">
        <f>(BO233/12*1*$D233*$G233*$H233*$L233*BP$9)+(BO233/12*11*$E233*$G233*$H233*$L233)</f>
        <v>10509590.454271998</v>
      </c>
      <c r="BQ233" s="40">
        <v>14</v>
      </c>
      <c r="BR233" s="34">
        <f t="shared" si="1908"/>
        <v>342259.20718080003</v>
      </c>
      <c r="BS233" s="34">
        <v>0</v>
      </c>
      <c r="BT233" s="34">
        <f>(BS233/12*1*$D233*$G233*$H233*$M233*BT$9)+(BS233/12*4*$E233*$G233*$H233*$M495)+(BS233/12*1*$E233*$G233*$H233*$M233)+(BS233/12*6*$F233*$G233*$H233*$M233)</f>
        <v>0</v>
      </c>
      <c r="BU233" s="34">
        <v>1</v>
      </c>
      <c r="BV233" s="34">
        <v>12311.21</v>
      </c>
      <c r="BW233" s="34">
        <v>98</v>
      </c>
      <c r="BX233" s="34">
        <f>(BW233/12*1*$D233*$G233*$H233*$L233*BX$9)+(BW233/12*5*$E233*$G233*$H233*$L233)+(BW233/12*6*$F233*$G233*$H233*$L233)</f>
        <v>1983562.820512</v>
      </c>
      <c r="BY233" s="34">
        <v>308</v>
      </c>
      <c r="BZ233" s="34">
        <f>(BY233/12*1*$D233*$G233*$H233*$L233*BZ$9)+(BY233/12*5*$E233*$G233*$H233*$L233)+(BY233/12*6*$F233*$G233*$H233*$L233)</f>
        <v>6234054.5787519999</v>
      </c>
      <c r="CA233" s="34">
        <v>0</v>
      </c>
      <c r="CB233" s="34">
        <f>(CA233/12*1*$D233*$G233*$H233*$L233*CB$9)+(CA233/12*5*$E233*$G233*$H233*$L233)+(CA233/12*6*$F233*$G233*$H233*$L233)</f>
        <v>0</v>
      </c>
      <c r="CC233" s="34">
        <v>50</v>
      </c>
      <c r="CD233" s="34">
        <f>(CC233/12*1*$D233*$G233*$H233*$L233*CD$9)+(CC233/12*5*$E233*$G233*$H233*$L233)+(CC233/12*6*$F233*$G233*$H233*$L233)</f>
        <v>1007892.6311999999</v>
      </c>
      <c r="CE233" s="34">
        <v>8</v>
      </c>
      <c r="CF233" s="34">
        <f t="shared" si="1910"/>
        <v>193515.3851904</v>
      </c>
      <c r="CG233" s="34"/>
      <c r="CH233" s="34">
        <f t="shared" si="1911"/>
        <v>0</v>
      </c>
      <c r="CI233" s="34"/>
      <c r="CJ233" s="34">
        <f t="shared" si="1912"/>
        <v>0</v>
      </c>
      <c r="CK233" s="34">
        <v>0</v>
      </c>
      <c r="CL233" s="34">
        <f t="shared" si="1913"/>
        <v>0</v>
      </c>
      <c r="CM233" s="34">
        <v>96</v>
      </c>
      <c r="CN233" s="34">
        <f>(CM233/12*1*$D233*$G233*$H233*$L233*CN$9)+(CM233/12*11*$E233*$G233*$H233*$L233)</f>
        <v>1967376.9722880002</v>
      </c>
      <c r="CO233" s="34">
        <v>30</v>
      </c>
      <c r="CP233" s="34">
        <v>582317.33000000007</v>
      </c>
      <c r="CQ233" s="34"/>
      <c r="CR233" s="34"/>
      <c r="CS233" s="34">
        <f t="shared" si="1727"/>
        <v>30</v>
      </c>
      <c r="CT233" s="34">
        <f t="shared" si="1727"/>
        <v>582317.33000000007</v>
      </c>
      <c r="CU233" s="34">
        <v>168</v>
      </c>
      <c r="CV233" s="34">
        <f t="shared" si="1914"/>
        <v>4080472.0879103998</v>
      </c>
      <c r="CW233" s="34">
        <v>110</v>
      </c>
      <c r="CX233" s="34">
        <f t="shared" si="1915"/>
        <v>2671737.676608</v>
      </c>
      <c r="CY233" s="34">
        <v>144</v>
      </c>
      <c r="CZ233" s="34">
        <f t="shared" si="1916"/>
        <v>2927704.2762239994</v>
      </c>
      <c r="DA233" s="34">
        <v>84</v>
      </c>
      <c r="DB233" s="34">
        <f t="shared" si="1917"/>
        <v>2049392.9933568002</v>
      </c>
      <c r="DC233" s="34">
        <v>34</v>
      </c>
      <c r="DD233" s="34">
        <f t="shared" si="1918"/>
        <v>829516.21159680001</v>
      </c>
      <c r="DE233" s="34">
        <v>230</v>
      </c>
      <c r="DF233" s="34">
        <f t="shared" si="1919"/>
        <v>5611433.1960960003</v>
      </c>
      <c r="DG233" s="34">
        <v>126</v>
      </c>
      <c r="DH233" s="34">
        <f>(DG233/12*1*$D233*$G233*$H233*$M233*DH$9)+(DG233/12*11*$E233*$G233*$H233*$M233)</f>
        <v>3097370.0564351999</v>
      </c>
      <c r="DI233" s="34">
        <v>32</v>
      </c>
      <c r="DJ233" s="34">
        <v>783106.64</v>
      </c>
      <c r="DK233" s="34"/>
      <c r="DL233" s="27"/>
      <c r="DM233" s="34"/>
      <c r="DN233" s="27">
        <f t="shared" si="1682"/>
        <v>783106.64</v>
      </c>
      <c r="DO233" s="34">
        <v>0</v>
      </c>
      <c r="DP233" s="34">
        <f t="shared" si="1920"/>
        <v>0</v>
      </c>
      <c r="DQ233" s="34">
        <v>74</v>
      </c>
      <c r="DR233" s="34">
        <f>(DQ233/12*1*$D233*$G233*$H233*$M233*DR$9)+(DQ233/12*11*$E233*$G233*$H233*$M233)</f>
        <v>1819090.3506048</v>
      </c>
      <c r="DS233" s="34">
        <v>11</v>
      </c>
      <c r="DT233" s="34">
        <v>269403.95999999996</v>
      </c>
      <c r="DU233" s="34"/>
      <c r="DV233" s="27"/>
      <c r="DW233" s="34">
        <f t="shared" si="1693"/>
        <v>11</v>
      </c>
      <c r="DX233" s="34">
        <f t="shared" si="1693"/>
        <v>269403.95999999996</v>
      </c>
      <c r="DY233" s="34">
        <v>206</v>
      </c>
      <c r="DZ233" s="34">
        <f>(DY233/12*1*$D233*$G233*$H233*$M233*DZ$9)+(DY233/12*11*$E233*$G233*$H233*$M233)</f>
        <v>5041497.8909568004</v>
      </c>
      <c r="EA233" s="34">
        <v>42</v>
      </c>
      <c r="EB233" s="34">
        <v>999023.46</v>
      </c>
      <c r="EC233" s="27"/>
      <c r="ED233" s="34"/>
      <c r="EE233" s="34">
        <f t="shared" si="1735"/>
        <v>42</v>
      </c>
      <c r="EF233" s="34">
        <f t="shared" si="1735"/>
        <v>999023.46</v>
      </c>
      <c r="EG233" s="34">
        <v>186</v>
      </c>
      <c r="EH233" s="34">
        <f>(EG233/12*1*$D233*$G233*$H233*$L233*EH$9)+(EG233/12*11*$E233*$G233*$H233*$L233)</f>
        <v>3811792.883808</v>
      </c>
      <c r="EI233" s="34">
        <v>64</v>
      </c>
      <c r="EJ233" s="34">
        <v>1312006.6800000002</v>
      </c>
      <c r="EK233" s="34"/>
      <c r="EL233" s="34"/>
      <c r="EM233" s="34"/>
      <c r="EN233" s="34">
        <f t="shared" si="1694"/>
        <v>1312006.6800000002</v>
      </c>
      <c r="EO233" s="34">
        <v>60</v>
      </c>
      <c r="EP233" s="34">
        <f>(EO233/12*1*$D233*$G233*$H233*$L233*EP$9)+(EO233/12*11*$E233*$G233*$H233*$L233)</f>
        <v>1229610.6076799999</v>
      </c>
      <c r="EQ233" s="34">
        <v>10</v>
      </c>
      <c r="ER233" s="34">
        <v>193770.45</v>
      </c>
      <c r="ES233" s="34"/>
      <c r="ET233" s="34"/>
      <c r="EU233" s="34">
        <f t="shared" si="1738"/>
        <v>10</v>
      </c>
      <c r="EV233" s="34">
        <f t="shared" si="1696"/>
        <v>193770.45</v>
      </c>
      <c r="EW233" s="34">
        <v>16</v>
      </c>
      <c r="EX233" s="34">
        <f>(EW233/12*1*$D233*$G233*$H233*$M233*EX$9)+(EW233/12*11*$E233*$G233*$H233*$M233)</f>
        <v>408697.33631999994</v>
      </c>
      <c r="EY233" s="34">
        <v>1</v>
      </c>
      <c r="EZ233" s="34">
        <v>24622.42</v>
      </c>
      <c r="FA233" s="34"/>
      <c r="FB233" s="34"/>
      <c r="FC233" s="34">
        <f t="shared" si="1863"/>
        <v>1</v>
      </c>
      <c r="FD233" s="34">
        <f t="shared" si="1863"/>
        <v>24622.42</v>
      </c>
      <c r="FE233" s="34">
        <v>118</v>
      </c>
      <c r="FF233" s="34">
        <f t="shared" si="1921"/>
        <v>2990754.9759359998</v>
      </c>
      <c r="FG233" s="34">
        <v>34</v>
      </c>
      <c r="FH233" s="34">
        <v>863189.02</v>
      </c>
      <c r="FI233" s="34"/>
      <c r="FJ233" s="34"/>
      <c r="FK233" s="34">
        <f t="shared" si="1865"/>
        <v>34</v>
      </c>
      <c r="FL233" s="34">
        <f t="shared" si="1865"/>
        <v>863189.02</v>
      </c>
      <c r="FM233" s="34">
        <v>26</v>
      </c>
      <c r="FN233" s="34">
        <f t="shared" si="1922"/>
        <v>658979.9099519999</v>
      </c>
      <c r="FO233" s="34">
        <v>13</v>
      </c>
      <c r="FP233" s="34">
        <v>338108.5799999999</v>
      </c>
      <c r="FQ233" s="34"/>
      <c r="FR233" s="34"/>
      <c r="FS233" s="34"/>
      <c r="FT233" s="34"/>
      <c r="FU233" s="34">
        <v>28</v>
      </c>
      <c r="FV233" s="34">
        <f t="shared" si="1923"/>
        <v>949369.8541600001</v>
      </c>
      <c r="FW233" s="34">
        <v>8</v>
      </c>
      <c r="FX233" s="34">
        <v>321105.28000000009</v>
      </c>
      <c r="FY233" s="34"/>
      <c r="FZ233" s="34"/>
      <c r="GA233" s="34">
        <f t="shared" si="1744"/>
        <v>8</v>
      </c>
      <c r="GB233" s="34">
        <f t="shared" si="1744"/>
        <v>321105.28000000009</v>
      </c>
      <c r="GC233" s="34">
        <v>42</v>
      </c>
      <c r="GD233" s="34">
        <f>(GC233/12*1*$D233*$G233*$H233*$O233*GD$9)+(GC233/12*11*$E233*$G233*$H233*$P233)</f>
        <v>1615953.9898320001</v>
      </c>
      <c r="GE233" s="34">
        <v>3</v>
      </c>
      <c r="GF233" s="34">
        <v>112999.29000000001</v>
      </c>
      <c r="GG233" s="34"/>
      <c r="GH233" s="34"/>
      <c r="GI233" s="27">
        <f t="shared" si="1745"/>
        <v>3</v>
      </c>
      <c r="GJ233" s="27">
        <f t="shared" si="1745"/>
        <v>112999.29000000001</v>
      </c>
      <c r="GK233" s="37"/>
      <c r="GL233" s="38"/>
    </row>
    <row r="234" spans="1:194" ht="45" x14ac:dyDescent="0.25">
      <c r="A234" s="41"/>
      <c r="B234" s="72">
        <v>195</v>
      </c>
      <c r="C234" s="28" t="s">
        <v>372</v>
      </c>
      <c r="D234" s="29">
        <f t="shared" si="1868"/>
        <v>18150.400000000001</v>
      </c>
      <c r="E234" s="29">
        <f t="shared" si="1868"/>
        <v>18790</v>
      </c>
      <c r="F234" s="30">
        <v>18508</v>
      </c>
      <c r="G234" s="39">
        <v>2.38</v>
      </c>
      <c r="H234" s="31">
        <v>1</v>
      </c>
      <c r="I234" s="32"/>
      <c r="J234" s="32"/>
      <c r="K234" s="32"/>
      <c r="L234" s="29">
        <v>1.4</v>
      </c>
      <c r="M234" s="29">
        <v>1.68</v>
      </c>
      <c r="N234" s="29">
        <v>2.23</v>
      </c>
      <c r="O234" s="29">
        <v>2.39</v>
      </c>
      <c r="P234" s="33">
        <v>2.57</v>
      </c>
      <c r="Q234" s="34">
        <v>96</v>
      </c>
      <c r="R234" s="34">
        <f>(Q234/12*1*$D234*$G234*$H234*$L234*R$9)+(Q234/12*5*$E234*$G234*$H234*$L234*R$10)+(Q234/12*6*$F234*$G234*$H234*$L234*R$10)</f>
        <v>6051269.7235199995</v>
      </c>
      <c r="S234" s="34">
        <v>2</v>
      </c>
      <c r="T234" s="34">
        <f>(S234/12*1*$D234*$G234*$H234*$L234*T$9)+(S234/12*5*$E234*$G234*$H234*$L234*T$10)+(S234/12*6*$F234*$G234*$H234*$L234*T$10)</f>
        <v>126068.11924</v>
      </c>
      <c r="U234" s="34"/>
      <c r="V234" s="34">
        <f t="shared" ref="V234:V236" si="1924">(U234/12*1*$D234*$G234*$H234*$L234*V$9)+(U234/12*5*$E234*$G234*$H234*$L234*V$10)+(U234/12*6*$F234*$G234*$H234*$L234*V$10)</f>
        <v>0</v>
      </c>
      <c r="W234" s="34"/>
      <c r="X234" s="34">
        <f t="shared" ref="X234:X236" si="1925">(W234/12*1*$D234*$G234*$H234*$L234*X$9)+(W234/12*5*$E234*$G234*$H234*$L234*X$10)+(W234/12*6*$F234*$G234*$H234*$L234*X$10)</f>
        <v>0</v>
      </c>
      <c r="Y234" s="34"/>
      <c r="Z234" s="34">
        <f t="shared" ref="Z234:Z236" si="1926">(Y234/12*1*$D234*$G234*$H234*$L234*Z$9)+(Y234/12*5*$E234*$G234*$H234*$L234*Z$10)+(Y234/12*6*$F234*$G234*$H234*$L234*Z$10)</f>
        <v>0</v>
      </c>
      <c r="AA234" s="34">
        <v>16</v>
      </c>
      <c r="AB234" s="34">
        <f t="shared" ref="AB234:AB236" si="1927">(AA234/12*1*$D234*$G234*$H234*$L234*AB$9)+(AA234/12*5*$E234*$G234*$H234*$L234*AB$10)+(AA234/12*6*$F234*$G234*$H234*$L234*AB$10)</f>
        <v>1017652.3317333332</v>
      </c>
      <c r="AC234" s="34">
        <v>514</v>
      </c>
      <c r="AD234" s="34">
        <f t="shared" ref="AD234:AD236" si="1928">(AC234/12*1*$D234*$G234*$H234*$L234*AD$9)+(AC234/12*5*$E234*$G234*$H234*$L234*AD$10)+(AC234/12*6*$F234*$G234*$H234*$L234*AD$10)</f>
        <v>39939382.37641333</v>
      </c>
      <c r="AE234" s="34"/>
      <c r="AF234" s="34">
        <f t="shared" ref="AF234:AF236" si="1929">(AE234/12*1*$D234*$G234*$H234*$L234*AF$9)+(AE234/12*5*$E234*$G234*$H234*$L234*AF$10)+(AE234/12*6*$F234*$G234*$H234*$L234*AF$10)</f>
        <v>0</v>
      </c>
      <c r="AG234" s="34"/>
      <c r="AH234" s="34">
        <f t="shared" ref="AH234:AH236" si="1930">(AG234/12*1*$D234*$G234*$H234*$L234*AH$9)+(AG234/12*5*$E234*$G234*$H234*$L234*AH$10)+(AG234/12*6*$F234*$G234*$H234*$L234*AH$10)</f>
        <v>0</v>
      </c>
      <c r="AI234" s="34"/>
      <c r="AJ234" s="34">
        <f t="shared" ref="AJ234:AJ236" si="1931">(AI234/12*1*$D234*$G234*$H234*$L234*AJ$9)+(AI234/12*3*$E234*$G234*$H234*$L234*AJ$10)+(AI234/12*2*$E234*$G234*$H234*$L234*AJ$11)+(AI234/12*6*$F234*$G234*$H234*$L234*AJ$11)</f>
        <v>0</v>
      </c>
      <c r="AK234" s="34"/>
      <c r="AL234" s="34">
        <f>(AK234/12*1*$D234*$G234*$H234*$L234*AL$9)+(AK234/12*5*$E234*$G234*$H234*$L234*AL$10)+(AK234/12*6*$F234*$G234*$H234*$L234*AL$10)</f>
        <v>0</v>
      </c>
      <c r="AM234" s="34"/>
      <c r="AN234" s="34">
        <f>(AM234/12*1*$D234*$G234*$H234*$L234*AN$9)+(AM234/12*5*$E234*$G234*$H234*$L234*AN$10)+(AM234/12*6*$F234*$G234*$H234*$L234*AN$10)</f>
        <v>0</v>
      </c>
      <c r="AO234" s="34"/>
      <c r="AP234" s="34">
        <f t="shared" ref="AP234:AP236" si="1932">(AO234/12*1*$D234*$G234*$H234*$L234*AP$9)+(AO234/12*5*$E234*$G234*$H234*$L234*AP$10)+(AO234/12*6*$F234*$G234*$H234*$L234*AP$10)</f>
        <v>0</v>
      </c>
      <c r="AQ234" s="34">
        <v>50</v>
      </c>
      <c r="AR234" s="34">
        <f>(AQ234/12*1*$D234*$G234*$H234*$M234*AR$9)+(AQ234/12*5*$E234*$G234*$H234*$M234*AR$10)+(AQ234/12*6*$F234*$G234*$H234*$M234*AR$10)</f>
        <v>3729747.7705600001</v>
      </c>
      <c r="AS234" s="34"/>
      <c r="AT234" s="34">
        <f>(AS234/12*1*$D234*$G234*$H234*$M234*AT$9)+(AS234/12*5*$E234*$G234*$H234*$M234*AT$10)+(AS234/12*6*$F234*$G234*$H234*$M234*AT$10)</f>
        <v>0</v>
      </c>
      <c r="AU234" s="70">
        <v>1</v>
      </c>
      <c r="AV234" s="34">
        <f t="shared" ref="AV234:AV236" si="1933">(AU234/12*1*$D234*$G234*$H234*$M234*AV$9)+(AU234/12*5*$E234*$G234*$H234*$M234*AV$10)+(AU234/12*6*$F234*$G234*$H234*$M234*AV$10)</f>
        <v>74594.95541119999</v>
      </c>
      <c r="AW234" s="34"/>
      <c r="AX234" s="34">
        <f t="shared" ref="AX234:AX236" si="1934">(AW234/12*1*$D234*$G234*$H234*$M234*AX$9)+(AW234/12*5*$E234*$G234*$H234*$M234*AX$10)+(AW234/12*6*$F234*$G234*$H234*$M234*AX$10)</f>
        <v>0</v>
      </c>
      <c r="AY234" s="34"/>
      <c r="AZ234" s="34">
        <f t="shared" ref="AZ234:AZ236" si="1935">(AY234/12*1*$D234*$G234*$H234*$L234*AZ$9)+(AY234/12*5*$E234*$G234*$H234*$L234*AZ$10)+(AY234/12*6*$F234*$G234*$H234*$L234*AZ$10)</f>
        <v>0</v>
      </c>
      <c r="BA234" s="34"/>
      <c r="BB234" s="34">
        <f t="shared" ref="BB234:BB236" si="1936">(BA234/12*1*$D234*$G234*$H234*$L234*BB$9)+(BA234/12*5*$E234*$G234*$H234*$L234*BB$10)+(BA234/12*6*$F234*$G234*$H234*$L234*BB$10)</f>
        <v>0</v>
      </c>
      <c r="BC234" s="34"/>
      <c r="BD234" s="34">
        <f t="shared" ref="BD234:BD236" si="1937">(BC234/12*1*$D234*$G234*$H234*$M234*BD$9)+(BC234/12*5*$E234*$G234*$H234*$M234*BD$10)+(BC234/12*6*$F234*$G234*$H234*$M234*BD$10)</f>
        <v>0</v>
      </c>
      <c r="BE234" s="34"/>
      <c r="BF234" s="34">
        <f t="shared" ref="BF234:BF236" si="1938">(BE234/12*1*$D234*$G234*$H234*$L234*BF$9)+(BE234/12*5*$E234*$G234*$H234*$L234*BF$10)+(BE234/12*6*$F234*$G234*$H234*$L234*BF$10)</f>
        <v>0</v>
      </c>
      <c r="BG234" s="34"/>
      <c r="BH234" s="34">
        <f t="shared" ref="BH234:BH236" si="1939">(BG234/12*1*$D234*$G234*$H234*$L234*BH$9)+(BG234/12*5*$E234*$G234*$H234*$L234*BH$10)+(BG234/12*6*$F234*$G234*$H234*$L234*BH$10)</f>
        <v>0</v>
      </c>
      <c r="BI234" s="34"/>
      <c r="BJ234" s="34">
        <f t="shared" ref="BJ234:BJ236" si="1940">(BI234/12*1*$D234*$G234*$H234*$L234*BJ$9)+(BI234/12*5*$E234*$G234*$H234*$L234*BJ$10)+(BI234/12*6*$F234*$G234*$H234*$L234*BJ$10)</f>
        <v>0</v>
      </c>
      <c r="BK234" s="34"/>
      <c r="BL234" s="34">
        <f t="shared" ref="BL234:BL236" si="1941">(BK234/12*1*$D234*$G234*$H234*$M234*BL$9)+(BK234/12*5*$E234*$G234*$H234*$M234*BL$10)+(BK234/12*6*$F234*$G234*$H234*$M234*BL$10)</f>
        <v>0</v>
      </c>
      <c r="BM234" s="34">
        <v>18</v>
      </c>
      <c r="BN234" s="34">
        <f t="shared" ref="BN234:BN236" si="1942">(BM234/12*1*$D234*$G234*$H234*$L234*BN$9)+(BM234/12*5*$E234*$G234*$H234*$L234*BN$10)+(BM234/12*6*$F234*$G234*$H234*$L234*BN$10)</f>
        <v>1175596.2733200002</v>
      </c>
      <c r="BO234" s="34"/>
      <c r="BP234" s="34">
        <f t="shared" ref="BP234:BP236" si="1943">(BO234/12*1*$D234*$G234*$H234*$L234*BP$9)+(BO234/12*3*$E234*$G234*$H234*$L234*BP$10)+(BO234/12*2*$E234*$G234*$H234*$L234*BP$11)+(BO234/12*6*$F234*$G234*$H234*$L234*BP$11)</f>
        <v>0</v>
      </c>
      <c r="BQ234" s="40"/>
      <c r="BR234" s="34">
        <f t="shared" ref="BR234:BR236" si="1944">(BQ234/12*1*$D234*$G234*$H234*$M234*BR$9)+(BQ234/12*5*$E234*$G234*$H234*$M234*BR$10)+(BQ234/12*6*$F234*$G234*$H234*$M234*BR$10)</f>
        <v>0</v>
      </c>
      <c r="BS234" s="34"/>
      <c r="BT234" s="34">
        <f t="shared" ref="BT234:BT236" si="1945">(BS234/12*1*$D234*$G234*$H234*$M234*BT$9)+(BS234/12*4*$E234*$G234*$H234*$M234*BT$10)+(BS234/12*1*$E234*$G234*$H234*$M234*BT$12)+(BS234/12*6*$F234*$G234*$H234*$M234*BT$12)</f>
        <v>0</v>
      </c>
      <c r="BU234" s="34"/>
      <c r="BV234" s="34">
        <f t="shared" ref="BV234:BV236" si="1946">(BU234/12*1*$D234*$F234*$G234*$L234*BV$9)+(BU234/12*11*$E234*$F234*$G234*$L234*BV$10)</f>
        <v>0</v>
      </c>
      <c r="BW234" s="34"/>
      <c r="BX234" s="34">
        <f>(BW234/12*1*$D234*$G234*$H234*$L234*BX$9)+(BW234/12*5*$E234*$G234*$H234*$L234*BX$10)+(BW234/12*6*$F234*$G234*$H234*$L234*BX$10)</f>
        <v>0</v>
      </c>
      <c r="BY234" s="34"/>
      <c r="BZ234" s="34">
        <f>(BY234/12*1*$D234*$G234*$H234*$L234*BZ$9)+(BY234/12*5*$E234*$G234*$H234*$L234*BZ$10)+(BY234/12*6*$F234*$G234*$H234*$L234*BZ$10)</f>
        <v>0</v>
      </c>
      <c r="CA234" s="34"/>
      <c r="CB234" s="34">
        <f>(CA234/12*1*$D234*$G234*$H234*$L234*CB$9)+(CA234/12*5*$E234*$G234*$H234*$L234*CB$10)+(CA234/12*6*$F234*$G234*$H234*$L234*CB$10)</f>
        <v>0</v>
      </c>
      <c r="CC234" s="34"/>
      <c r="CD234" s="34">
        <f>(CC234/12*1*$D234*$G234*$H234*$L234*CD$9)+(CC234/12*5*$E234*$G234*$H234*$L234*CD$10)+(CC234/12*6*$F234*$G234*$H234*$L234*CD$10)</f>
        <v>0</v>
      </c>
      <c r="CE234" s="34"/>
      <c r="CF234" s="34">
        <f t="shared" ref="CF234:CF236" si="1947">(CE234/12*1*$D234*$G234*$H234*$M234*CF$9)+(CE234/12*5*$E234*$G234*$H234*$M234*CF$10)+(CE234/12*6*$F234*$G234*$H234*$M234*CF$10)</f>
        <v>0</v>
      </c>
      <c r="CG234" s="34"/>
      <c r="CH234" s="34">
        <f t="shared" ref="CH234:CH236" si="1948">(CG234/12*1*$D234*$G234*$H234*$L234*CH$9)+(CG234/12*5*$E234*$G234*$H234*$L234*CH$10)+(CG234/12*6*$F234*$G234*$H234*$L234*CH$10)</f>
        <v>0</v>
      </c>
      <c r="CI234" s="34"/>
      <c r="CJ234" s="34">
        <f t="shared" ref="CJ234:CJ236" si="1949">(CI234/12*1*$D234*$G234*$H234*$M234*CJ$9)+(CI234/12*5*$E234*$G234*$H234*$M234*CJ$10)+(CI234/12*6*$F234*$G234*$H234*$M234*CJ$10)</f>
        <v>0</v>
      </c>
      <c r="CK234" s="34"/>
      <c r="CL234" s="34">
        <f t="shared" ref="CL234:CL236" si="1950">(CK234/12*1*$D234*$G234*$H234*$L234*CL$9)+(CK234/12*5*$E234*$G234*$H234*$L234*CL$10)+(CK234/12*6*$F234*$G234*$H234*$L234*CL$10)</f>
        <v>0</v>
      </c>
      <c r="CM234" s="34"/>
      <c r="CN234" s="34">
        <f>(CM234/12*1*$D234*$G234*$H234*$L234*CN$9)+(CM234/12*11*$E234*$G234*$H234*$L234*CN$10)</f>
        <v>0</v>
      </c>
      <c r="CO234" s="34">
        <v>0</v>
      </c>
      <c r="CP234" s="34">
        <f t="shared" ref="CP234:CP299" si="1951">(CO234/3*1*$D234*$G234*$H234*$L234*CP$9)+(CO234/3*2*$E234*$G234*$H234*$L234*CP$10)</f>
        <v>0</v>
      </c>
      <c r="CQ234" s="34"/>
      <c r="CR234" s="34"/>
      <c r="CS234" s="34">
        <f t="shared" si="1727"/>
        <v>0</v>
      </c>
      <c r="CT234" s="34">
        <f t="shared" si="1727"/>
        <v>0</v>
      </c>
      <c r="CU234" s="34"/>
      <c r="CV234" s="34">
        <f t="shared" ref="CV234:CV236" si="1952">(CU234/12*1*$D234*$G234*$H234*$M234*CV$9)+(CU234/12*5*$E234*$G234*$H234*$M234*CV$10)+(CU234/12*6*$F234*$G234*$H234*$M234*CV$10)</f>
        <v>0</v>
      </c>
      <c r="CW234" s="34">
        <v>40</v>
      </c>
      <c r="CX234" s="34">
        <f t="shared" ref="CX234:CX236" si="1953">(CW234/12*1*$D234*$G234*$H234*$M234*CX$9)+(CW234/12*5*$E234*$G234*$H234*$M234*CX$10)+(CW234/12*6*$F234*$G234*$H234*$M234*CX$10)</f>
        <v>2838763.7201279998</v>
      </c>
      <c r="CY234" s="34">
        <v>28</v>
      </c>
      <c r="CZ234" s="34">
        <f t="shared" ref="CZ234:CZ236" si="1954">(CY234/12*1*$D234*$G234*$H234*$L234*CZ$9)+(CY234/12*5*$E234*$G234*$H234*$L234*CZ$10)+(CY234/12*6*$F234*$G234*$H234*$L234*CZ$10)</f>
        <v>1663706.7354506664</v>
      </c>
      <c r="DA234" s="34">
        <v>5</v>
      </c>
      <c r="DB234" s="34">
        <f t="shared" ref="DB234:DB236" si="1955">(DA234/12*1*$D234*$G234*$H234*$M234*DB$9)+(DA234/12*5*$E234*$G234*$H234*$M234*DB$10)+(DA234/12*6*$F234*$G234*$H234*$M234*DB$10)</f>
        <v>356508.58616799995</v>
      </c>
      <c r="DC234" s="34"/>
      <c r="DD234" s="34">
        <f t="shared" ref="DD234:DD236" si="1956">(DC234/12*1*$D234*$G234*$H234*$M234*DD$9)+(DC234/12*5*$E234*$G234*$H234*$M234*DD$10)+(DC234/12*6*$F234*$G234*$H234*$M234*DD$10)</f>
        <v>0</v>
      </c>
      <c r="DE234" s="34"/>
      <c r="DF234" s="34">
        <f t="shared" ref="DF234:DF236" si="1957">(DE234/12*1*$D234*$G234*$H234*$M234*DF$9)+(DE234/12*5*$E234*$G234*$H234*$M234*DF$10)+(DE234/12*6*$F234*$G234*$H234*$M234*DF$10)</f>
        <v>0</v>
      </c>
      <c r="DG234" s="34">
        <v>0</v>
      </c>
      <c r="DH234" s="34">
        <f>(DG234/12*1*$D234*$G234*$H234*$M234*DH$9)+(DG234/12*11*$E234*$G234*$H234*$M234*DH$10)</f>
        <v>0</v>
      </c>
      <c r="DI234" s="34">
        <v>0</v>
      </c>
      <c r="DJ234" s="34">
        <f t="shared" ref="DJ234:DJ289" si="1958">(DI234/3*1*$D234*$G234*$H234*$M234*DJ$9)+(DI234/3*2*$E234*$G234*$H234*$M234*DJ$10)</f>
        <v>0</v>
      </c>
      <c r="DK234" s="34"/>
      <c r="DL234" s="27"/>
      <c r="DM234" s="34"/>
      <c r="DN234" s="27">
        <f t="shared" si="1682"/>
        <v>0</v>
      </c>
      <c r="DO234" s="34"/>
      <c r="DP234" s="34">
        <f t="shared" ref="DP234:DP236" si="1959">(DO234/12*1*$D234*$G234*$H234*$L234*DP$9)+(DO234/12*5*$E234*$G234*$H234*$L234*DP$10)+(DO234/12*6*$F234*$G234*$H234*$L234*DP$10)</f>
        <v>0</v>
      </c>
      <c r="DQ234" s="34"/>
      <c r="DR234" s="34">
        <f>(DQ234/12*1*$D234*$G234*$H234*$M234*DR$9)+(DQ234/12*11*$E234*$G234*$H234*$M234*DR$10)</f>
        <v>0</v>
      </c>
      <c r="DS234" s="34">
        <v>0</v>
      </c>
      <c r="DT234" s="34">
        <f t="shared" ref="DT234:DT289" si="1960">(DS234/3*1*$D234*$G234*$H234*$M234*DT$9)+(DS234/3*2*$E234*$G234*$H234*$M234*DT$10)</f>
        <v>0</v>
      </c>
      <c r="DU234" s="34"/>
      <c r="DV234" s="27"/>
      <c r="DW234" s="34">
        <f t="shared" si="1693"/>
        <v>0</v>
      </c>
      <c r="DX234" s="34">
        <f t="shared" si="1693"/>
        <v>0</v>
      </c>
      <c r="DY234" s="34"/>
      <c r="DZ234" s="34">
        <f>(DY234/12*1*$D234*$G234*$H234*$M234*DZ$9)+(DY234/12*11*$E234*$G234*$H234*$M234*DZ$10)</f>
        <v>0</v>
      </c>
      <c r="EA234" s="34">
        <v>0</v>
      </c>
      <c r="EB234" s="34">
        <f t="shared" ref="EB234:EB289" si="1961">(EA234/3*1*$D234*$G234*$H234*$M234*EB$9)+(EA234/3*2*$E234*$G234*$H234*$M234*EB$10)</f>
        <v>0</v>
      </c>
      <c r="EC234" s="27"/>
      <c r="ED234" s="34"/>
      <c r="EE234" s="34">
        <f t="shared" si="1735"/>
        <v>0</v>
      </c>
      <c r="EF234" s="34">
        <f t="shared" si="1735"/>
        <v>0</v>
      </c>
      <c r="EG234" s="34">
        <v>0</v>
      </c>
      <c r="EH234" s="34">
        <f>(EG234/12*1*$D234*$G234*$H234*$L234*EH$9)+(EG234/12*11*$E234*$G234*$H234*$L234*EH$10)</f>
        <v>0</v>
      </c>
      <c r="EI234" s="34">
        <v>0</v>
      </c>
      <c r="EJ234" s="34">
        <v>0</v>
      </c>
      <c r="EK234" s="34"/>
      <c r="EL234" s="34"/>
      <c r="EM234" s="34"/>
      <c r="EN234" s="34">
        <f t="shared" si="1694"/>
        <v>0</v>
      </c>
      <c r="EO234" s="34"/>
      <c r="EP234" s="34">
        <f>(EO234/12*1*$D234*$G234*$H234*$L234*EP$9)+(EO234/12*11*$E234*$G234*$H234*$L234*EP$10)</f>
        <v>0</v>
      </c>
      <c r="EQ234" s="34">
        <v>0</v>
      </c>
      <c r="ER234" s="34">
        <f t="shared" si="1748"/>
        <v>0</v>
      </c>
      <c r="ES234" s="34"/>
      <c r="ET234" s="34"/>
      <c r="EU234" s="34">
        <f t="shared" si="1738"/>
        <v>0</v>
      </c>
      <c r="EV234" s="34">
        <f t="shared" si="1696"/>
        <v>0</v>
      </c>
      <c r="EW234" s="34"/>
      <c r="EX234" s="34">
        <f>(EW234/12*1*$D234*$G234*$H234*$M234*EX$9)+(EW234/12*11*$E234*$G234*$H234*$M234*EX$10)</f>
        <v>0</v>
      </c>
      <c r="EY234" s="34">
        <v>0</v>
      </c>
      <c r="EZ234" s="34">
        <f t="shared" si="1749"/>
        <v>0</v>
      </c>
      <c r="FA234" s="34"/>
      <c r="FB234" s="34"/>
      <c r="FC234" s="34">
        <f t="shared" si="1863"/>
        <v>0</v>
      </c>
      <c r="FD234" s="34">
        <f t="shared" si="1863"/>
        <v>0</v>
      </c>
      <c r="FE234" s="34">
        <v>0</v>
      </c>
      <c r="FF234" s="34">
        <f t="shared" ref="FF234:FF236" si="1962">(FE234/12*1*$D234*$G234*$H234*$M234*FF$9)+(FE234/12*11*$E234*$G234*$H234*$M234*FF$10)</f>
        <v>0</v>
      </c>
      <c r="FG234" s="34">
        <v>0</v>
      </c>
      <c r="FH234" s="34">
        <v>0</v>
      </c>
      <c r="FI234" s="34"/>
      <c r="FJ234" s="34"/>
      <c r="FK234" s="34">
        <f t="shared" si="1865"/>
        <v>0</v>
      </c>
      <c r="FL234" s="34">
        <f t="shared" si="1865"/>
        <v>0</v>
      </c>
      <c r="FM234" s="34"/>
      <c r="FN234" s="34">
        <f t="shared" ref="FN234:FN236" si="1963">(FM234/12*1*$D234*$G234*$H234*$M234*FN$9)+(FM234/12*11*$E234*$G234*$H234*$M234*FN$10)</f>
        <v>0</v>
      </c>
      <c r="FO234" s="34">
        <v>0</v>
      </c>
      <c r="FP234" s="34">
        <v>0</v>
      </c>
      <c r="FQ234" s="34"/>
      <c r="FR234" s="34"/>
      <c r="FS234" s="34"/>
      <c r="FT234" s="34"/>
      <c r="FU234" s="34"/>
      <c r="FV234" s="34">
        <f t="shared" ref="FV234:FV236" si="1964">(FU234/12*1*$D234*$G234*$H234*$N234*FV$9)+(FU234/12*11*$E234*$G234*$H234*$N234*FV$10)</f>
        <v>0</v>
      </c>
      <c r="FW234" s="34">
        <v>0</v>
      </c>
      <c r="FX234" s="34">
        <v>0</v>
      </c>
      <c r="FY234" s="34"/>
      <c r="FZ234" s="34"/>
      <c r="GA234" s="34">
        <f t="shared" si="1744"/>
        <v>0</v>
      </c>
      <c r="GB234" s="34">
        <f t="shared" si="1744"/>
        <v>0</v>
      </c>
      <c r="GC234" s="34"/>
      <c r="GD234" s="34">
        <f>(GC234/12*1*$D234*$G234*$H234*$O234*GD$9)+(GC234/12*11*$E234*$G234*$H234*$P234*GD$10)</f>
        <v>0</v>
      </c>
      <c r="GE234" s="34">
        <v>0</v>
      </c>
      <c r="GF234" s="34">
        <f t="shared" si="1751"/>
        <v>0</v>
      </c>
      <c r="GG234" s="34"/>
      <c r="GH234" s="34"/>
      <c r="GI234" s="27">
        <f t="shared" si="1745"/>
        <v>0</v>
      </c>
      <c r="GJ234" s="27">
        <f t="shared" si="1745"/>
        <v>0</v>
      </c>
      <c r="GK234" s="37"/>
      <c r="GL234" s="38"/>
    </row>
    <row r="235" spans="1:194" x14ac:dyDescent="0.25">
      <c r="A235" s="41"/>
      <c r="B235" s="72">
        <v>196</v>
      </c>
      <c r="C235" s="28" t="s">
        <v>373</v>
      </c>
      <c r="D235" s="29">
        <f t="shared" si="1868"/>
        <v>18150.400000000001</v>
      </c>
      <c r="E235" s="29">
        <f t="shared" si="1868"/>
        <v>18790</v>
      </c>
      <c r="F235" s="30">
        <v>18508</v>
      </c>
      <c r="G235" s="39">
        <v>0.78</v>
      </c>
      <c r="H235" s="31">
        <v>1</v>
      </c>
      <c r="I235" s="32"/>
      <c r="J235" s="32"/>
      <c r="K235" s="32"/>
      <c r="L235" s="29">
        <v>1.4</v>
      </c>
      <c r="M235" s="29">
        <v>1.68</v>
      </c>
      <c r="N235" s="29">
        <v>2.23</v>
      </c>
      <c r="O235" s="29">
        <v>2.39</v>
      </c>
      <c r="P235" s="33">
        <v>2.57</v>
      </c>
      <c r="Q235" s="34">
        <v>58</v>
      </c>
      <c r="R235" s="34">
        <f>(Q235/12*1*$D235*$G235*$H235*$L235*R$9)+(Q235/12*5*$E235*$G235*$H235*$L235*R$10)+(Q235/12*6*$F235*$G235*$H235*$L235*R$10)</f>
        <v>1198176.83076</v>
      </c>
      <c r="S235" s="34">
        <v>354</v>
      </c>
      <c r="T235" s="34">
        <f>(S235/12*1*$D235*$G235*$H235*$L235*T$9)+(S235/12*5*$E235*$G235*$H235*$L235*T$10)+(S235/12*6*$F235*$G235*$H235*$L235*T$10)</f>
        <v>7313010.3118799999</v>
      </c>
      <c r="U235" s="34">
        <v>0</v>
      </c>
      <c r="V235" s="34">
        <f t="shared" si="1924"/>
        <v>0</v>
      </c>
      <c r="W235" s="34"/>
      <c r="X235" s="34">
        <f t="shared" si="1925"/>
        <v>0</v>
      </c>
      <c r="Y235" s="34">
        <v>0</v>
      </c>
      <c r="Z235" s="34">
        <f t="shared" si="1926"/>
        <v>0</v>
      </c>
      <c r="AA235" s="34">
        <v>66</v>
      </c>
      <c r="AB235" s="34">
        <f t="shared" si="1927"/>
        <v>1375754.7804</v>
      </c>
      <c r="AC235" s="34">
        <v>10</v>
      </c>
      <c r="AD235" s="34">
        <f t="shared" si="1928"/>
        <v>254657.1482</v>
      </c>
      <c r="AE235" s="34">
        <v>0</v>
      </c>
      <c r="AF235" s="34">
        <f t="shared" si="1929"/>
        <v>0</v>
      </c>
      <c r="AG235" s="34">
        <v>0</v>
      </c>
      <c r="AH235" s="34">
        <f t="shared" si="1930"/>
        <v>0</v>
      </c>
      <c r="AI235" s="34">
        <v>2</v>
      </c>
      <c r="AJ235" s="34">
        <f t="shared" si="1931"/>
        <v>44709.86155999999</v>
      </c>
      <c r="AK235" s="34">
        <v>4</v>
      </c>
      <c r="AL235" s="34">
        <f>(AK235/12*1*$D235*$G235*$H235*$L235*AL$9)+(AK235/12*5*$E235*$G235*$H235*$L235*AL$10)+(AK235/12*6*$F235*$G235*$H235*$L235*AL$10)</f>
        <v>81490.28742399998</v>
      </c>
      <c r="AM235" s="34"/>
      <c r="AN235" s="34">
        <f>(AM235/12*1*$D235*$G235*$H235*$L235*AN$9)+(AM235/12*5*$E235*$G235*$H235*$L235*AN$10)+(AM235/12*6*$F235*$G235*$H235*$L235*AN$10)</f>
        <v>0</v>
      </c>
      <c r="AO235" s="34">
        <v>0</v>
      </c>
      <c r="AP235" s="34">
        <f t="shared" si="1932"/>
        <v>0</v>
      </c>
      <c r="AQ235" s="34">
        <v>36</v>
      </c>
      <c r="AR235" s="34">
        <f>(AQ235/12*1*$D235*$G235*$H235*$M235*AR$9)+(AQ235/12*5*$E235*$G235*$H235*$M235*AR$10)+(AQ235/12*6*$F235*$G235*$H235*$M235*AR$10)</f>
        <v>880095.10417920002</v>
      </c>
      <c r="AS235" s="34">
        <v>14</v>
      </c>
      <c r="AT235" s="34">
        <f>(AS235/12*1*$D235*$G235*$H235*$M235*AT$9)+(AS235/12*5*$E235*$G235*$H235*$M235*AT$10)+(AS235/12*6*$F235*$G235*$H235*$M235*AT$10)</f>
        <v>342259.20718080003</v>
      </c>
      <c r="AU235" s="70">
        <v>51</v>
      </c>
      <c r="AV235" s="34">
        <f t="shared" si="1933"/>
        <v>1246801.3975871999</v>
      </c>
      <c r="AW235" s="34">
        <v>0</v>
      </c>
      <c r="AX235" s="34">
        <f t="shared" si="1934"/>
        <v>0</v>
      </c>
      <c r="AY235" s="34"/>
      <c r="AZ235" s="34">
        <f t="shared" si="1935"/>
        <v>0</v>
      </c>
      <c r="BA235" s="34"/>
      <c r="BB235" s="34">
        <f t="shared" si="1936"/>
        <v>0</v>
      </c>
      <c r="BC235" s="34">
        <v>1</v>
      </c>
      <c r="BD235" s="34">
        <f t="shared" si="1937"/>
        <v>24447.086227200001</v>
      </c>
      <c r="BE235" s="34">
        <v>0</v>
      </c>
      <c r="BF235" s="34">
        <f t="shared" si="1938"/>
        <v>0</v>
      </c>
      <c r="BG235" s="34">
        <v>0</v>
      </c>
      <c r="BH235" s="34">
        <f t="shared" si="1939"/>
        <v>0</v>
      </c>
      <c r="BI235" s="34">
        <v>0</v>
      </c>
      <c r="BJ235" s="34">
        <f t="shared" si="1940"/>
        <v>0</v>
      </c>
      <c r="BK235" s="34">
        <v>0</v>
      </c>
      <c r="BL235" s="34">
        <f t="shared" si="1941"/>
        <v>0</v>
      </c>
      <c r="BM235" s="34">
        <v>90</v>
      </c>
      <c r="BN235" s="34">
        <f t="shared" si="1942"/>
        <v>1926397.2546000001</v>
      </c>
      <c r="BO235" s="34">
        <v>2</v>
      </c>
      <c r="BP235" s="34">
        <f t="shared" si="1943"/>
        <v>42610.625511999999</v>
      </c>
      <c r="BQ235" s="40">
        <v>120</v>
      </c>
      <c r="BR235" s="34">
        <f t="shared" si="1944"/>
        <v>3067965.0368640004</v>
      </c>
      <c r="BS235" s="34">
        <v>10</v>
      </c>
      <c r="BT235" s="34">
        <f t="shared" si="1945"/>
        <v>255849.57216000001</v>
      </c>
      <c r="BU235" s="34"/>
      <c r="BV235" s="34">
        <f t="shared" si="1946"/>
        <v>0</v>
      </c>
      <c r="BW235" s="34">
        <v>4</v>
      </c>
      <c r="BX235" s="34">
        <f>(BW235/12*1*$D235*$G235*$H235*$L235*BX$9)+(BW235/12*5*$E235*$G235*$H235*$L235*BX$10)+(BW235/12*6*$F235*$G235*$H235*$L235*BX$10)</f>
        <v>62605.40686399999</v>
      </c>
      <c r="BY235" s="34"/>
      <c r="BZ235" s="34">
        <f>(BY235/12*1*$D235*$G235*$H235*$L235*BZ$9)+(BY235/12*5*$E235*$G235*$H235*$L235*BZ$10)+(BY235/12*6*$F235*$G235*$H235*$L235*BZ$10)</f>
        <v>0</v>
      </c>
      <c r="CA235" s="34"/>
      <c r="CB235" s="34">
        <f>(CA235/12*1*$D235*$G235*$H235*$L235*CB$9)+(CA235/12*5*$E235*$G235*$H235*$L235*CB$10)+(CA235/12*6*$F235*$G235*$H235*$L235*CB$10)</f>
        <v>0</v>
      </c>
      <c r="CC235" s="34"/>
      <c r="CD235" s="34">
        <f>(CC235/12*1*$D235*$G235*$H235*$L235*CD$9)+(CC235/12*5*$E235*$G235*$H235*$L235*CD$10)+(CC235/12*6*$F235*$G235*$H235*$L235*CD$10)</f>
        <v>0</v>
      </c>
      <c r="CE235" s="34"/>
      <c r="CF235" s="34">
        <f t="shared" si="1947"/>
        <v>0</v>
      </c>
      <c r="CG235" s="34"/>
      <c r="CH235" s="34">
        <f t="shared" si="1948"/>
        <v>0</v>
      </c>
      <c r="CI235" s="34"/>
      <c r="CJ235" s="34">
        <f t="shared" si="1949"/>
        <v>0</v>
      </c>
      <c r="CK235" s="34">
        <v>0</v>
      </c>
      <c r="CL235" s="34">
        <f t="shared" si="1950"/>
        <v>0</v>
      </c>
      <c r="CM235" s="34">
        <v>12</v>
      </c>
      <c r="CN235" s="34">
        <f>(CM235/12*1*$D235*$G235*$H235*$L235*CN$9)+(CM235/12*11*$E235*$G235*$H235*$L235*CN$10)</f>
        <v>235539.669456</v>
      </c>
      <c r="CO235" s="34">
        <v>3</v>
      </c>
      <c r="CP235" s="34">
        <v>49578.869999999995</v>
      </c>
      <c r="CQ235" s="34"/>
      <c r="CR235" s="34"/>
      <c r="CS235" s="34">
        <f t="shared" si="1727"/>
        <v>3</v>
      </c>
      <c r="CT235" s="34">
        <f t="shared" si="1727"/>
        <v>49578.869999999995</v>
      </c>
      <c r="CU235" s="34">
        <v>100</v>
      </c>
      <c r="CV235" s="34">
        <f t="shared" si="1952"/>
        <v>2325877.8379199998</v>
      </c>
      <c r="CW235" s="34">
        <v>38</v>
      </c>
      <c r="CX235" s="34">
        <f t="shared" si="1953"/>
        <v>883833.57840959996</v>
      </c>
      <c r="CY235" s="34">
        <v>2</v>
      </c>
      <c r="CZ235" s="34">
        <f t="shared" si="1954"/>
        <v>38946.316135999994</v>
      </c>
      <c r="DA235" s="34">
        <v>8</v>
      </c>
      <c r="DB235" s="34">
        <f t="shared" si="1955"/>
        <v>186942.31745279999</v>
      </c>
      <c r="DC235" s="34">
        <v>2</v>
      </c>
      <c r="DD235" s="34">
        <f t="shared" si="1956"/>
        <v>51212.735683200008</v>
      </c>
      <c r="DE235" s="34">
        <v>3</v>
      </c>
      <c r="DF235" s="34">
        <f t="shared" si="1957"/>
        <v>76819.103524800012</v>
      </c>
      <c r="DG235" s="34">
        <v>62</v>
      </c>
      <c r="DH235" s="34">
        <f>(DG235/12*1*$D235*$G235*$H235*$M235*DH$9)+(DG235/12*11*$E235*$G235*$H235*$M235*DH$10)</f>
        <v>1599668.9208864004</v>
      </c>
      <c r="DI235" s="34">
        <v>8</v>
      </c>
      <c r="DJ235" s="34">
        <v>207616.24</v>
      </c>
      <c r="DK235" s="34"/>
      <c r="DL235" s="27"/>
      <c r="DM235" s="34"/>
      <c r="DN235" s="27">
        <f t="shared" si="1682"/>
        <v>207616.24</v>
      </c>
      <c r="DO235" s="34">
        <v>0</v>
      </c>
      <c r="DP235" s="34">
        <f t="shared" si="1959"/>
        <v>0</v>
      </c>
      <c r="DQ235" s="34"/>
      <c r="DR235" s="34">
        <f>(DQ235/12*1*$D235*$G235*$H235*$M235*DR$9)+(DQ235/12*11*$E235*$G235*$H235*$M235*DR$10)</f>
        <v>0</v>
      </c>
      <c r="DS235" s="34">
        <v>0</v>
      </c>
      <c r="DT235" s="34">
        <f t="shared" si="1960"/>
        <v>0</v>
      </c>
      <c r="DU235" s="34"/>
      <c r="DV235" s="27"/>
      <c r="DW235" s="34">
        <f t="shared" si="1693"/>
        <v>0</v>
      </c>
      <c r="DX235" s="34">
        <f t="shared" si="1693"/>
        <v>0</v>
      </c>
      <c r="DY235" s="34"/>
      <c r="DZ235" s="34">
        <f>(DY235/12*1*$D235*$G235*$H235*$M235*DZ$9)+(DY235/12*11*$E235*$G235*$H235*$M235*DZ$10)</f>
        <v>0</v>
      </c>
      <c r="EA235" s="34">
        <v>1</v>
      </c>
      <c r="EB235" s="34">
        <v>25952.03</v>
      </c>
      <c r="EC235" s="27"/>
      <c r="ED235" s="34"/>
      <c r="EE235" s="34">
        <f t="shared" si="1735"/>
        <v>1</v>
      </c>
      <c r="EF235" s="34">
        <f t="shared" si="1735"/>
        <v>25952.03</v>
      </c>
      <c r="EG235" s="34">
        <v>98</v>
      </c>
      <c r="EH235" s="34">
        <f>(EG235/12*1*$D235*$G235*$H235*$L235*EH$9)+(EG235/12*11*$E235*$G235*$H235*$L235*EH$10)</f>
        <v>2107900.109224</v>
      </c>
      <c r="EI235" s="34">
        <v>35</v>
      </c>
      <c r="EJ235" s="34">
        <v>738406.44</v>
      </c>
      <c r="EK235" s="34"/>
      <c r="EL235" s="34"/>
      <c r="EM235" s="34"/>
      <c r="EN235" s="34">
        <f t="shared" si="1694"/>
        <v>738406.44</v>
      </c>
      <c r="EO235" s="34">
        <v>6</v>
      </c>
      <c r="EP235" s="34">
        <f>(EO235/12*1*$D235*$G235*$H235*$L235*EP$9)+(EO235/12*11*$E235*$G235*$H235*$L235*EP$10)</f>
        <v>129055.10872800002</v>
      </c>
      <c r="EQ235" s="34">
        <v>2</v>
      </c>
      <c r="ER235" s="34">
        <v>41843.33</v>
      </c>
      <c r="ES235" s="34"/>
      <c r="ET235" s="34"/>
      <c r="EU235" s="34">
        <f t="shared" si="1738"/>
        <v>2</v>
      </c>
      <c r="EV235" s="34">
        <f t="shared" si="1696"/>
        <v>41843.33</v>
      </c>
      <c r="EW235" s="34">
        <v>2</v>
      </c>
      <c r="EX235" s="34">
        <f>(EW235/12*1*$D235*$G235*$H235*$M235*EX$9)+(EW235/12*11*$E235*$G235*$H235*$M235*EX$10)</f>
        <v>67067.115023999984</v>
      </c>
      <c r="EY235" s="34">
        <v>0</v>
      </c>
      <c r="EZ235" s="34">
        <f t="shared" si="1749"/>
        <v>0</v>
      </c>
      <c r="FA235" s="34"/>
      <c r="FB235" s="34"/>
      <c r="FC235" s="34">
        <f t="shared" si="1863"/>
        <v>0</v>
      </c>
      <c r="FD235" s="34">
        <f t="shared" si="1863"/>
        <v>0</v>
      </c>
      <c r="FE235" s="34">
        <v>8</v>
      </c>
      <c r="FF235" s="34">
        <f t="shared" si="1962"/>
        <v>266682.84115199995</v>
      </c>
      <c r="FG235" s="34">
        <v>1</v>
      </c>
      <c r="FH235" s="34">
        <v>33338.75</v>
      </c>
      <c r="FI235" s="34"/>
      <c r="FJ235" s="34"/>
      <c r="FK235" s="34">
        <f t="shared" si="1865"/>
        <v>1</v>
      </c>
      <c r="FL235" s="34">
        <f t="shared" si="1865"/>
        <v>33338.75</v>
      </c>
      <c r="FM235" s="34">
        <v>6</v>
      </c>
      <c r="FN235" s="34">
        <f t="shared" si="1963"/>
        <v>200012.13086400004</v>
      </c>
      <c r="FO235" s="34">
        <v>2</v>
      </c>
      <c r="FP235" s="34">
        <v>66636.75</v>
      </c>
      <c r="FQ235" s="34"/>
      <c r="FR235" s="34"/>
      <c r="FS235" s="34"/>
      <c r="FT235" s="34"/>
      <c r="FU235" s="34"/>
      <c r="FV235" s="34">
        <f t="shared" si="1964"/>
        <v>0</v>
      </c>
      <c r="FW235" s="34">
        <v>0</v>
      </c>
      <c r="FX235" s="34">
        <v>0</v>
      </c>
      <c r="FY235" s="34"/>
      <c r="FZ235" s="34"/>
      <c r="GA235" s="34">
        <f t="shared" si="1744"/>
        <v>0</v>
      </c>
      <c r="GB235" s="34">
        <f t="shared" si="1744"/>
        <v>0</v>
      </c>
      <c r="GC235" s="34">
        <v>10</v>
      </c>
      <c r="GD235" s="34">
        <f>(GC235/12*1*$D235*$G235*$H235*$O235*GD$9)+(GC235/12*11*$E235*$G235*$H235*$P235*GD$10)</f>
        <v>506978.5282900001</v>
      </c>
      <c r="GE235" s="34">
        <v>0</v>
      </c>
      <c r="GF235" s="34">
        <f t="shared" si="1751"/>
        <v>0</v>
      </c>
      <c r="GG235" s="34"/>
      <c r="GH235" s="34"/>
      <c r="GI235" s="27">
        <f t="shared" si="1745"/>
        <v>0</v>
      </c>
      <c r="GJ235" s="27">
        <f t="shared" si="1745"/>
        <v>0</v>
      </c>
      <c r="GK235" s="37"/>
      <c r="GL235" s="38"/>
    </row>
    <row r="236" spans="1:194" x14ac:dyDescent="0.25">
      <c r="A236" s="41"/>
      <c r="B236" s="72">
        <v>197</v>
      </c>
      <c r="C236" s="28" t="s">
        <v>374</v>
      </c>
      <c r="D236" s="29">
        <f t="shared" si="1868"/>
        <v>18150.400000000001</v>
      </c>
      <c r="E236" s="29">
        <f t="shared" si="1868"/>
        <v>18790</v>
      </c>
      <c r="F236" s="30">
        <v>18508</v>
      </c>
      <c r="G236" s="39">
        <v>1.54</v>
      </c>
      <c r="H236" s="31">
        <v>1</v>
      </c>
      <c r="I236" s="32"/>
      <c r="J236" s="32"/>
      <c r="K236" s="32"/>
      <c r="L236" s="29">
        <v>1.4</v>
      </c>
      <c r="M236" s="29">
        <v>1.68</v>
      </c>
      <c r="N236" s="29">
        <v>2.23</v>
      </c>
      <c r="O236" s="29">
        <v>2.39</v>
      </c>
      <c r="P236" s="33">
        <v>2.57</v>
      </c>
      <c r="Q236" s="34">
        <v>16</v>
      </c>
      <c r="R236" s="34">
        <f>(Q236/12*1*$D236*$G236*$H236*$L236*R$9)+(Q236/12*5*$E236*$G236*$H236*$L236*R$10)+(Q236/12*6*$F236*$G236*$H236*$L236*R$10)</f>
        <v>652587.91136000003</v>
      </c>
      <c r="S236" s="34">
        <v>6</v>
      </c>
      <c r="T236" s="34">
        <f>(S236/12*1*$D236*$G236*$H236*$L236*T$9)+(S236/12*5*$E236*$G236*$H236*$L236*T$10)+(S236/12*6*$F236*$G236*$H236*$L236*T$10)</f>
        <v>244720.46675999998</v>
      </c>
      <c r="U236" s="34"/>
      <c r="V236" s="34">
        <f t="shared" si="1924"/>
        <v>0</v>
      </c>
      <c r="W236" s="34"/>
      <c r="X236" s="34">
        <f t="shared" si="1925"/>
        <v>0</v>
      </c>
      <c r="Y236" s="34"/>
      <c r="Z236" s="34">
        <f t="shared" si="1926"/>
        <v>0</v>
      </c>
      <c r="AA236" s="34"/>
      <c r="AB236" s="34">
        <f t="shared" si="1927"/>
        <v>0</v>
      </c>
      <c r="AC236" s="34"/>
      <c r="AD236" s="34">
        <f t="shared" si="1928"/>
        <v>0</v>
      </c>
      <c r="AE236" s="34"/>
      <c r="AF236" s="34">
        <f t="shared" si="1929"/>
        <v>0</v>
      </c>
      <c r="AG236" s="34"/>
      <c r="AH236" s="34">
        <f t="shared" si="1930"/>
        <v>0</v>
      </c>
      <c r="AI236" s="34"/>
      <c r="AJ236" s="34">
        <f t="shared" si="1931"/>
        <v>0</v>
      </c>
      <c r="AK236" s="34"/>
      <c r="AL236" s="34">
        <f>(AK236/12*1*$D236*$G236*$H236*$L236*AL$9)+(AK236/12*5*$E236*$G236*$H236*$L236*AL$10)+(AK236/12*6*$F236*$G236*$H236*$L236*AL$10)</f>
        <v>0</v>
      </c>
      <c r="AM236" s="27"/>
      <c r="AN236" s="34">
        <f>(AM236/12*1*$D236*$G236*$H236*$L236*AN$9)+(AM236/12*5*$E236*$G236*$H236*$L236*AN$10)+(AM236/12*6*$F236*$G236*$H236*$L236*AN$10)</f>
        <v>0</v>
      </c>
      <c r="AO236" s="34"/>
      <c r="AP236" s="34">
        <f t="shared" si="1932"/>
        <v>0</v>
      </c>
      <c r="AQ236" s="34"/>
      <c r="AR236" s="34">
        <f>(AQ236/12*1*$D236*$G236*$H236*$M236*AR$9)+(AQ236/12*5*$E236*$G236*$H236*$M236*AR$10)+(AQ236/12*6*$F236*$G236*$H236*$M236*AR$10)</f>
        <v>0</v>
      </c>
      <c r="AS236" s="34"/>
      <c r="AT236" s="34">
        <f>(AS236/12*1*$D236*$G236*$H236*$M236*AT$9)+(AS236/12*5*$E236*$G236*$H236*$M236*AT$10)+(AS236/12*6*$F236*$G236*$H236*$M236*AT$10)</f>
        <v>0</v>
      </c>
      <c r="AU236" s="34"/>
      <c r="AV236" s="34">
        <f t="shared" si="1933"/>
        <v>0</v>
      </c>
      <c r="AW236" s="34"/>
      <c r="AX236" s="34">
        <f t="shared" si="1934"/>
        <v>0</v>
      </c>
      <c r="AY236" s="34"/>
      <c r="AZ236" s="34">
        <f t="shared" si="1935"/>
        <v>0</v>
      </c>
      <c r="BA236" s="34"/>
      <c r="BB236" s="34">
        <f t="shared" si="1936"/>
        <v>0</v>
      </c>
      <c r="BC236" s="34"/>
      <c r="BD236" s="34">
        <f t="shared" si="1937"/>
        <v>0</v>
      </c>
      <c r="BE236" s="34"/>
      <c r="BF236" s="34">
        <f t="shared" si="1938"/>
        <v>0</v>
      </c>
      <c r="BG236" s="34"/>
      <c r="BH236" s="34">
        <f t="shared" si="1939"/>
        <v>0</v>
      </c>
      <c r="BI236" s="34"/>
      <c r="BJ236" s="34">
        <f t="shared" si="1940"/>
        <v>0</v>
      </c>
      <c r="BK236" s="34"/>
      <c r="BL236" s="34">
        <f t="shared" si="1941"/>
        <v>0</v>
      </c>
      <c r="BM236" s="34"/>
      <c r="BN236" s="34">
        <f t="shared" si="1942"/>
        <v>0</v>
      </c>
      <c r="BO236" s="34"/>
      <c r="BP236" s="34">
        <f t="shared" si="1943"/>
        <v>0</v>
      </c>
      <c r="BQ236" s="40"/>
      <c r="BR236" s="34">
        <f t="shared" si="1944"/>
        <v>0</v>
      </c>
      <c r="BS236" s="34"/>
      <c r="BT236" s="34">
        <f t="shared" si="1945"/>
        <v>0</v>
      </c>
      <c r="BU236" s="34"/>
      <c r="BV236" s="34">
        <f t="shared" si="1946"/>
        <v>0</v>
      </c>
      <c r="BW236" s="34"/>
      <c r="BX236" s="34">
        <f>(BW236/12*1*$D236*$G236*$H236*$L236*BX$9)+(BW236/12*5*$E236*$G236*$H236*$L236*BX$10)+(BW236/12*6*$F236*$G236*$H236*$L236*BX$10)</f>
        <v>0</v>
      </c>
      <c r="BY236" s="34"/>
      <c r="BZ236" s="34">
        <f>(BY236/12*1*$D236*$G236*$H236*$L236*BZ$9)+(BY236/12*5*$E236*$G236*$H236*$L236*BZ$10)+(BY236/12*6*$F236*$G236*$H236*$L236*BZ$10)</f>
        <v>0</v>
      </c>
      <c r="CA236" s="34"/>
      <c r="CB236" s="34">
        <f>(CA236/12*1*$D236*$G236*$H236*$L236*CB$9)+(CA236/12*5*$E236*$G236*$H236*$L236*CB$10)+(CA236/12*6*$F236*$G236*$H236*$L236*CB$10)</f>
        <v>0</v>
      </c>
      <c r="CC236" s="34"/>
      <c r="CD236" s="34">
        <f>(CC236/12*1*$D236*$G236*$H236*$L236*CD$9)+(CC236/12*5*$E236*$G236*$H236*$L236*CD$10)+(CC236/12*6*$F236*$G236*$H236*$L236*CD$10)</f>
        <v>0</v>
      </c>
      <c r="CE236" s="34"/>
      <c r="CF236" s="34">
        <f t="shared" si="1947"/>
        <v>0</v>
      </c>
      <c r="CG236" s="34"/>
      <c r="CH236" s="34">
        <f t="shared" si="1948"/>
        <v>0</v>
      </c>
      <c r="CI236" s="34"/>
      <c r="CJ236" s="34">
        <f t="shared" si="1949"/>
        <v>0</v>
      </c>
      <c r="CK236" s="34"/>
      <c r="CL236" s="34">
        <f t="shared" si="1950"/>
        <v>0</v>
      </c>
      <c r="CM236" s="34"/>
      <c r="CN236" s="34">
        <f>(CM236/12*1*$D236*$G236*$H236*$L236*CN$9)+(CM236/12*11*$E236*$G236*$H236*$L236*CN$10)</f>
        <v>0</v>
      </c>
      <c r="CO236" s="34">
        <v>0</v>
      </c>
      <c r="CP236" s="34">
        <v>0</v>
      </c>
      <c r="CQ236" s="34"/>
      <c r="CR236" s="34"/>
      <c r="CS236" s="34">
        <f t="shared" si="1727"/>
        <v>0</v>
      </c>
      <c r="CT236" s="34">
        <f t="shared" si="1727"/>
        <v>0</v>
      </c>
      <c r="CU236" s="34"/>
      <c r="CV236" s="34">
        <f t="shared" si="1952"/>
        <v>0</v>
      </c>
      <c r="CW236" s="34"/>
      <c r="CX236" s="34">
        <f t="shared" si="1953"/>
        <v>0</v>
      </c>
      <c r="CY236" s="34"/>
      <c r="CZ236" s="34">
        <f t="shared" si="1954"/>
        <v>0</v>
      </c>
      <c r="DA236" s="34"/>
      <c r="DB236" s="34">
        <f t="shared" si="1955"/>
        <v>0</v>
      </c>
      <c r="DC236" s="34"/>
      <c r="DD236" s="34">
        <f t="shared" si="1956"/>
        <v>0</v>
      </c>
      <c r="DE236" s="34"/>
      <c r="DF236" s="34">
        <f t="shared" si="1957"/>
        <v>0</v>
      </c>
      <c r="DG236" s="34"/>
      <c r="DH236" s="34">
        <f>(DG236/12*1*$D236*$G236*$H236*$M236*DH$9)+(DG236/12*11*$E236*$G236*$H236*$M236*DH$10)</f>
        <v>0</v>
      </c>
      <c r="DI236" s="34">
        <v>0</v>
      </c>
      <c r="DJ236" s="34">
        <f t="shared" si="1958"/>
        <v>0</v>
      </c>
      <c r="DK236" s="34"/>
      <c r="DL236" s="27"/>
      <c r="DM236" s="34"/>
      <c r="DN236" s="27">
        <f t="shared" si="1682"/>
        <v>0</v>
      </c>
      <c r="DO236" s="34"/>
      <c r="DP236" s="34">
        <f t="shared" si="1959"/>
        <v>0</v>
      </c>
      <c r="DQ236" s="34"/>
      <c r="DR236" s="34">
        <f>(DQ236/12*1*$D236*$G236*$H236*$M236*DR$9)+(DQ236/12*11*$E236*$G236*$H236*$M236*DR$10)</f>
        <v>0</v>
      </c>
      <c r="DS236" s="34">
        <v>0</v>
      </c>
      <c r="DT236" s="34">
        <f t="shared" si="1960"/>
        <v>0</v>
      </c>
      <c r="DU236" s="34"/>
      <c r="DV236" s="27"/>
      <c r="DW236" s="34">
        <f t="shared" si="1693"/>
        <v>0</v>
      </c>
      <c r="DX236" s="34">
        <f t="shared" si="1693"/>
        <v>0</v>
      </c>
      <c r="DY236" s="34"/>
      <c r="DZ236" s="34">
        <f>(DY236/12*1*$D236*$G236*$H236*$M236*DZ$9)+(DY236/12*11*$E236*$G236*$H236*$M236*DZ$10)</f>
        <v>0</v>
      </c>
      <c r="EA236" s="34">
        <v>0</v>
      </c>
      <c r="EB236" s="34">
        <v>0</v>
      </c>
      <c r="EC236" s="27"/>
      <c r="ED236" s="34"/>
      <c r="EE236" s="34">
        <f t="shared" si="1735"/>
        <v>0</v>
      </c>
      <c r="EF236" s="34">
        <f t="shared" si="1735"/>
        <v>0</v>
      </c>
      <c r="EG236" s="34"/>
      <c r="EH236" s="34">
        <f>(EG236/12*1*$D236*$G236*$H236*$L236*EH$9)+(EG236/12*11*$E236*$G236*$H236*$L236*EH$10)</f>
        <v>0</v>
      </c>
      <c r="EI236" s="34">
        <v>0</v>
      </c>
      <c r="EJ236" s="34">
        <v>0</v>
      </c>
      <c r="EK236" s="34"/>
      <c r="EL236" s="34"/>
      <c r="EM236" s="34"/>
      <c r="EN236" s="34">
        <f t="shared" si="1694"/>
        <v>0</v>
      </c>
      <c r="EO236" s="34"/>
      <c r="EP236" s="34">
        <f>(EO236/12*1*$D236*$G236*$H236*$L236*EP$9)+(EO236/12*11*$E236*$G236*$H236*$L236*EP$10)</f>
        <v>0</v>
      </c>
      <c r="EQ236" s="34">
        <v>0</v>
      </c>
      <c r="ER236" s="34">
        <v>0</v>
      </c>
      <c r="ES236" s="34"/>
      <c r="ET236" s="34"/>
      <c r="EU236" s="34">
        <f t="shared" si="1738"/>
        <v>0</v>
      </c>
      <c r="EV236" s="34">
        <f t="shared" si="1696"/>
        <v>0</v>
      </c>
      <c r="EW236" s="34"/>
      <c r="EX236" s="34">
        <f>(EW236/12*1*$D236*$G236*$H236*$M236*EX$9)+(EW236/12*11*$E236*$G236*$H236*$M236*EX$10)</f>
        <v>0</v>
      </c>
      <c r="EY236" s="34">
        <v>0</v>
      </c>
      <c r="EZ236" s="34">
        <f t="shared" si="1749"/>
        <v>0</v>
      </c>
      <c r="FA236" s="34"/>
      <c r="FB236" s="34"/>
      <c r="FC236" s="34">
        <f t="shared" si="1863"/>
        <v>0</v>
      </c>
      <c r="FD236" s="34">
        <f t="shared" si="1863"/>
        <v>0</v>
      </c>
      <c r="FE236" s="34"/>
      <c r="FF236" s="34">
        <f t="shared" si="1962"/>
        <v>0</v>
      </c>
      <c r="FG236" s="34">
        <v>0</v>
      </c>
      <c r="FH236" s="34">
        <v>0</v>
      </c>
      <c r="FI236" s="34"/>
      <c r="FJ236" s="34"/>
      <c r="FK236" s="34">
        <f t="shared" si="1865"/>
        <v>0</v>
      </c>
      <c r="FL236" s="34">
        <f t="shared" si="1865"/>
        <v>0</v>
      </c>
      <c r="FM236" s="34"/>
      <c r="FN236" s="34">
        <f t="shared" si="1963"/>
        <v>0</v>
      </c>
      <c r="FO236" s="34">
        <v>0</v>
      </c>
      <c r="FP236" s="34">
        <v>0</v>
      </c>
      <c r="FQ236" s="34"/>
      <c r="FR236" s="34"/>
      <c r="FS236" s="34"/>
      <c r="FT236" s="34"/>
      <c r="FU236" s="34"/>
      <c r="FV236" s="34">
        <f t="shared" si="1964"/>
        <v>0</v>
      </c>
      <c r="FW236" s="34">
        <v>0</v>
      </c>
      <c r="FX236" s="34">
        <v>0</v>
      </c>
      <c r="FY236" s="34"/>
      <c r="FZ236" s="34"/>
      <c r="GA236" s="34">
        <f t="shared" si="1744"/>
        <v>0</v>
      </c>
      <c r="GB236" s="34">
        <f t="shared" si="1744"/>
        <v>0</v>
      </c>
      <c r="GC236" s="34"/>
      <c r="GD236" s="34">
        <f>(GC236/12*1*$D236*$G236*$H236*$O236*GD$9)+(GC236/12*11*$E236*$G236*$H236*$P236*GD$10)</f>
        <v>0</v>
      </c>
      <c r="GE236" s="34">
        <v>0</v>
      </c>
      <c r="GF236" s="34">
        <f t="shared" si="1751"/>
        <v>0</v>
      </c>
      <c r="GG236" s="34"/>
      <c r="GH236" s="34"/>
      <c r="GI236" s="27">
        <f t="shared" si="1745"/>
        <v>0</v>
      </c>
      <c r="GJ236" s="27">
        <f t="shared" si="1745"/>
        <v>0</v>
      </c>
      <c r="GK236" s="37"/>
      <c r="GL236" s="38"/>
    </row>
    <row r="237" spans="1:194" ht="30" x14ac:dyDescent="0.25">
      <c r="A237" s="41"/>
      <c r="B237" s="72">
        <v>198</v>
      </c>
      <c r="C237" s="28" t="s">
        <v>375</v>
      </c>
      <c r="D237" s="29">
        <f t="shared" si="1868"/>
        <v>18150.400000000001</v>
      </c>
      <c r="E237" s="29">
        <f t="shared" si="1868"/>
        <v>18790</v>
      </c>
      <c r="F237" s="30">
        <v>18508</v>
      </c>
      <c r="G237" s="39">
        <v>0.75</v>
      </c>
      <c r="H237" s="31">
        <v>1</v>
      </c>
      <c r="I237" s="32"/>
      <c r="J237" s="32"/>
      <c r="K237" s="32"/>
      <c r="L237" s="29">
        <v>1.4</v>
      </c>
      <c r="M237" s="29">
        <v>1.68</v>
      </c>
      <c r="N237" s="29">
        <v>2.23</v>
      </c>
      <c r="O237" s="29">
        <v>2.39</v>
      </c>
      <c r="P237" s="33">
        <v>2.57</v>
      </c>
      <c r="Q237" s="34"/>
      <c r="R237" s="34">
        <f>(Q237/12*1*$D237*$G237*$H237*$L237*R$9)+(Q237/12*5*$E237*$G237*$H237*$L237)+(Q237/12*6*$F237*$G237*$H237*$L237)</f>
        <v>0</v>
      </c>
      <c r="S237" s="34">
        <v>0</v>
      </c>
      <c r="T237" s="34">
        <f>(S237/12*1*$D237*$G237*$H237*$L237*T$9)+(S237/12*5*$E237*$G237*$H237*$L237)+(S237/12*6*$F237*$G237*$H237*$L237)</f>
        <v>0</v>
      </c>
      <c r="U237" s="34">
        <v>0</v>
      </c>
      <c r="V237" s="34">
        <f>(U237/12*1*$D237*$G237*$H237*$L237*V$9)+(U237/12*5*$E237*$G237*$H237*$L237)+(U237/12*6*$F237*$G237*$H237*$L237)</f>
        <v>0</v>
      </c>
      <c r="W237" s="34"/>
      <c r="X237" s="34">
        <f>(W237/12*1*$D237*$G237*$H237*$L237*X$9)+(W237/12*5*$E237*$G237*$H237*$L237)+(W237/12*6*$F237*$G237*$H237*$L237)</f>
        <v>0</v>
      </c>
      <c r="Y237" s="34">
        <v>0</v>
      </c>
      <c r="Z237" s="34">
        <f>(Y237/12*1*$D237*$G237*$H237*$L237*Z$9)+(Y237/12*5*$E237*$G237*$H237*$L237)+(Y237/12*6*$F237*$G237*$H237*$L237)</f>
        <v>0</v>
      </c>
      <c r="AA237" s="34">
        <v>12</v>
      </c>
      <c r="AB237" s="34">
        <f>(AA237/12*1*$D237*$G237*$H237*$L237*AB$9)+(AA237/12*5*$E237*$G237*$H237*$L237)+(AA237/12*6*$F237*$G237*$H237*$L237)</f>
        <v>236211.61199999999</v>
      </c>
      <c r="AC237" s="34">
        <v>0</v>
      </c>
      <c r="AD237" s="34">
        <f>(AC237/12*1*$D237*$G237*$H237*$L237*AD$9)+(AC237/12*5*$E237*$G237*$H237*$L237)+(AC237/12*6*$F237*$G237*$H237*$L237)</f>
        <v>0</v>
      </c>
      <c r="AE237" s="34">
        <v>0</v>
      </c>
      <c r="AF237" s="34">
        <f>(AE237/12*1*$D237*$G237*$H237*$L237*AF$9)+(AE237/12*5*$E237*$G237*$H237*$L237)+(AE237/12*6*$F237*$G237*$H237*$L237)</f>
        <v>0</v>
      </c>
      <c r="AG237" s="34">
        <v>0</v>
      </c>
      <c r="AH237" s="34">
        <f>(AG237/12*1*$D237*$G237*$H237*$L237*AH$9)+(AG237/12*5*$E237*$G237*$H237*$L237)+(AG237/12*6*$F237*$G237*$H237*$L237)</f>
        <v>0</v>
      </c>
      <c r="AI237" s="27">
        <v>139</v>
      </c>
      <c r="AJ237" s="34">
        <f>(AI237/12*1*$D237*$G237*$H237*$L237*AJ$9)+(AI237/12*11*$E237*$G237*$H237*$L237)</f>
        <v>2800847.6370000001</v>
      </c>
      <c r="AK237" s="34">
        <v>2</v>
      </c>
      <c r="AL237" s="34">
        <f>(AK237/12*1*$D237*$G237*$H237*$L237*AL$9)+(AK237/12*5*$E237*$G237*$H237*$L237)+(AK237/12*6*$F237*$G237*$H237*$L237)</f>
        <v>39178.022799999999</v>
      </c>
      <c r="AM237" s="34">
        <v>44</v>
      </c>
      <c r="AN237" s="34">
        <f>(AM237/12*1*$D237*$G237*$H237*$L237*AN$9)+(AM237/12*5*$E237*$G237*$H237*$L237)+(AM237/12*6*$F237*$G237*$H237*$L237)</f>
        <v>861916.50160000008</v>
      </c>
      <c r="AO237" s="34">
        <v>0</v>
      </c>
      <c r="AP237" s="34">
        <f>(AO237/12*1*$D237*$G237*$H237*$L237*AP$9)+(AO237/12*5*$E237*$G237*$H237*$L237)+(AO237/12*6*$F237*$G237*$H237*$L237)</f>
        <v>0</v>
      </c>
      <c r="AQ237" s="34">
        <f>584+70</f>
        <v>654</v>
      </c>
      <c r="AR237" s="34">
        <f>(AQ237/12*1*$D237*$G237*$H237*$M237*AR$9)+(AQ237/12*5*$E237*$G237*$H237*$M237)+(AQ237/12*6*$F237*$G237*$H237*$M237)</f>
        <v>15373456.14672</v>
      </c>
      <c r="AS237" s="34">
        <v>56</v>
      </c>
      <c r="AT237" s="34">
        <f>(AS237/12*1*$D237*$G237*$H237*$M237*AT$9)+(AS237/12*5*$E237*$G237*$H237*$M237)+(AS237/12*6*$F237*$G237*$H237*$M237)</f>
        <v>1316381.56608</v>
      </c>
      <c r="AU237" s="70">
        <v>58</v>
      </c>
      <c r="AV237" s="34">
        <f>(AU237/12*1*$D237*$G237*$H237*$M237*AV$9)+(AU237/12*5*$E237*$G237*$H237*$M237)+(AU237/12*6*$F237*$G237*$H237*$M237)</f>
        <v>1363395.1934400001</v>
      </c>
      <c r="AW237" s="34">
        <v>0</v>
      </c>
      <c r="AX237" s="34">
        <f>(AW237/12*1*$D237*$G237*$H237*$M237*AX$9)+(AW237/12*5*$E237*$G237*$H237*$M237)+(AW237/12*6*$F237*$G237*$H237*$M237)</f>
        <v>0</v>
      </c>
      <c r="AY237" s="34"/>
      <c r="AZ237" s="34">
        <f>(AY237/12*1*$D237*$G237*$H237*$L237*AZ$9)+(AY237/12*5*$E237*$G237*$H237*$L237)+(AY237/12*6*$F237*$G237*$H237*$L237)</f>
        <v>0</v>
      </c>
      <c r="BA237" s="34"/>
      <c r="BB237" s="34">
        <f>(BA237/12*1*$D237*$G237*$H237*$L237*BB$9)+(BA237/12*5*$E237*$G237*$H237*$L237)+(BA237/12*6*$F237*$G237*$H237*$L237)</f>
        <v>0</v>
      </c>
      <c r="BC237" s="34">
        <v>63</v>
      </c>
      <c r="BD237" s="34">
        <f>(BC237/12*1*$D237*$G237*$H237*$M237*BD$9)+(BC237/12*5*$E237*$G237*$H237*$M237)+(BC237/12*6*$F237*$G237*$H237*$M237)</f>
        <v>1480929.2618400001</v>
      </c>
      <c r="BE237" s="34">
        <v>0</v>
      </c>
      <c r="BF237" s="34">
        <f>(BE237/12*1*$D237*$G237*$H237*$L237*BF$9)+(BE237/12*5*$E237*$G237*$H237*$L237)+(BE237/12*6*$F237*$G237*$H237*$L237)</f>
        <v>0</v>
      </c>
      <c r="BG237" s="34">
        <v>0</v>
      </c>
      <c r="BH237" s="34">
        <f>(BG237/12*1*$D237*$G237*$H237*$L237*BH$9)+(BG237/12*5*$E237*$G237*$H237*$L237)+(BG237/12*6*$F237*$G237*$H237*$L237)</f>
        <v>0</v>
      </c>
      <c r="BI237" s="34">
        <v>0</v>
      </c>
      <c r="BJ237" s="34">
        <f>(BI237/12*1*$D237*$G237*$H237*$L237*BJ$9)+(BI237/12*5*$E237*$G237*$H237*$L237)+(BI237/12*6*$F237*$G237*$H237*$L237)</f>
        <v>0</v>
      </c>
      <c r="BK237" s="34">
        <v>0</v>
      </c>
      <c r="BL237" s="34">
        <f>(BK237/12*1*$D237*$G237*$H237*$M237*BL$9)+(BK237/12*5*$E237*$G237*$H237*$M237)+(BK237/12*6*$F237*$G237*$H237*$M237)</f>
        <v>0</v>
      </c>
      <c r="BM237" s="34">
        <v>144</v>
      </c>
      <c r="BN237" s="34">
        <f>(BM237/12*1*$D237*$G237*$H237*$L237*BN$9)+(BM237/12*5*$E237*$G237*$H237*$L237)+(BM237/12*6*$F237*$G237*$H237*$L237)</f>
        <v>2834539.3439999996</v>
      </c>
      <c r="BO237" s="34">
        <v>58</v>
      </c>
      <c r="BP237" s="34">
        <f>(BO237/12*1*$D237*$G237*$H237*$L237*BP$9)+(BO237/12*11*$E237*$G237*$H237*$L237)</f>
        <v>1144749.5611999999</v>
      </c>
      <c r="BQ237" s="40">
        <v>33</v>
      </c>
      <c r="BR237" s="34">
        <f>(BQ237/12*1*$D237*$G237*$H237*$M237*BR$9)+(BQ237/12*5*$E237*$G237*$H237*$M237)+(BQ237/12*6*$F237*$G237*$H237*$M237)</f>
        <v>775724.85144</v>
      </c>
      <c r="BS237" s="34">
        <v>634</v>
      </c>
      <c r="BT237" s="34">
        <f>(BS237/12*1*$D237*$G237*$H237*$M237*BT$9)+(BS237/12*4*$E237*$G237*$H237*$M499)+(BS237/12*1*$E237*$G237*$H237*$M237)+(BS237/12*6*$F237*$G237*$H237*$M237)</f>
        <v>10093242.213599999</v>
      </c>
      <c r="BU237" s="34">
        <v>178</v>
      </c>
      <c r="BV237" s="34">
        <v>4107485.29</v>
      </c>
      <c r="BW237" s="34">
        <v>8</v>
      </c>
      <c r="BX237" s="34">
        <f>(BW237/12*1*$D237*$G237*$H237*$L237*BX$9)+(BW237/12*5*$E237*$G237*$H237*$L237)+(BW237/12*6*$F237*$G237*$H237*$L237)</f>
        <v>155695.66879999998</v>
      </c>
      <c r="BY237" s="34">
        <v>78</v>
      </c>
      <c r="BZ237" s="34">
        <f>(BY237/12*1*$D237*$G237*$H237*$L237*BZ$9)+(BY237/12*5*$E237*$G237*$H237*$L237)+(BY237/12*6*$F237*$G237*$H237*$L237)</f>
        <v>1518032.7708000001</v>
      </c>
      <c r="CA237" s="34">
        <v>822</v>
      </c>
      <c r="CB237" s="34">
        <f>(CA237/12*1*$D237*$G237*$H237*$L237*CB$9)+(CA237/12*5*$E237*$G237*$H237*$L237)+(CA237/12*6*$F237*$G237*$H237*$L237)</f>
        <v>15932456.593199998</v>
      </c>
      <c r="CC237" s="34">
        <v>2</v>
      </c>
      <c r="CD237" s="34">
        <f>(CC237/12*1*$D237*$G237*$H237*$L237*CD$9)+(CC237/12*5*$E237*$G237*$H237*$L237)+(CC237/12*6*$F237*$G237*$H237*$L237)</f>
        <v>38765.101199999997</v>
      </c>
      <c r="CE237" s="34"/>
      <c r="CF237" s="34">
        <f>(CE237/12*1*$D237*$G237*$H237*$M237*CF$9)+(CE237/12*5*$E237*$G237*$H237*$M237)+(CE237/12*6*$F237*$G237*$H237*$M237)</f>
        <v>0</v>
      </c>
      <c r="CG237" s="34"/>
      <c r="CH237" s="34">
        <f>(CG237/12*1*$D237*$G237*$H237*$L237*CH$9)+(CG237/12*5*$E237*$G237*$H237*$L237)+(CG237/12*6*$F237*$G237*$H237*$L237)</f>
        <v>0</v>
      </c>
      <c r="CI237" s="34"/>
      <c r="CJ237" s="34">
        <f>(CI237/12*1*$D237*$G237*$H237*$M237*CJ$9)+(CI237/12*5*$E237*$G237*$H237*$M237)+(CI237/12*6*$F237*$G237*$H237*$M237)</f>
        <v>0</v>
      </c>
      <c r="CK237" s="34">
        <v>576</v>
      </c>
      <c r="CL237" s="34">
        <f>(CK237/12*1*$D237*$G237*$H237*$L237*CL$9)+(CK237/12*5*$E237*$G237*$H237*$L237)+(CK237/12*6*$F237*$G237*$H237*$L237)</f>
        <v>11164349.145599999</v>
      </c>
      <c r="CM237" s="34">
        <v>94</v>
      </c>
      <c r="CN237" s="34">
        <f>(CM237/12*1*$D237*$G237*$H237*$L237*CN$9)+(CM237/12*11*$E237*$G237*$H237*$L237)</f>
        <v>1852298.0308000001</v>
      </c>
      <c r="CO237" s="34">
        <v>33</v>
      </c>
      <c r="CP237" s="34">
        <v>579842.10000000009</v>
      </c>
      <c r="CQ237" s="34"/>
      <c r="CR237" s="34"/>
      <c r="CS237" s="34">
        <f t="shared" si="1727"/>
        <v>33</v>
      </c>
      <c r="CT237" s="34">
        <f t="shared" si="1727"/>
        <v>579842.10000000009</v>
      </c>
      <c r="CU237" s="34">
        <v>246</v>
      </c>
      <c r="CV237" s="34">
        <f>(CU237/12*1*$D237*$G237*$H237*$M237*CV$9)+(CU237/12*5*$E237*$G237*$H237*$M237)+(CU237/12*6*$F237*$G237*$H237*$M237)</f>
        <v>5745170.1787199993</v>
      </c>
      <c r="CW237" s="34">
        <v>230</v>
      </c>
      <c r="CX237" s="34">
        <f>(CW237/12*1*$D237*$G237*$H237*$M237*CX$9)+(CW237/12*5*$E237*$G237*$H237*$M237)+(CW237/12*6*$F237*$G237*$H237*$M237)</f>
        <v>5371500.5735999998</v>
      </c>
      <c r="CY237" s="34">
        <v>140</v>
      </c>
      <c r="CZ237" s="34">
        <f>(CY237/12*1*$D237*$G237*$H237*$L237*CZ$9)+(CY237/12*5*$E237*$G237*$H237*$L237)+(CY237/12*6*$F237*$G237*$H237*$L237)</f>
        <v>2736903.0359999998</v>
      </c>
      <c r="DA237" s="34">
        <v>150</v>
      </c>
      <c r="DB237" s="34">
        <f>(DA237/12*1*$D237*$G237*$H237*$M237*DB$9)+(DA237/12*5*$E237*$G237*$H237*$M237)+(DA237/12*6*$F237*$G237*$H237*$M237)</f>
        <v>3518875.3319999999</v>
      </c>
      <c r="DC237" s="34">
        <v>5</v>
      </c>
      <c r="DD237" s="34">
        <f>(DC237/12*1*$D237*$G237*$H237*$M237*DD$9)+(DC237/12*5*$E237*$G237*$H237*$M237)+(DC237/12*6*$F237*$G237*$H237*$M237)</f>
        <v>117295.8444</v>
      </c>
      <c r="DE237" s="34">
        <v>274</v>
      </c>
      <c r="DF237" s="34">
        <f>(DE237/12*1*$D237*$G237*$H237*$M237*DF$9)+(DE237/12*5*$E237*$G237*$H237*$M237)+(DE237/12*6*$F237*$G237*$H237*$M237)</f>
        <v>6427812.27312</v>
      </c>
      <c r="DG237" s="34">
        <v>236</v>
      </c>
      <c r="DH237" s="34">
        <f>(DG237/12*1*$D237*$G237*$H237*$M237*DH$9)+(DG237/12*11*$E237*$G237*$H237*$M237)</f>
        <v>5578291.6156799998</v>
      </c>
      <c r="DI237" s="34">
        <v>50</v>
      </c>
      <c r="DJ237" s="34">
        <v>1184720.17</v>
      </c>
      <c r="DK237" s="34"/>
      <c r="DL237" s="27"/>
      <c r="DM237" s="34"/>
      <c r="DN237" s="27">
        <f t="shared" si="1682"/>
        <v>1184720.17</v>
      </c>
      <c r="DO237" s="34">
        <v>0</v>
      </c>
      <c r="DP237" s="34">
        <f>(DO237/12*1*$D237*$G237*$H237*$L237*DP$9)+(DO237/12*5*$E237*$G237*$H237*$L237)+(DO237/12*6*$F237*$G237*$H237*$L237)</f>
        <v>0</v>
      </c>
      <c r="DQ237" s="34">
        <v>156</v>
      </c>
      <c r="DR237" s="34">
        <f>(DQ237/12*1*$D237*$G237*$H237*$M237*DR$9)+(DQ237/12*11*$E237*$G237*$H237*$M237)</f>
        <v>3687345.30528</v>
      </c>
      <c r="DS237" s="34">
        <v>62</v>
      </c>
      <c r="DT237" s="34">
        <v>1459543.4999999995</v>
      </c>
      <c r="DU237" s="34"/>
      <c r="DV237" s="27"/>
      <c r="DW237" s="34">
        <f t="shared" si="1693"/>
        <v>62</v>
      </c>
      <c r="DX237" s="34">
        <f t="shared" si="1693"/>
        <v>1459543.4999999995</v>
      </c>
      <c r="DY237" s="34">
        <v>160</v>
      </c>
      <c r="DZ237" s="34">
        <f>(DY237/12*1*$D237*$G237*$H237*$M237*DZ$9)+(DY237/12*11*$E237*$G237*$H237*$M237)</f>
        <v>3765121.6512000007</v>
      </c>
      <c r="EA237" s="34">
        <v>63</v>
      </c>
      <c r="EB237" s="34">
        <v>1473679.4400000004</v>
      </c>
      <c r="EC237" s="27"/>
      <c r="ED237" s="34"/>
      <c r="EE237" s="34">
        <f t="shared" si="1735"/>
        <v>63</v>
      </c>
      <c r="EF237" s="34">
        <f t="shared" si="1735"/>
        <v>1473679.4400000004</v>
      </c>
      <c r="EG237" s="34">
        <v>300</v>
      </c>
      <c r="EH237" s="34">
        <f>(EG237/12*1*$D237*$G237*$H237*$L237*EH$9)+(EG237/12*11*$E237*$G237*$H237*$L237)</f>
        <v>5911589.46</v>
      </c>
      <c r="EI237" s="34">
        <v>133</v>
      </c>
      <c r="EJ237" s="34">
        <v>2613085.9000000004</v>
      </c>
      <c r="EK237" s="34"/>
      <c r="EL237" s="34"/>
      <c r="EM237" s="34"/>
      <c r="EN237" s="34">
        <f t="shared" si="1694"/>
        <v>2613085.9000000004</v>
      </c>
      <c r="EO237" s="34">
        <v>174</v>
      </c>
      <c r="EP237" s="34">
        <f>(EO237/12*1*$D237*$G237*$H237*$L237*EP$9)+(EO237/12*11*$E237*$G237*$H237*$L237)</f>
        <v>3428721.8868</v>
      </c>
      <c r="EQ237" s="34">
        <v>66</v>
      </c>
      <c r="ER237" s="34">
        <v>1299109.28</v>
      </c>
      <c r="ES237" s="34"/>
      <c r="ET237" s="34"/>
      <c r="EU237" s="34">
        <f t="shared" si="1738"/>
        <v>66</v>
      </c>
      <c r="EV237" s="34">
        <f t="shared" si="1696"/>
        <v>1299109.28</v>
      </c>
      <c r="EW237" s="34">
        <v>12</v>
      </c>
      <c r="EX237" s="34">
        <f>(EW237/12*1*$D237*$G237*$H237*$M237*EX$9)+(EW237/12*11*$E237*$G237*$H237*$M237)</f>
        <v>294733.65600000002</v>
      </c>
      <c r="EY237" s="34">
        <v>3</v>
      </c>
      <c r="EZ237" s="34">
        <v>71026.200000000012</v>
      </c>
      <c r="FA237" s="34"/>
      <c r="FB237" s="34"/>
      <c r="FC237" s="34">
        <f t="shared" si="1863"/>
        <v>3</v>
      </c>
      <c r="FD237" s="34">
        <f t="shared" si="1863"/>
        <v>71026.200000000012</v>
      </c>
      <c r="FE237" s="34">
        <v>82</v>
      </c>
      <c r="FF237" s="34">
        <f>(FE237/12*1*$D237*$G237*$H237*$M237*FF$9)+(FE237/12*11*$E237*$G237*$H237*$M237)</f>
        <v>1998385.8215999999</v>
      </c>
      <c r="FG237" s="34">
        <v>38</v>
      </c>
      <c r="FH237" s="34">
        <v>927598.60000000009</v>
      </c>
      <c r="FI237" s="34"/>
      <c r="FJ237" s="34"/>
      <c r="FK237" s="34">
        <f t="shared" si="1865"/>
        <v>38</v>
      </c>
      <c r="FL237" s="34">
        <f t="shared" si="1865"/>
        <v>927598.60000000009</v>
      </c>
      <c r="FM237" s="34">
        <v>52</v>
      </c>
      <c r="FN237" s="34">
        <f>(FM237/12*1*$D237*$G237*$H237*$M237*FN$9)+(FM237/12*11*$E237*$G237*$H237*$M237)</f>
        <v>1267269.0575999999</v>
      </c>
      <c r="FO237" s="34">
        <v>25</v>
      </c>
      <c r="FP237" s="34">
        <v>616910.7300000001</v>
      </c>
      <c r="FQ237" s="34"/>
      <c r="FR237" s="34"/>
      <c r="FS237" s="34"/>
      <c r="FT237" s="34"/>
      <c r="FU237" s="34">
        <v>92</v>
      </c>
      <c r="FV237" s="34">
        <f>(FU237/12*1*$D237*$G237*$H237*$N237*FV$9)+(FU237/12*11*$E237*$G237*$H237*$N237)</f>
        <v>2999382.781</v>
      </c>
      <c r="FW237" s="34">
        <v>38</v>
      </c>
      <c r="FX237" s="34">
        <v>1340748.21</v>
      </c>
      <c r="FY237" s="34"/>
      <c r="FZ237" s="34"/>
      <c r="GA237" s="34">
        <f t="shared" si="1744"/>
        <v>38</v>
      </c>
      <c r="GB237" s="34">
        <f t="shared" si="1744"/>
        <v>1340748.21</v>
      </c>
      <c r="GC237" s="34">
        <v>84</v>
      </c>
      <c r="GD237" s="34">
        <f>(GC237/12*1*$D237*$G237*$H237*$O237*GD$9)+(GC237/12*11*$E237*$G237*$H237*$P237)</f>
        <v>3107603.8265999998</v>
      </c>
      <c r="GE237" s="34">
        <v>13</v>
      </c>
      <c r="GF237" s="34">
        <v>498822.59</v>
      </c>
      <c r="GG237" s="34"/>
      <c r="GH237" s="34"/>
      <c r="GI237" s="27">
        <f t="shared" si="1745"/>
        <v>13</v>
      </c>
      <c r="GJ237" s="27">
        <f t="shared" si="1745"/>
        <v>498822.59</v>
      </c>
      <c r="GK237" s="37"/>
      <c r="GL237" s="38"/>
    </row>
    <row r="238" spans="1:194" x14ac:dyDescent="0.25">
      <c r="A238" s="41"/>
      <c r="B238" s="72">
        <v>199</v>
      </c>
      <c r="C238" s="28" t="s">
        <v>376</v>
      </c>
      <c r="D238" s="29">
        <f t="shared" si="1868"/>
        <v>18150.400000000001</v>
      </c>
      <c r="E238" s="29">
        <f t="shared" si="1868"/>
        <v>18790</v>
      </c>
      <c r="F238" s="30">
        <v>18508</v>
      </c>
      <c r="G238" s="39">
        <v>0.89</v>
      </c>
      <c r="H238" s="31">
        <v>1</v>
      </c>
      <c r="I238" s="32"/>
      <c r="J238" s="32"/>
      <c r="K238" s="32"/>
      <c r="L238" s="29">
        <v>1.4</v>
      </c>
      <c r="M238" s="29">
        <v>1.68</v>
      </c>
      <c r="N238" s="29">
        <v>2.23</v>
      </c>
      <c r="O238" s="29">
        <v>2.39</v>
      </c>
      <c r="P238" s="33">
        <v>2.57</v>
      </c>
      <c r="Q238" s="34">
        <v>146</v>
      </c>
      <c r="R238" s="34">
        <f t="shared" ref="R238:R243" si="1965">(Q238/12*1*$D238*$G238*$H238*$L238*R$9)+(Q238/12*5*$E238*$G238*$H238*$L238*R$10)+(Q238/12*6*$F238*$G238*$H238*$L238*R$10)</f>
        <v>3441447.7760599996</v>
      </c>
      <c r="S238" s="34">
        <v>0</v>
      </c>
      <c r="T238" s="34">
        <f t="shared" ref="T238:T243" si="1966">(S238/12*1*$D238*$G238*$H238*$L238*T$9)+(S238/12*5*$E238*$G238*$H238*$L238*T$10)+(S238/12*6*$F238*$G238*$H238*$L238*T$10)</f>
        <v>0</v>
      </c>
      <c r="U238" s="34">
        <v>0</v>
      </c>
      <c r="V238" s="34">
        <f t="shared" ref="V238:V243" si="1967">(U238/12*1*$D238*$G238*$H238*$L238*V$9)+(U238/12*5*$E238*$G238*$H238*$L238*V$10)+(U238/12*6*$F238*$G238*$H238*$L238*V$10)</f>
        <v>0</v>
      </c>
      <c r="W238" s="34"/>
      <c r="X238" s="34">
        <f t="shared" ref="X238:X243" si="1968">(W238/12*1*$D238*$G238*$H238*$L238*X$9)+(W238/12*5*$E238*$G238*$H238*$L238*X$10)+(W238/12*6*$F238*$G238*$H238*$L238*X$10)</f>
        <v>0</v>
      </c>
      <c r="Y238" s="34">
        <v>0</v>
      </c>
      <c r="Z238" s="34">
        <f t="shared" ref="Z238:Z243" si="1969">(Y238/12*1*$D238*$G238*$H238*$L238*Z$9)+(Y238/12*5*$E238*$G238*$H238*$L238*Z$10)+(Y238/12*6*$F238*$G238*$H238*$L238*Z$10)</f>
        <v>0</v>
      </c>
      <c r="AA238" s="34">
        <v>12</v>
      </c>
      <c r="AB238" s="34">
        <f t="shared" ref="AB238:AB243" si="1970">(AA238/12*1*$D238*$G238*$H238*$L238*AB$9)+(AA238/12*5*$E238*$G238*$H238*$L238*AB$10)+(AA238/12*6*$F238*$G238*$H238*$L238*AB$10)</f>
        <v>285412.9964</v>
      </c>
      <c r="AC238" s="34">
        <v>0</v>
      </c>
      <c r="AD238" s="34">
        <f t="shared" ref="AD238:AD243" si="1971">(AC238/12*1*$D238*$G238*$H238*$L238*AD$9)+(AC238/12*5*$E238*$G238*$H238*$L238*AD$10)+(AC238/12*6*$F238*$G238*$H238*$L238*AD$10)</f>
        <v>0</v>
      </c>
      <c r="AE238" s="34">
        <v>0</v>
      </c>
      <c r="AF238" s="34">
        <f t="shared" ref="AF238:AF243" si="1972">(AE238/12*1*$D238*$G238*$H238*$L238*AF$9)+(AE238/12*5*$E238*$G238*$H238*$L238*AF$10)+(AE238/12*6*$F238*$G238*$H238*$L238*AF$10)</f>
        <v>0</v>
      </c>
      <c r="AG238" s="34">
        <v>0</v>
      </c>
      <c r="AH238" s="34">
        <f t="shared" ref="AH238:AH243" si="1973">(AG238/12*1*$D238*$G238*$H238*$L238*AH$9)+(AG238/12*5*$E238*$G238*$H238*$L238*AH$10)+(AG238/12*6*$F238*$G238*$H238*$L238*AH$10)</f>
        <v>0</v>
      </c>
      <c r="AI238" s="34">
        <v>12</v>
      </c>
      <c r="AJ238" s="34">
        <f t="shared" ref="AJ238:AJ243" si="1974">(AI238/12*1*$D238*$G238*$H238*$L238*AJ$9)+(AI238/12*3*$E238*$G238*$H238*$L238*AJ$10)+(AI238/12*2*$E238*$G238*$H238*$L238*AJ$11)+(AI238/12*6*$F238*$G238*$H238*$L238*AJ$11)</f>
        <v>306090.59068000002</v>
      </c>
      <c r="AK238" s="34"/>
      <c r="AL238" s="34">
        <f t="shared" ref="AL238:AL243" si="1975">(AK238/12*1*$D238*$G238*$H238*$L238*AL$9)+(AK238/12*5*$E238*$G238*$H238*$L238*AL$10)+(AK238/12*6*$F238*$G238*$H238*$L238*AL$10)</f>
        <v>0</v>
      </c>
      <c r="AM238" s="34"/>
      <c r="AN238" s="34">
        <f t="shared" ref="AN238:AN243" si="1976">(AM238/12*1*$D238*$G238*$H238*$L238*AN$9)+(AM238/12*5*$E238*$G238*$H238*$L238*AN$10)+(AM238/12*6*$F238*$G238*$H238*$L238*AN$10)</f>
        <v>0</v>
      </c>
      <c r="AO238" s="34">
        <v>0</v>
      </c>
      <c r="AP238" s="34">
        <f t="shared" ref="AP238:AP243" si="1977">(AO238/12*1*$D238*$G238*$H238*$L238*AP$9)+(AO238/12*5*$E238*$G238*$H238*$L238*AP$10)+(AO238/12*6*$F238*$G238*$H238*$L238*AP$10)</f>
        <v>0</v>
      </c>
      <c r="AQ238" s="34">
        <v>148</v>
      </c>
      <c r="AR238" s="34">
        <f t="shared" ref="AR238:AR243" si="1978">(AQ238/12*1*$D238*$G238*$H238*$M238*AR$9)+(AQ238/12*5*$E238*$G238*$H238*$M238*AR$10)+(AQ238/12*6*$F238*$G238*$H238*$M238*AR$10)</f>
        <v>4128423.3305727998</v>
      </c>
      <c r="AS238" s="34">
        <f>46+3</f>
        <v>49</v>
      </c>
      <c r="AT238" s="34">
        <f t="shared" ref="AT238:AT243" si="1979">(AS238/12*1*$D238*$G238*$H238*$M238*AT$9)+(AS238/12*5*$E238*$G238*$H238*$M238*AT$10)+(AS238/12*6*$F238*$G238*$H238*$M238*AT$10)</f>
        <v>1366842.8594463998</v>
      </c>
      <c r="AU238" s="70">
        <v>100</v>
      </c>
      <c r="AV238" s="34">
        <f t="shared" ref="AV238:AV243" si="1980">(AU238/12*1*$D238*$G238*$H238*$M238*AV$9)+(AU238/12*5*$E238*$G238*$H238*$M238*AV$10)+(AU238/12*6*$F238*$G238*$H238*$M238*AV$10)</f>
        <v>2789475.2233600002</v>
      </c>
      <c r="AW238" s="34">
        <v>0</v>
      </c>
      <c r="AX238" s="34">
        <f t="shared" ref="AX238:AX243" si="1981">(AW238/12*1*$D238*$G238*$H238*$M238*AX$9)+(AW238/12*5*$E238*$G238*$H238*$M238*AX$10)+(AW238/12*6*$F238*$G238*$H238*$M238*AX$10)</f>
        <v>0</v>
      </c>
      <c r="AY238" s="34"/>
      <c r="AZ238" s="34">
        <f t="shared" ref="AZ238:AZ243" si="1982">(AY238/12*1*$D238*$G238*$H238*$L238*AZ$9)+(AY238/12*5*$E238*$G238*$H238*$L238*AZ$10)+(AY238/12*6*$F238*$G238*$H238*$L238*AZ$10)</f>
        <v>0</v>
      </c>
      <c r="BA238" s="34"/>
      <c r="BB238" s="34">
        <f t="shared" ref="BB238:BB243" si="1983">(BA238/12*1*$D238*$G238*$H238*$L238*BB$9)+(BA238/12*5*$E238*$G238*$H238*$L238*BB$10)+(BA238/12*6*$F238*$G238*$H238*$L238*BB$10)</f>
        <v>0</v>
      </c>
      <c r="BC238" s="34">
        <v>12</v>
      </c>
      <c r="BD238" s="34">
        <f t="shared" ref="BD238:BD243" si="1984">(BC238/12*1*$D238*$G238*$H238*$M238*BD$9)+(BC238/12*5*$E238*$G238*$H238*$M238*BD$10)+(BC238/12*6*$F238*$G238*$H238*$M238*BD$10)</f>
        <v>334737.02680320002</v>
      </c>
      <c r="BE238" s="34">
        <v>0</v>
      </c>
      <c r="BF238" s="34">
        <f t="shared" ref="BF238:BF243" si="1985">(BE238/12*1*$D238*$G238*$H238*$L238*BF$9)+(BE238/12*5*$E238*$G238*$H238*$L238*BF$10)+(BE238/12*6*$F238*$G238*$H238*$L238*BF$10)</f>
        <v>0</v>
      </c>
      <c r="BG238" s="34">
        <v>0</v>
      </c>
      <c r="BH238" s="34">
        <f t="shared" ref="BH238:BH243" si="1986">(BG238/12*1*$D238*$G238*$H238*$L238*BH$9)+(BG238/12*5*$E238*$G238*$H238*$L238*BH$10)+(BG238/12*6*$F238*$G238*$H238*$L238*BH$10)</f>
        <v>0</v>
      </c>
      <c r="BI238" s="34">
        <v>0</v>
      </c>
      <c r="BJ238" s="34">
        <f t="shared" ref="BJ238:BJ243" si="1987">(BI238/12*1*$D238*$G238*$H238*$L238*BJ$9)+(BI238/12*5*$E238*$G238*$H238*$L238*BJ$10)+(BI238/12*6*$F238*$G238*$H238*$L238*BJ$10)</f>
        <v>0</v>
      </c>
      <c r="BK238" s="34">
        <v>0</v>
      </c>
      <c r="BL238" s="34">
        <f t="shared" ref="BL238:BL243" si="1988">(BK238/12*1*$D238*$G238*$H238*$M238*BL$9)+(BK238/12*5*$E238*$G238*$H238*$M238*BL$10)+(BK238/12*6*$F238*$G238*$H238*$M238*BL$10)</f>
        <v>0</v>
      </c>
      <c r="BM238" s="34">
        <v>140</v>
      </c>
      <c r="BN238" s="34">
        <f t="shared" ref="BN238:BN243" si="1989">(BM238/12*1*$D238*$G238*$H238*$L238*BN$9)+(BM238/12*5*$E238*$G238*$H238*$L238*BN$10)+(BM238/12*6*$F238*$G238*$H238*$L238*BN$10)</f>
        <v>3419217.9191333335</v>
      </c>
      <c r="BO238" s="34">
        <v>128</v>
      </c>
      <c r="BP238" s="34">
        <f t="shared" ref="BP238:BP243" si="1990">(BO238/12*1*$D238*$G238*$H238*$L238*BP$9)+(BO238/12*3*$E238*$G238*$H238*$L238*BP$10)+(BO238/12*2*$E238*$G238*$H238*$L238*BP$11)+(BO238/12*6*$F238*$G238*$H238*$L238*BP$11)</f>
        <v>3111668.242517333</v>
      </c>
      <c r="BQ238" s="40">
        <v>63</v>
      </c>
      <c r="BR238" s="34">
        <f t="shared" ref="BR238:BR243" si="1991">(BQ238/12*1*$D238*$G238*$H238*$M238*BR$9)+(BQ238/12*5*$E238*$G238*$H238*$M238*BR$10)+(BQ238/12*6*$F238*$G238*$H238*$M238*BR$10)</f>
        <v>1837829.0557368002</v>
      </c>
      <c r="BS238" s="34"/>
      <c r="BT238" s="34">
        <f t="shared" ref="BT238:BT243" si="1992">(BS238/12*1*$D238*$G238*$H238*$M238*BT$9)+(BS238/12*4*$E238*$G238*$H238*$M238*BT$10)+(BS238/12*1*$E238*$G238*$H238*$M238*BT$12)+(BS238/12*6*$F238*$G238*$H238*$M238*BT$12)</f>
        <v>0</v>
      </c>
      <c r="BU238" s="34">
        <v>0</v>
      </c>
      <c r="BV238" s="34">
        <f t="shared" ref="BV238:BV243" si="1993">(BU238/12*1*$D238*$F238*$G238*$L238*BV$9)+(BU238/12*11*$E238*$F238*$G238*$L238*BV$10)</f>
        <v>0</v>
      </c>
      <c r="BW238" s="34">
        <v>12</v>
      </c>
      <c r="BX238" s="34">
        <f t="shared" ref="BX238:BX243" si="1994">(BW238/12*1*$D238*$G238*$H238*$L238*BX$9)+(BW238/12*5*$E238*$G238*$H238*$L238*BX$10)+(BW238/12*6*$F238*$G238*$H238*$L238*BX$10)</f>
        <v>214303.12349600001</v>
      </c>
      <c r="BY238" s="34">
        <v>16</v>
      </c>
      <c r="BZ238" s="34">
        <f t="shared" ref="BZ238:BZ243" si="1995">(BY238/12*1*$D238*$G238*$H238*$L238*BZ$9)+(BY238/12*5*$E238*$G238*$H238*$L238*BZ$10)+(BY238/12*6*$F238*$G238*$H238*$L238*BZ$10)</f>
        <v>285737.49799466669</v>
      </c>
      <c r="CA238" s="34"/>
      <c r="CB238" s="34">
        <f t="shared" ref="CB238:CB243" si="1996">(CA238/12*1*$D238*$G238*$H238*$L238*CB$9)+(CA238/12*5*$E238*$G238*$H238*$L238*CB$10)+(CA238/12*6*$F238*$G238*$H238*$L238*CB$10)</f>
        <v>0</v>
      </c>
      <c r="CC238" s="34">
        <v>4</v>
      </c>
      <c r="CD238" s="34">
        <f t="shared" ref="CD238:CD243" si="1997">(CC238/12*1*$D238*$G238*$H238*$L238*CD$9)+(CC238/12*5*$E238*$G238*$H238*$L238*CD$10)+(CC238/12*6*$F238*$G238*$H238*$L238*CD$10)</f>
        <v>79571.701458666648</v>
      </c>
      <c r="CE238" s="34">
        <v>8</v>
      </c>
      <c r="CF238" s="34">
        <f t="shared" ref="CF238:CF243" si="1998">(CE238/12*1*$D238*$G238*$H238*$M238*CF$9)+(CE238/12*5*$E238*$G238*$H238*$M238*CF$10)+(CE238/12*6*$F238*$G238*$H238*$M238*CF$10)</f>
        <v>190972.08350079996</v>
      </c>
      <c r="CG238" s="34"/>
      <c r="CH238" s="34">
        <f t="shared" ref="CH238:CH243" si="1999">(CG238/12*1*$D238*$G238*$H238*$L238*CH$9)+(CG238/12*5*$E238*$G238*$H238*$L238*CH$10)+(CG238/12*6*$F238*$G238*$H238*$L238*CH$10)</f>
        <v>0</v>
      </c>
      <c r="CI238" s="34"/>
      <c r="CJ238" s="34">
        <f t="shared" ref="CJ238:CJ243" si="2000">(CI238/12*1*$D238*$G238*$H238*$M238*CJ$9)+(CI238/12*5*$E238*$G238*$H238*$M238*CJ$10)+(CI238/12*6*$F238*$G238*$H238*$M238*CJ$10)</f>
        <v>0</v>
      </c>
      <c r="CK238" s="34"/>
      <c r="CL238" s="34">
        <f t="shared" ref="CL238:CL243" si="2001">(CK238/12*1*$D238*$G238*$H238*$L238*CL$9)+(CK238/12*5*$E238*$G238*$H238*$L238*CL$10)+(CK238/12*6*$F238*$G238*$H238*$L238*CL$10)</f>
        <v>0</v>
      </c>
      <c r="CM238" s="34">
        <v>16</v>
      </c>
      <c r="CN238" s="34">
        <f t="shared" ref="CN238:CN243" si="2002">(CM238/12*1*$D238*$G238*$H238*$L238*CN$9)+(CM238/12*11*$E238*$G238*$H238*$L238*CN$10)</f>
        <v>358342.40310399985</v>
      </c>
      <c r="CO238" s="34">
        <v>4</v>
      </c>
      <c r="CP238" s="34">
        <v>91619.040000000008</v>
      </c>
      <c r="CQ238" s="34"/>
      <c r="CR238" s="34"/>
      <c r="CS238" s="34">
        <f t="shared" si="1727"/>
        <v>4</v>
      </c>
      <c r="CT238" s="34">
        <f t="shared" si="1727"/>
        <v>91619.040000000008</v>
      </c>
      <c r="CU238" s="34">
        <v>82</v>
      </c>
      <c r="CV238" s="34">
        <f t="shared" ref="CV238:CV243" si="2003">(CU238/12*1*$D238*$G238*$H238*$M238*CV$9)+(CU238/12*5*$E238*$G238*$H238*$M238*CV$10)+(CU238/12*6*$F238*$G238*$H238*$M238*CV$10)</f>
        <v>2176186.7257872</v>
      </c>
      <c r="CW238" s="34">
        <v>41</v>
      </c>
      <c r="CX238" s="34">
        <f t="shared" ref="CX238:CX243" si="2004">(CW238/12*1*$D238*$G238*$H238*$M238*CX$9)+(CW238/12*5*$E238*$G238*$H238*$M238*CX$10)+(CW238/12*6*$F238*$G238*$H238*$M238*CX$10)</f>
        <v>1088093.3628936</v>
      </c>
      <c r="CY238" s="34">
        <v>14</v>
      </c>
      <c r="CZ238" s="34">
        <f t="shared" ref="CZ238:CZ243" si="2005">(CY238/12*1*$D238*$G238*$H238*$L238*CZ$9)+(CY238/12*5*$E238*$G238*$H238*$L238*CZ$10)+(CY238/12*6*$F238*$G238*$H238*$L238*CZ$10)</f>
        <v>311071.21734266664</v>
      </c>
      <c r="DA238" s="34">
        <v>14</v>
      </c>
      <c r="DB238" s="34">
        <f t="shared" ref="DB238:DB243" si="2006">(DA238/12*1*$D238*$G238*$H238*$M238*DB$9)+(DA238/12*5*$E238*$G238*$H238*$M238*DB$10)+(DA238/12*6*$F238*$G238*$H238*$M238*DB$10)</f>
        <v>373285.46081119997</v>
      </c>
      <c r="DC238" s="34">
        <v>10</v>
      </c>
      <c r="DD238" s="34">
        <f t="shared" ref="DD238:DD243" si="2007">(DC238/12*1*$D238*$G238*$H238*$M238*DD$9)+(DC238/12*5*$E238*$G238*$H238*$M238*DD$10)+(DC238/12*6*$F238*$G238*$H238*$M238*DD$10)</f>
        <v>292175.22280800005</v>
      </c>
      <c r="DE238" s="34">
        <v>48</v>
      </c>
      <c r="DF238" s="34">
        <f t="shared" ref="DF238:DF243" si="2008">(DE238/12*1*$D238*$G238*$H238*$M238*DF$9)+(DE238/12*5*$E238*$G238*$H238*$M238*DF$10)+(DE238/12*6*$F238*$G238*$H238*$M238*DF$10)</f>
        <v>1402441.0694784001</v>
      </c>
      <c r="DG238" s="34">
        <v>32</v>
      </c>
      <c r="DH238" s="34">
        <f t="shared" ref="DH238:DH243" si="2009">(DG238/12*1*$D238*$G238*$H238*$M238*DH$9)+(DG238/12*11*$E238*$G238*$H238*$M238*DH$10)</f>
        <v>942071.35787519999</v>
      </c>
      <c r="DI238" s="34">
        <v>8</v>
      </c>
      <c r="DJ238" s="34">
        <v>232762.7</v>
      </c>
      <c r="DK238" s="34"/>
      <c r="DL238" s="27"/>
      <c r="DM238" s="34"/>
      <c r="DN238" s="27">
        <f t="shared" si="1682"/>
        <v>232762.7</v>
      </c>
      <c r="DO238" s="34">
        <v>0</v>
      </c>
      <c r="DP238" s="34">
        <f t="shared" ref="DP238:DP243" si="2010">(DO238/12*1*$D238*$G238*$H238*$L238*DP$9)+(DO238/12*5*$E238*$G238*$H238*$L238*DP$10)+(DO238/12*6*$F238*$G238*$H238*$L238*DP$10)</f>
        <v>0</v>
      </c>
      <c r="DQ238" s="34">
        <v>16</v>
      </c>
      <c r="DR238" s="34">
        <f t="shared" ref="DR238:DR243" si="2011">(DQ238/12*1*$D238*$G238*$H238*$M238*DR$9)+(DQ238/12*11*$E238*$G238*$H238*$M238*DR$10)</f>
        <v>471035.67893759999</v>
      </c>
      <c r="DS238" s="34">
        <v>5</v>
      </c>
      <c r="DT238" s="34">
        <v>141860.54</v>
      </c>
      <c r="DU238" s="34"/>
      <c r="DV238" s="27"/>
      <c r="DW238" s="34">
        <f t="shared" si="1693"/>
        <v>5</v>
      </c>
      <c r="DX238" s="34">
        <f t="shared" si="1693"/>
        <v>141860.54</v>
      </c>
      <c r="DY238" s="34">
        <v>16</v>
      </c>
      <c r="DZ238" s="34">
        <f t="shared" ref="DZ238:DZ243" si="2012">(DY238/12*1*$D238*$G238*$H238*$M238*DZ$9)+(DY238/12*11*$E238*$G238*$H238*$M238*DZ$10)</f>
        <v>469045.52387839998</v>
      </c>
      <c r="EA238" s="34">
        <v>8</v>
      </c>
      <c r="EB238" s="34">
        <v>229777.46</v>
      </c>
      <c r="EC238" s="27"/>
      <c r="ED238" s="34"/>
      <c r="EE238" s="34">
        <f t="shared" si="1735"/>
        <v>8</v>
      </c>
      <c r="EF238" s="34">
        <f t="shared" si="1735"/>
        <v>229777.46</v>
      </c>
      <c r="EG238" s="34">
        <v>150</v>
      </c>
      <c r="EH238" s="34">
        <f t="shared" ref="EH238:EH243" si="2013">(EG238/12*1*$D238*$G238*$H238*$L238*EH$9)+(EG238/12*11*$E238*$G238*$H238*$L238*EH$10)</f>
        <v>3681379.7041000007</v>
      </c>
      <c r="EI238" s="34">
        <v>16</v>
      </c>
      <c r="EJ238" s="34">
        <v>376856.31</v>
      </c>
      <c r="EK238" s="34"/>
      <c r="EL238" s="34"/>
      <c r="EM238" s="34"/>
      <c r="EN238" s="34">
        <f t="shared" si="1694"/>
        <v>376856.31</v>
      </c>
      <c r="EO238" s="34">
        <v>4</v>
      </c>
      <c r="EP238" s="34">
        <f t="shared" ref="EP238:EP243" si="2014">(EO238/12*1*$D238*$G238*$H238*$L238*EP$9)+(EO238/12*11*$E238*$G238*$H238*$L238*EP$10)</f>
        <v>98170.125442666642</v>
      </c>
      <c r="EQ238" s="34">
        <v>5</v>
      </c>
      <c r="ER238" s="34">
        <v>121774.15</v>
      </c>
      <c r="ES238" s="34"/>
      <c r="ET238" s="34"/>
      <c r="EU238" s="34">
        <f t="shared" si="1738"/>
        <v>5</v>
      </c>
      <c r="EV238" s="34">
        <f t="shared" si="1696"/>
        <v>121774.15</v>
      </c>
      <c r="EW238" s="34">
        <v>4</v>
      </c>
      <c r="EX238" s="34">
        <f t="shared" ref="EX238:EX243" si="2015">(EW238/12*1*$D238*$G238*$H238*$M238*EX$9)+(EW238/12*11*$E238*$G238*$H238*$M238*EX$10)</f>
        <v>153050.59582400002</v>
      </c>
      <c r="EY238" s="34">
        <v>8</v>
      </c>
      <c r="EZ238" s="34">
        <v>312325.01</v>
      </c>
      <c r="FA238" s="34"/>
      <c r="FB238" s="34"/>
      <c r="FC238" s="34">
        <f t="shared" si="1863"/>
        <v>8</v>
      </c>
      <c r="FD238" s="34">
        <f t="shared" si="1863"/>
        <v>312325.01</v>
      </c>
      <c r="FE238" s="34">
        <v>32</v>
      </c>
      <c r="FF238" s="34">
        <f t="shared" ref="FF238:FF243" si="2016">(FE238/12*1*$D238*$G238*$H238*$M238*FF$9)+(FE238/12*11*$E238*$G238*$H238*$M238*FF$10)</f>
        <v>1217167.839104</v>
      </c>
      <c r="FG238" s="34">
        <v>6</v>
      </c>
      <c r="FH238" s="34">
        <v>228195.72000000003</v>
      </c>
      <c r="FI238" s="34"/>
      <c r="FJ238" s="34"/>
      <c r="FK238" s="34">
        <f t="shared" si="1865"/>
        <v>6</v>
      </c>
      <c r="FL238" s="34">
        <f t="shared" si="1865"/>
        <v>228195.72000000003</v>
      </c>
      <c r="FM238" s="34">
        <v>8</v>
      </c>
      <c r="FN238" s="34">
        <f t="shared" ref="FN238:FN243" si="2017">(FM238/12*1*$D238*$G238*$H238*$M238*FN$9)+(FM238/12*11*$E238*$G238*$H238*$M238*FN$10)</f>
        <v>304291.959776</v>
      </c>
      <c r="FO238" s="34">
        <v>0</v>
      </c>
      <c r="FP238" s="34">
        <f t="shared" si="1750"/>
        <v>0</v>
      </c>
      <c r="FQ238" s="34"/>
      <c r="FR238" s="34"/>
      <c r="FS238" s="34"/>
      <c r="FT238" s="34"/>
      <c r="FU238" s="34">
        <v>4</v>
      </c>
      <c r="FV238" s="34">
        <f t="shared" ref="FV238:FV243" si="2018">(FU238/12*1*$D238*$G238*$H238*$N238*FV$9)+(FU238/12*11*$E238*$G238*$H238*$N238*FV$10)</f>
        <v>203156.44564733331</v>
      </c>
      <c r="FW238" s="34">
        <v>2</v>
      </c>
      <c r="FX238" s="34">
        <v>105609.4</v>
      </c>
      <c r="FY238" s="34"/>
      <c r="FZ238" s="34"/>
      <c r="GA238" s="34">
        <f t="shared" si="1744"/>
        <v>2</v>
      </c>
      <c r="GB238" s="34">
        <f t="shared" si="1744"/>
        <v>105609.4</v>
      </c>
      <c r="GC238" s="34">
        <v>10</v>
      </c>
      <c r="GD238" s="34">
        <f t="shared" ref="GD238:GD243" si="2019">(GC238/12*1*$D238*$G238*$H238*$O238*GD$9)+(GC238/12*11*$E238*$G238*$H238*$P238*GD$10)</f>
        <v>578475.5002283334</v>
      </c>
      <c r="GE238" s="34">
        <v>5</v>
      </c>
      <c r="GF238" s="34">
        <v>286821.64</v>
      </c>
      <c r="GG238" s="34"/>
      <c r="GH238" s="34"/>
      <c r="GI238" s="27">
        <f t="shared" si="1745"/>
        <v>5</v>
      </c>
      <c r="GJ238" s="27">
        <f t="shared" si="1745"/>
        <v>286821.64</v>
      </c>
      <c r="GK238" s="37"/>
      <c r="GL238" s="38"/>
    </row>
    <row r="239" spans="1:194" ht="30" x14ac:dyDescent="0.25">
      <c r="A239" s="41"/>
      <c r="B239" s="72">
        <v>200</v>
      </c>
      <c r="C239" s="28" t="s">
        <v>377</v>
      </c>
      <c r="D239" s="29">
        <f t="shared" si="1868"/>
        <v>18150.400000000001</v>
      </c>
      <c r="E239" s="29">
        <f t="shared" si="1868"/>
        <v>18790</v>
      </c>
      <c r="F239" s="30">
        <v>18508</v>
      </c>
      <c r="G239" s="43">
        <v>0.27</v>
      </c>
      <c r="H239" s="31">
        <v>1</v>
      </c>
      <c r="I239" s="32"/>
      <c r="J239" s="32"/>
      <c r="K239" s="32"/>
      <c r="L239" s="29">
        <v>1.4</v>
      </c>
      <c r="M239" s="29">
        <v>1.68</v>
      </c>
      <c r="N239" s="29">
        <v>2.23</v>
      </c>
      <c r="O239" s="29">
        <v>2.39</v>
      </c>
      <c r="P239" s="33">
        <v>2.57</v>
      </c>
      <c r="Q239" s="34"/>
      <c r="R239" s="34">
        <f t="shared" si="1965"/>
        <v>0</v>
      </c>
      <c r="S239" s="34"/>
      <c r="T239" s="34">
        <f t="shared" si="1966"/>
        <v>0</v>
      </c>
      <c r="U239" s="34"/>
      <c r="V239" s="34">
        <f t="shared" si="1967"/>
        <v>0</v>
      </c>
      <c r="W239" s="34"/>
      <c r="X239" s="34">
        <f t="shared" si="1968"/>
        <v>0</v>
      </c>
      <c r="Y239" s="34"/>
      <c r="Z239" s="34">
        <f t="shared" si="1969"/>
        <v>0</v>
      </c>
      <c r="AA239" s="34"/>
      <c r="AB239" s="34">
        <f t="shared" si="1970"/>
        <v>0</v>
      </c>
      <c r="AC239" s="34"/>
      <c r="AD239" s="34">
        <f t="shared" si="1971"/>
        <v>0</v>
      </c>
      <c r="AE239" s="34"/>
      <c r="AF239" s="34">
        <f t="shared" si="1972"/>
        <v>0</v>
      </c>
      <c r="AG239" s="34"/>
      <c r="AH239" s="34">
        <f t="shared" si="1973"/>
        <v>0</v>
      </c>
      <c r="AI239" s="34">
        <v>5</v>
      </c>
      <c r="AJ239" s="34">
        <f t="shared" si="1974"/>
        <v>38691.226350000004</v>
      </c>
      <c r="AK239" s="34"/>
      <c r="AL239" s="34">
        <f t="shared" si="1975"/>
        <v>0</v>
      </c>
      <c r="AM239" s="34"/>
      <c r="AN239" s="34">
        <f t="shared" si="1976"/>
        <v>0</v>
      </c>
      <c r="AO239" s="34"/>
      <c r="AP239" s="34">
        <f t="shared" si="1977"/>
        <v>0</v>
      </c>
      <c r="AQ239" s="34">
        <v>24</v>
      </c>
      <c r="AR239" s="34">
        <f t="shared" si="1978"/>
        <v>203098.87019520003</v>
      </c>
      <c r="AS239" s="34"/>
      <c r="AT239" s="34">
        <f t="shared" si="1979"/>
        <v>0</v>
      </c>
      <c r="AU239" s="70">
        <v>28</v>
      </c>
      <c r="AV239" s="34">
        <f t="shared" si="1980"/>
        <v>236948.68189440001</v>
      </c>
      <c r="AW239" s="34"/>
      <c r="AX239" s="34">
        <f t="shared" si="1981"/>
        <v>0</v>
      </c>
      <c r="AY239" s="34"/>
      <c r="AZ239" s="34">
        <f t="shared" si="1982"/>
        <v>0</v>
      </c>
      <c r="BA239" s="34"/>
      <c r="BB239" s="34">
        <f t="shared" si="1983"/>
        <v>0</v>
      </c>
      <c r="BC239" s="34"/>
      <c r="BD239" s="34">
        <f t="shared" si="1984"/>
        <v>0</v>
      </c>
      <c r="BE239" s="34"/>
      <c r="BF239" s="34">
        <f t="shared" si="1985"/>
        <v>0</v>
      </c>
      <c r="BG239" s="34"/>
      <c r="BH239" s="34">
        <f t="shared" si="1986"/>
        <v>0</v>
      </c>
      <c r="BI239" s="34"/>
      <c r="BJ239" s="34">
        <f t="shared" si="1987"/>
        <v>0</v>
      </c>
      <c r="BK239" s="34"/>
      <c r="BL239" s="34">
        <f t="shared" si="1988"/>
        <v>0</v>
      </c>
      <c r="BM239" s="34">
        <v>50</v>
      </c>
      <c r="BN239" s="34">
        <f t="shared" si="1989"/>
        <v>370461.01049999997</v>
      </c>
      <c r="BO239" s="34">
        <v>2</v>
      </c>
      <c r="BP239" s="34">
        <f t="shared" si="1990"/>
        <v>14749.831908</v>
      </c>
      <c r="BQ239" s="40">
        <v>3</v>
      </c>
      <c r="BR239" s="34">
        <f t="shared" si="1991"/>
        <v>26549.697434400005</v>
      </c>
      <c r="BS239" s="34">
        <v>20</v>
      </c>
      <c r="BT239" s="34">
        <f t="shared" si="1992"/>
        <v>177126.62688</v>
      </c>
      <c r="BU239" s="34"/>
      <c r="BV239" s="34">
        <f t="shared" si="1993"/>
        <v>0</v>
      </c>
      <c r="BW239" s="34"/>
      <c r="BX239" s="34">
        <f t="shared" si="1994"/>
        <v>0</v>
      </c>
      <c r="BY239" s="34"/>
      <c r="BZ239" s="34">
        <f t="shared" si="1995"/>
        <v>0</v>
      </c>
      <c r="CA239" s="34"/>
      <c r="CB239" s="34">
        <f t="shared" si="1996"/>
        <v>0</v>
      </c>
      <c r="CC239" s="34"/>
      <c r="CD239" s="34">
        <f t="shared" si="1997"/>
        <v>0</v>
      </c>
      <c r="CE239" s="34"/>
      <c r="CF239" s="34">
        <f t="shared" si="1998"/>
        <v>0</v>
      </c>
      <c r="CG239" s="34"/>
      <c r="CH239" s="34">
        <f t="shared" si="1999"/>
        <v>0</v>
      </c>
      <c r="CI239" s="34"/>
      <c r="CJ239" s="34">
        <f t="shared" si="2000"/>
        <v>0</v>
      </c>
      <c r="CK239" s="34"/>
      <c r="CL239" s="34">
        <f t="shared" si="2001"/>
        <v>0</v>
      </c>
      <c r="CM239" s="34"/>
      <c r="CN239" s="34">
        <f t="shared" si="2002"/>
        <v>0</v>
      </c>
      <c r="CO239" s="34">
        <v>0</v>
      </c>
      <c r="CP239" s="34">
        <v>0</v>
      </c>
      <c r="CQ239" s="34"/>
      <c r="CR239" s="34"/>
      <c r="CS239" s="34">
        <f t="shared" si="1727"/>
        <v>0</v>
      </c>
      <c r="CT239" s="34">
        <f t="shared" si="1727"/>
        <v>0</v>
      </c>
      <c r="CU239" s="34">
        <v>78</v>
      </c>
      <c r="CV239" s="34">
        <f t="shared" si="2003"/>
        <v>627987.01623840001</v>
      </c>
      <c r="CW239" s="34">
        <v>34</v>
      </c>
      <c r="CX239" s="34">
        <f t="shared" si="2004"/>
        <v>273737.93015520001</v>
      </c>
      <c r="CY239" s="34">
        <v>32</v>
      </c>
      <c r="CZ239" s="34">
        <f t="shared" si="2005"/>
        <v>215702.67398399999</v>
      </c>
      <c r="DA239" s="34">
        <v>4</v>
      </c>
      <c r="DB239" s="34">
        <f t="shared" si="2006"/>
        <v>32355.401097599999</v>
      </c>
      <c r="DC239" s="34"/>
      <c r="DD239" s="34">
        <f t="shared" si="2007"/>
        <v>0</v>
      </c>
      <c r="DE239" s="34"/>
      <c r="DF239" s="34">
        <f t="shared" si="2008"/>
        <v>0</v>
      </c>
      <c r="DG239" s="34">
        <v>30</v>
      </c>
      <c r="DH239" s="34">
        <f t="shared" si="2009"/>
        <v>267934.62074400001</v>
      </c>
      <c r="DI239" s="34">
        <v>17</v>
      </c>
      <c r="DJ239" s="34">
        <v>149459.65999999997</v>
      </c>
      <c r="DK239" s="34"/>
      <c r="DL239" s="27"/>
      <c r="DM239" s="34"/>
      <c r="DN239" s="27">
        <f t="shared" si="1682"/>
        <v>149459.65999999997</v>
      </c>
      <c r="DO239" s="34"/>
      <c r="DP239" s="34">
        <f t="shared" si="2010"/>
        <v>0</v>
      </c>
      <c r="DQ239" s="34">
        <v>4</v>
      </c>
      <c r="DR239" s="34">
        <f t="shared" si="2011"/>
        <v>35724.6160992</v>
      </c>
      <c r="DS239" s="34">
        <v>4</v>
      </c>
      <c r="DT239" s="34">
        <v>33426.080000000002</v>
      </c>
      <c r="DU239" s="34"/>
      <c r="DV239" s="27"/>
      <c r="DW239" s="34">
        <f t="shared" si="1693"/>
        <v>4</v>
      </c>
      <c r="DX239" s="34">
        <f t="shared" si="1693"/>
        <v>33426.080000000002</v>
      </c>
      <c r="DY239" s="34">
        <v>8</v>
      </c>
      <c r="DZ239" s="34">
        <f t="shared" si="2012"/>
        <v>71147.354745599994</v>
      </c>
      <c r="EA239" s="34">
        <v>3</v>
      </c>
      <c r="EB239" s="34">
        <v>26950.17</v>
      </c>
      <c r="EC239" s="27"/>
      <c r="ED239" s="34"/>
      <c r="EE239" s="34">
        <f t="shared" si="1735"/>
        <v>3</v>
      </c>
      <c r="EF239" s="34">
        <f t="shared" si="1735"/>
        <v>26950.17</v>
      </c>
      <c r="EG239" s="34">
        <v>10</v>
      </c>
      <c r="EH239" s="34">
        <f t="shared" si="2013"/>
        <v>74454.870420000007</v>
      </c>
      <c r="EI239" s="34">
        <v>2</v>
      </c>
      <c r="EJ239" s="34">
        <v>13996.14</v>
      </c>
      <c r="EK239" s="34"/>
      <c r="EL239" s="34"/>
      <c r="EM239" s="34"/>
      <c r="EN239" s="34">
        <f t="shared" si="1694"/>
        <v>13996.14</v>
      </c>
      <c r="EO239" s="34">
        <v>8</v>
      </c>
      <c r="EP239" s="34">
        <f t="shared" si="2014"/>
        <v>59563.896335999991</v>
      </c>
      <c r="EQ239" s="34">
        <v>0</v>
      </c>
      <c r="ER239" s="34">
        <v>0</v>
      </c>
      <c r="ES239" s="34"/>
      <c r="ET239" s="34"/>
      <c r="EU239" s="34">
        <f t="shared" si="1738"/>
        <v>0</v>
      </c>
      <c r="EV239" s="34">
        <f t="shared" si="1696"/>
        <v>0</v>
      </c>
      <c r="EW239" s="34">
        <v>1</v>
      </c>
      <c r="EX239" s="34">
        <f t="shared" si="2015"/>
        <v>11607.769907999998</v>
      </c>
      <c r="EY239" s="34">
        <v>0</v>
      </c>
      <c r="EZ239" s="34">
        <v>0</v>
      </c>
      <c r="FA239" s="34"/>
      <c r="FB239" s="34"/>
      <c r="FC239" s="34">
        <f t="shared" si="1863"/>
        <v>0</v>
      </c>
      <c r="FD239" s="34">
        <f t="shared" si="1863"/>
        <v>0</v>
      </c>
      <c r="FE239" s="34">
        <v>2</v>
      </c>
      <c r="FF239" s="34">
        <f t="shared" si="2016"/>
        <v>23078.322791999999</v>
      </c>
      <c r="FG239" s="34">
        <v>0</v>
      </c>
      <c r="FH239" s="34">
        <v>0</v>
      </c>
      <c r="FI239" s="34"/>
      <c r="FJ239" s="34"/>
      <c r="FK239" s="34">
        <f t="shared" si="1865"/>
        <v>0</v>
      </c>
      <c r="FL239" s="34">
        <f t="shared" si="1865"/>
        <v>0</v>
      </c>
      <c r="FM239" s="34"/>
      <c r="FN239" s="34">
        <f t="shared" si="2017"/>
        <v>0</v>
      </c>
      <c r="FO239" s="34">
        <v>0</v>
      </c>
      <c r="FP239" s="34">
        <f t="shared" si="1750"/>
        <v>0</v>
      </c>
      <c r="FQ239" s="34"/>
      <c r="FR239" s="34"/>
      <c r="FS239" s="34"/>
      <c r="FT239" s="34"/>
      <c r="FU239" s="34"/>
      <c r="FV239" s="34">
        <f t="shared" si="2018"/>
        <v>0</v>
      </c>
      <c r="FW239" s="34">
        <v>0</v>
      </c>
      <c r="FX239" s="34">
        <v>0</v>
      </c>
      <c r="FY239" s="34"/>
      <c r="FZ239" s="34"/>
      <c r="GA239" s="34">
        <f t="shared" si="1744"/>
        <v>0</v>
      </c>
      <c r="GB239" s="34">
        <f t="shared" si="1744"/>
        <v>0</v>
      </c>
      <c r="GC239" s="34"/>
      <c r="GD239" s="34">
        <f t="shared" si="2019"/>
        <v>0</v>
      </c>
      <c r="GE239" s="34">
        <v>0</v>
      </c>
      <c r="GF239" s="34">
        <f t="shared" si="1751"/>
        <v>0</v>
      </c>
      <c r="GG239" s="34"/>
      <c r="GH239" s="34"/>
      <c r="GI239" s="27">
        <f t="shared" si="1745"/>
        <v>0</v>
      </c>
      <c r="GJ239" s="27">
        <f t="shared" si="1745"/>
        <v>0</v>
      </c>
      <c r="GK239" s="37"/>
      <c r="GL239" s="38"/>
    </row>
    <row r="240" spans="1:194" ht="30" x14ac:dyDescent="0.25">
      <c r="A240" s="41"/>
      <c r="B240" s="72">
        <v>201</v>
      </c>
      <c r="C240" s="28" t="s">
        <v>378</v>
      </c>
      <c r="D240" s="29">
        <f t="shared" si="1868"/>
        <v>18150.400000000001</v>
      </c>
      <c r="E240" s="29">
        <f t="shared" si="1868"/>
        <v>18790</v>
      </c>
      <c r="F240" s="30">
        <v>18508</v>
      </c>
      <c r="G240" s="43">
        <v>0.63</v>
      </c>
      <c r="H240" s="31">
        <v>1</v>
      </c>
      <c r="I240" s="32"/>
      <c r="J240" s="32"/>
      <c r="K240" s="32"/>
      <c r="L240" s="29">
        <v>1.4</v>
      </c>
      <c r="M240" s="29">
        <v>1.68</v>
      </c>
      <c r="N240" s="29">
        <v>2.23</v>
      </c>
      <c r="O240" s="29">
        <v>2.39</v>
      </c>
      <c r="P240" s="33">
        <v>2.57</v>
      </c>
      <c r="Q240" s="34">
        <v>30</v>
      </c>
      <c r="R240" s="34">
        <f t="shared" si="1965"/>
        <v>500564.59109999996</v>
      </c>
      <c r="S240" s="34">
        <v>20</v>
      </c>
      <c r="T240" s="34">
        <f t="shared" si="1966"/>
        <v>333709.72739999997</v>
      </c>
      <c r="U240" s="34"/>
      <c r="V240" s="34">
        <f t="shared" si="1967"/>
        <v>0</v>
      </c>
      <c r="W240" s="34"/>
      <c r="X240" s="34">
        <f t="shared" si="1968"/>
        <v>0</v>
      </c>
      <c r="Y240" s="34"/>
      <c r="Z240" s="34">
        <f t="shared" si="1969"/>
        <v>0</v>
      </c>
      <c r="AA240" s="34">
        <v>2</v>
      </c>
      <c r="AB240" s="34">
        <f t="shared" si="1970"/>
        <v>33672.319799999997</v>
      </c>
      <c r="AC240" s="34"/>
      <c r="AD240" s="34">
        <f t="shared" si="1971"/>
        <v>0</v>
      </c>
      <c r="AE240" s="34"/>
      <c r="AF240" s="34">
        <f t="shared" si="1972"/>
        <v>0</v>
      </c>
      <c r="AG240" s="34"/>
      <c r="AH240" s="34">
        <f t="shared" si="1973"/>
        <v>0</v>
      </c>
      <c r="AI240" s="34">
        <v>132</v>
      </c>
      <c r="AJ240" s="34">
        <f t="shared" si="1974"/>
        <v>2383379.5431599999</v>
      </c>
      <c r="AK240" s="34"/>
      <c r="AL240" s="34">
        <f t="shared" si="1975"/>
        <v>0</v>
      </c>
      <c r="AM240" s="34"/>
      <c r="AN240" s="34">
        <f t="shared" si="1976"/>
        <v>0</v>
      </c>
      <c r="AO240" s="34">
        <v>2</v>
      </c>
      <c r="AP240" s="34">
        <f t="shared" si="1977"/>
        <v>32909.539151999998</v>
      </c>
      <c r="AQ240" s="34">
        <v>96</v>
      </c>
      <c r="AR240" s="34">
        <f t="shared" si="1978"/>
        <v>1895589.4551551999</v>
      </c>
      <c r="AS240" s="34">
        <f>6+12</f>
        <v>18</v>
      </c>
      <c r="AT240" s="34">
        <f t="shared" si="1979"/>
        <v>355423.0228416</v>
      </c>
      <c r="AU240" s="70">
        <v>60</v>
      </c>
      <c r="AV240" s="34">
        <f t="shared" si="1980"/>
        <v>1184743.4094719999</v>
      </c>
      <c r="AW240" s="34"/>
      <c r="AX240" s="34">
        <f t="shared" si="1981"/>
        <v>0</v>
      </c>
      <c r="AY240" s="34"/>
      <c r="AZ240" s="34">
        <f t="shared" si="1982"/>
        <v>0</v>
      </c>
      <c r="BA240" s="34"/>
      <c r="BB240" s="34">
        <f t="shared" si="1983"/>
        <v>0</v>
      </c>
      <c r="BC240" s="34">
        <v>4</v>
      </c>
      <c r="BD240" s="34">
        <f t="shared" si="1984"/>
        <v>78982.893964799994</v>
      </c>
      <c r="BE240" s="34"/>
      <c r="BF240" s="34">
        <f t="shared" si="1985"/>
        <v>0</v>
      </c>
      <c r="BG240" s="34"/>
      <c r="BH240" s="34">
        <f t="shared" si="1986"/>
        <v>0</v>
      </c>
      <c r="BI240" s="34"/>
      <c r="BJ240" s="34">
        <f t="shared" si="1987"/>
        <v>0</v>
      </c>
      <c r="BK240" s="34"/>
      <c r="BL240" s="34">
        <f t="shared" si="1988"/>
        <v>0</v>
      </c>
      <c r="BM240" s="34">
        <v>721</v>
      </c>
      <c r="BN240" s="34">
        <f t="shared" si="1989"/>
        <v>12464778.13329</v>
      </c>
      <c r="BO240" s="34">
        <v>6</v>
      </c>
      <c r="BP240" s="34">
        <f t="shared" si="1990"/>
        <v>103248.82335599999</v>
      </c>
      <c r="BQ240" s="40">
        <v>31</v>
      </c>
      <c r="BR240" s="34">
        <f t="shared" si="1991"/>
        <v>640142.7048072</v>
      </c>
      <c r="BS240" s="34">
        <v>38</v>
      </c>
      <c r="BT240" s="34">
        <f t="shared" si="1992"/>
        <v>785261.37916800007</v>
      </c>
      <c r="BU240" s="34">
        <v>7</v>
      </c>
      <c r="BV240" s="34">
        <v>77742.66</v>
      </c>
      <c r="BW240" s="34"/>
      <c r="BX240" s="34">
        <f t="shared" si="1994"/>
        <v>0</v>
      </c>
      <c r="BY240" s="34"/>
      <c r="BZ240" s="34">
        <f t="shared" si="1995"/>
        <v>0</v>
      </c>
      <c r="CA240" s="34"/>
      <c r="CB240" s="34">
        <f t="shared" si="1996"/>
        <v>0</v>
      </c>
      <c r="CC240" s="34"/>
      <c r="CD240" s="34">
        <f t="shared" si="1997"/>
        <v>0</v>
      </c>
      <c r="CE240" s="34"/>
      <c r="CF240" s="34">
        <f t="shared" si="1998"/>
        <v>0</v>
      </c>
      <c r="CG240" s="34"/>
      <c r="CH240" s="34">
        <f t="shared" si="1999"/>
        <v>0</v>
      </c>
      <c r="CI240" s="34"/>
      <c r="CJ240" s="34">
        <f t="shared" si="2000"/>
        <v>0</v>
      </c>
      <c r="CK240" s="34"/>
      <c r="CL240" s="34">
        <f t="shared" si="2001"/>
        <v>0</v>
      </c>
      <c r="CM240" s="34">
        <v>14</v>
      </c>
      <c r="CN240" s="34">
        <f t="shared" si="2002"/>
        <v>221950.84237199998</v>
      </c>
      <c r="CO240" s="34">
        <v>2</v>
      </c>
      <c r="CP240" s="34">
        <v>32139.260000000002</v>
      </c>
      <c r="CQ240" s="34"/>
      <c r="CR240" s="34"/>
      <c r="CS240" s="34">
        <f t="shared" si="1727"/>
        <v>2</v>
      </c>
      <c r="CT240" s="34">
        <f t="shared" si="1727"/>
        <v>32139.260000000002</v>
      </c>
      <c r="CU240" s="34">
        <v>120</v>
      </c>
      <c r="CV240" s="34">
        <f t="shared" si="2003"/>
        <v>2254312.3659839993</v>
      </c>
      <c r="CW240" s="34">
        <v>26</v>
      </c>
      <c r="CX240" s="34">
        <f t="shared" si="2004"/>
        <v>488434.34596319997</v>
      </c>
      <c r="CY240" s="34">
        <v>16</v>
      </c>
      <c r="CZ240" s="34">
        <f t="shared" si="2005"/>
        <v>251653.11964799999</v>
      </c>
      <c r="DA240" s="34">
        <v>10</v>
      </c>
      <c r="DB240" s="34">
        <f t="shared" si="2006"/>
        <v>188739.83973599999</v>
      </c>
      <c r="DC240" s="34">
        <v>2</v>
      </c>
      <c r="DD240" s="34">
        <f t="shared" si="2007"/>
        <v>41364.1326672</v>
      </c>
      <c r="DE240" s="34">
        <v>2</v>
      </c>
      <c r="DF240" s="34">
        <f t="shared" si="2008"/>
        <v>41364.1326672</v>
      </c>
      <c r="DG240" s="34">
        <v>32</v>
      </c>
      <c r="DH240" s="34">
        <f t="shared" si="2009"/>
        <v>666859.50051839987</v>
      </c>
      <c r="DI240" s="34">
        <v>3</v>
      </c>
      <c r="DJ240" s="34">
        <v>50896.17</v>
      </c>
      <c r="DK240" s="34"/>
      <c r="DL240" s="27"/>
      <c r="DM240" s="34"/>
      <c r="DN240" s="27">
        <f t="shared" si="1682"/>
        <v>50896.17</v>
      </c>
      <c r="DO240" s="34"/>
      <c r="DP240" s="34">
        <f t="shared" si="2010"/>
        <v>0</v>
      </c>
      <c r="DQ240" s="34">
        <v>4</v>
      </c>
      <c r="DR240" s="34">
        <f t="shared" si="2011"/>
        <v>83357.437564799984</v>
      </c>
      <c r="DS240" s="34">
        <v>3</v>
      </c>
      <c r="DT240" s="34">
        <v>62883.75</v>
      </c>
      <c r="DU240" s="34"/>
      <c r="DV240" s="27"/>
      <c r="DW240" s="34">
        <f t="shared" si="1693"/>
        <v>3</v>
      </c>
      <c r="DX240" s="34">
        <f t="shared" si="1693"/>
        <v>62883.75</v>
      </c>
      <c r="DY240" s="34">
        <v>44</v>
      </c>
      <c r="DZ240" s="34">
        <f t="shared" si="2012"/>
        <v>913057.71923519997</v>
      </c>
      <c r="EA240" s="34">
        <v>9</v>
      </c>
      <c r="EB240" s="34">
        <v>165943.07</v>
      </c>
      <c r="EC240" s="27"/>
      <c r="ED240" s="34"/>
      <c r="EE240" s="34">
        <f t="shared" si="1735"/>
        <v>9</v>
      </c>
      <c r="EF240" s="34">
        <f t="shared" si="1735"/>
        <v>165943.07</v>
      </c>
      <c r="EG240" s="34">
        <v>32</v>
      </c>
      <c r="EH240" s="34">
        <f t="shared" si="2013"/>
        <v>555929.69913599989</v>
      </c>
      <c r="EI240" s="34">
        <v>4</v>
      </c>
      <c r="EJ240" s="34">
        <v>42530.41</v>
      </c>
      <c r="EK240" s="34"/>
      <c r="EL240" s="34"/>
      <c r="EM240" s="34"/>
      <c r="EN240" s="34">
        <f t="shared" si="1694"/>
        <v>42530.41</v>
      </c>
      <c r="EO240" s="34">
        <v>28</v>
      </c>
      <c r="EP240" s="34">
        <f t="shared" si="2014"/>
        <v>486438.48674399999</v>
      </c>
      <c r="EQ240" s="34">
        <v>10</v>
      </c>
      <c r="ER240" s="34">
        <v>154368.16999999998</v>
      </c>
      <c r="ES240" s="34"/>
      <c r="ET240" s="34"/>
      <c r="EU240" s="34">
        <f t="shared" si="1738"/>
        <v>10</v>
      </c>
      <c r="EV240" s="34">
        <f t="shared" si="1696"/>
        <v>154368.16999999998</v>
      </c>
      <c r="EW240" s="34">
        <v>2</v>
      </c>
      <c r="EX240" s="34">
        <f t="shared" si="2015"/>
        <v>54169.592903999997</v>
      </c>
      <c r="EY240" s="34">
        <v>1</v>
      </c>
      <c r="EZ240" s="34">
        <v>13463.73</v>
      </c>
      <c r="FA240" s="34"/>
      <c r="FB240" s="34"/>
      <c r="FC240" s="34">
        <f t="shared" si="1863"/>
        <v>1</v>
      </c>
      <c r="FD240" s="34">
        <f t="shared" si="1863"/>
        <v>13463.73</v>
      </c>
      <c r="FE240" s="34">
        <v>18</v>
      </c>
      <c r="FF240" s="34">
        <f t="shared" si="2016"/>
        <v>484644.77863200003</v>
      </c>
      <c r="FG240" s="34">
        <v>1</v>
      </c>
      <c r="FH240" s="34">
        <v>26927.45</v>
      </c>
      <c r="FI240" s="34"/>
      <c r="FJ240" s="34"/>
      <c r="FK240" s="34">
        <f t="shared" si="1865"/>
        <v>1</v>
      </c>
      <c r="FL240" s="34">
        <f t="shared" si="1865"/>
        <v>26927.45</v>
      </c>
      <c r="FM240" s="34"/>
      <c r="FN240" s="34">
        <f t="shared" si="2017"/>
        <v>0</v>
      </c>
      <c r="FO240" s="34">
        <v>0</v>
      </c>
      <c r="FP240" s="34">
        <f t="shared" si="1750"/>
        <v>0</v>
      </c>
      <c r="FQ240" s="34"/>
      <c r="FR240" s="34"/>
      <c r="FS240" s="34"/>
      <c r="FT240" s="34"/>
      <c r="FU240" s="34"/>
      <c r="FV240" s="34">
        <f t="shared" si="2018"/>
        <v>0</v>
      </c>
      <c r="FW240" s="34">
        <v>0</v>
      </c>
      <c r="FX240" s="34">
        <v>0</v>
      </c>
      <c r="FY240" s="34"/>
      <c r="FZ240" s="34"/>
      <c r="GA240" s="34">
        <f t="shared" si="1744"/>
        <v>0</v>
      </c>
      <c r="GB240" s="34">
        <f t="shared" si="1744"/>
        <v>0</v>
      </c>
      <c r="GC240" s="34">
        <v>2</v>
      </c>
      <c r="GD240" s="34">
        <f t="shared" si="2019"/>
        <v>81896.531492999988</v>
      </c>
      <c r="GE240" s="34">
        <v>0</v>
      </c>
      <c r="GF240" s="34">
        <f t="shared" si="1751"/>
        <v>0</v>
      </c>
      <c r="GG240" s="34"/>
      <c r="GH240" s="34"/>
      <c r="GI240" s="27">
        <f t="shared" si="1745"/>
        <v>0</v>
      </c>
      <c r="GJ240" s="27">
        <f t="shared" si="1745"/>
        <v>0</v>
      </c>
      <c r="GK240" s="37"/>
      <c r="GL240" s="38"/>
    </row>
    <row r="241" spans="1:194" ht="30" x14ac:dyDescent="0.25">
      <c r="A241" s="41"/>
      <c r="B241" s="72">
        <v>202</v>
      </c>
      <c r="C241" s="28" t="s">
        <v>379</v>
      </c>
      <c r="D241" s="29">
        <f t="shared" ref="D241:E256" si="2020">D240</f>
        <v>18150.400000000001</v>
      </c>
      <c r="E241" s="29">
        <f t="shared" si="2020"/>
        <v>18790</v>
      </c>
      <c r="F241" s="30">
        <v>18508</v>
      </c>
      <c r="G241" s="39">
        <v>0.86</v>
      </c>
      <c r="H241" s="31">
        <v>1</v>
      </c>
      <c r="I241" s="32"/>
      <c r="J241" s="32"/>
      <c r="K241" s="32"/>
      <c r="L241" s="29">
        <v>1.4</v>
      </c>
      <c r="M241" s="29">
        <v>1.68</v>
      </c>
      <c r="N241" s="29">
        <v>2.23</v>
      </c>
      <c r="O241" s="29">
        <v>2.39</v>
      </c>
      <c r="P241" s="33">
        <v>2.57</v>
      </c>
      <c r="Q241" s="34">
        <v>150</v>
      </c>
      <c r="R241" s="34">
        <f t="shared" si="1965"/>
        <v>3416551.9709999999</v>
      </c>
      <c r="S241" s="34"/>
      <c r="T241" s="34">
        <f t="shared" si="1966"/>
        <v>0</v>
      </c>
      <c r="U241" s="34">
        <v>0</v>
      </c>
      <c r="V241" s="34">
        <f t="shared" si="1967"/>
        <v>0</v>
      </c>
      <c r="W241" s="34"/>
      <c r="X241" s="34">
        <f t="shared" si="1968"/>
        <v>0</v>
      </c>
      <c r="Y241" s="34">
        <v>0</v>
      </c>
      <c r="Z241" s="34">
        <f t="shared" si="1969"/>
        <v>0</v>
      </c>
      <c r="AA241" s="34">
        <v>74</v>
      </c>
      <c r="AB241" s="34">
        <f t="shared" si="1970"/>
        <v>1700719.3905333332</v>
      </c>
      <c r="AC241" s="34">
        <v>0</v>
      </c>
      <c r="AD241" s="34">
        <f t="shared" si="1971"/>
        <v>0</v>
      </c>
      <c r="AE241" s="34">
        <v>0</v>
      </c>
      <c r="AF241" s="34">
        <f t="shared" si="1972"/>
        <v>0</v>
      </c>
      <c r="AG241" s="34">
        <v>0</v>
      </c>
      <c r="AH241" s="34">
        <f t="shared" si="1973"/>
        <v>0</v>
      </c>
      <c r="AI241" s="27">
        <v>261</v>
      </c>
      <c r="AJ241" s="34">
        <f t="shared" si="1974"/>
        <v>6433061.2344599999</v>
      </c>
      <c r="AK241" s="34">
        <v>8</v>
      </c>
      <c r="AL241" s="34">
        <f t="shared" si="1975"/>
        <v>179696.53124266665</v>
      </c>
      <c r="AM241" s="34"/>
      <c r="AN241" s="34">
        <f t="shared" si="1976"/>
        <v>0</v>
      </c>
      <c r="AO241" s="34">
        <v>0</v>
      </c>
      <c r="AP241" s="34">
        <f t="shared" si="1977"/>
        <v>0</v>
      </c>
      <c r="AQ241" s="34">
        <v>192</v>
      </c>
      <c r="AR241" s="34">
        <f t="shared" si="1978"/>
        <v>5175260.0997887999</v>
      </c>
      <c r="AS241" s="34">
        <f>220-26</f>
        <v>194</v>
      </c>
      <c r="AT241" s="34">
        <f t="shared" si="1979"/>
        <v>5229169.0591615997</v>
      </c>
      <c r="AU241" s="70">
        <v>10</v>
      </c>
      <c r="AV241" s="34">
        <f t="shared" si="1980"/>
        <v>269544.79686400003</v>
      </c>
      <c r="AW241" s="34">
        <v>0</v>
      </c>
      <c r="AX241" s="34">
        <f t="shared" si="1981"/>
        <v>0</v>
      </c>
      <c r="AY241" s="34"/>
      <c r="AZ241" s="34">
        <f t="shared" si="1982"/>
        <v>0</v>
      </c>
      <c r="BA241" s="34"/>
      <c r="BB241" s="34">
        <f t="shared" si="1983"/>
        <v>0</v>
      </c>
      <c r="BC241" s="34">
        <v>27</v>
      </c>
      <c r="BD241" s="34">
        <f t="shared" si="1984"/>
        <v>727770.95153279998</v>
      </c>
      <c r="BE241" s="34">
        <v>0</v>
      </c>
      <c r="BF241" s="34">
        <f t="shared" si="1985"/>
        <v>0</v>
      </c>
      <c r="BG241" s="34">
        <v>0</v>
      </c>
      <c r="BH241" s="34">
        <f t="shared" si="1986"/>
        <v>0</v>
      </c>
      <c r="BI241" s="34">
        <v>0</v>
      </c>
      <c r="BJ241" s="34">
        <f t="shared" si="1987"/>
        <v>0</v>
      </c>
      <c r="BK241" s="34">
        <v>0</v>
      </c>
      <c r="BL241" s="34">
        <f t="shared" si="1988"/>
        <v>0</v>
      </c>
      <c r="BM241" s="34">
        <v>302</v>
      </c>
      <c r="BN241" s="34">
        <f t="shared" si="1989"/>
        <v>7127121.0108933337</v>
      </c>
      <c r="BO241" s="34">
        <v>28</v>
      </c>
      <c r="BP241" s="34">
        <f t="shared" si="1990"/>
        <v>657733.24508266663</v>
      </c>
      <c r="BQ241" s="40">
        <v>28</v>
      </c>
      <c r="BR241" s="34">
        <f t="shared" si="1991"/>
        <v>789279.89409920003</v>
      </c>
      <c r="BS241" s="34">
        <v>183</v>
      </c>
      <c r="BT241" s="34">
        <f t="shared" si="1992"/>
        <v>5162257.136736</v>
      </c>
      <c r="BU241" s="34">
        <v>1</v>
      </c>
      <c r="BV241" s="34">
        <v>14931.29</v>
      </c>
      <c r="BW241" s="34">
        <v>4</v>
      </c>
      <c r="BX241" s="34">
        <f t="shared" si="1994"/>
        <v>69026.474234666661</v>
      </c>
      <c r="BY241" s="34">
        <v>34</v>
      </c>
      <c r="BZ241" s="34">
        <f t="shared" si="1995"/>
        <v>586725.03099466674</v>
      </c>
      <c r="CA241" s="34">
        <v>166</v>
      </c>
      <c r="CB241" s="34">
        <f t="shared" si="1996"/>
        <v>2849483.6326320004</v>
      </c>
      <c r="CC241" s="34"/>
      <c r="CD241" s="34">
        <f t="shared" si="1997"/>
        <v>0</v>
      </c>
      <c r="CE241" s="34">
        <v>0</v>
      </c>
      <c r="CF241" s="34">
        <f t="shared" si="1998"/>
        <v>0</v>
      </c>
      <c r="CG241" s="34"/>
      <c r="CH241" s="34">
        <f t="shared" si="1999"/>
        <v>0</v>
      </c>
      <c r="CI241" s="34"/>
      <c r="CJ241" s="34">
        <f t="shared" si="2000"/>
        <v>0</v>
      </c>
      <c r="CK241" s="34">
        <v>10</v>
      </c>
      <c r="CL241" s="34">
        <f t="shared" si="2001"/>
        <v>212791.9058533333</v>
      </c>
      <c r="CM241" s="34">
        <v>42</v>
      </c>
      <c r="CN241" s="34">
        <f t="shared" si="2002"/>
        <v>908941.54495200003</v>
      </c>
      <c r="CO241" s="34">
        <v>7</v>
      </c>
      <c r="CP241" s="34">
        <v>142055.31</v>
      </c>
      <c r="CQ241" s="34"/>
      <c r="CR241" s="34"/>
      <c r="CS241" s="34">
        <f t="shared" si="1727"/>
        <v>7</v>
      </c>
      <c r="CT241" s="34">
        <f t="shared" si="1727"/>
        <v>142055.31</v>
      </c>
      <c r="CU241" s="34">
        <v>186</v>
      </c>
      <c r="CV241" s="34">
        <f t="shared" si="2003"/>
        <v>4769838.7045344003</v>
      </c>
      <c r="CW241" s="34">
        <v>67</v>
      </c>
      <c r="CX241" s="34">
        <f t="shared" si="2004"/>
        <v>1718167.7053967998</v>
      </c>
      <c r="CY241" s="34">
        <v>15</v>
      </c>
      <c r="CZ241" s="34">
        <f t="shared" si="2005"/>
        <v>322056.07573999994</v>
      </c>
      <c r="DA241" s="34">
        <v>48</v>
      </c>
      <c r="DB241" s="34">
        <f t="shared" si="2006"/>
        <v>1236695.3308416</v>
      </c>
      <c r="DC241" s="34">
        <v>22</v>
      </c>
      <c r="DD241" s="34">
        <f t="shared" si="2007"/>
        <v>621118.56354240002</v>
      </c>
      <c r="DE241" s="34">
        <v>72</v>
      </c>
      <c r="DF241" s="34">
        <f t="shared" si="2008"/>
        <v>2032751.6625024001</v>
      </c>
      <c r="DG241" s="34">
        <v>84</v>
      </c>
      <c r="DH241" s="34">
        <f t="shared" si="2009"/>
        <v>2389579.8768576002</v>
      </c>
      <c r="DI241" s="34">
        <v>17</v>
      </c>
      <c r="DJ241" s="34">
        <v>464140.33000000007</v>
      </c>
      <c r="DK241" s="34"/>
      <c r="DL241" s="27"/>
      <c r="DM241" s="34"/>
      <c r="DN241" s="27">
        <f t="shared" si="1682"/>
        <v>464140.33000000007</v>
      </c>
      <c r="DO241" s="34">
        <v>0</v>
      </c>
      <c r="DP241" s="34">
        <f t="shared" si="2010"/>
        <v>0</v>
      </c>
      <c r="DQ241" s="34">
        <v>34</v>
      </c>
      <c r="DR241" s="34">
        <f t="shared" si="2011"/>
        <v>967210.90253760014</v>
      </c>
      <c r="DS241" s="34">
        <v>1</v>
      </c>
      <c r="DT241" s="34">
        <v>26617.05</v>
      </c>
      <c r="DU241" s="34"/>
      <c r="DV241" s="27"/>
      <c r="DW241" s="34">
        <f t="shared" si="1693"/>
        <v>1</v>
      </c>
      <c r="DX241" s="34">
        <f t="shared" si="1693"/>
        <v>26617.05</v>
      </c>
      <c r="DY241" s="34">
        <v>82</v>
      </c>
      <c r="DZ241" s="34">
        <f t="shared" si="2012"/>
        <v>2322829.3780831997</v>
      </c>
      <c r="EA241" s="34">
        <v>10</v>
      </c>
      <c r="EB241" s="34">
        <v>286137.69999999995</v>
      </c>
      <c r="EC241" s="27"/>
      <c r="ED241" s="34"/>
      <c r="EE241" s="34">
        <f t="shared" si="1735"/>
        <v>10</v>
      </c>
      <c r="EF241" s="34">
        <f t="shared" si="1735"/>
        <v>286137.69999999995</v>
      </c>
      <c r="EG241" s="34">
        <v>48</v>
      </c>
      <c r="EH241" s="34">
        <f t="shared" si="2013"/>
        <v>1138332.2410879999</v>
      </c>
      <c r="EI241" s="34">
        <v>6</v>
      </c>
      <c r="EJ241" s="34">
        <v>137295.99</v>
      </c>
      <c r="EK241" s="34"/>
      <c r="EL241" s="34"/>
      <c r="EM241" s="34"/>
      <c r="EN241" s="34">
        <f t="shared" si="1694"/>
        <v>137295.99</v>
      </c>
      <c r="EO241" s="34">
        <v>38</v>
      </c>
      <c r="EP241" s="34">
        <f t="shared" si="2014"/>
        <v>901179.69086133328</v>
      </c>
      <c r="EQ241" s="34">
        <v>3</v>
      </c>
      <c r="ER241" s="34">
        <v>69979.759999999995</v>
      </c>
      <c r="ES241" s="34"/>
      <c r="ET241" s="34"/>
      <c r="EU241" s="34">
        <f t="shared" si="1738"/>
        <v>3</v>
      </c>
      <c r="EV241" s="34">
        <f t="shared" si="1696"/>
        <v>69979.759999999995</v>
      </c>
      <c r="EW241" s="34">
        <v>6</v>
      </c>
      <c r="EX241" s="34">
        <f t="shared" si="2015"/>
        <v>221837.38046400002</v>
      </c>
      <c r="EY241" s="34">
        <v>2</v>
      </c>
      <c r="EZ241" s="34">
        <v>76093.66</v>
      </c>
      <c r="FA241" s="34"/>
      <c r="FB241" s="34"/>
      <c r="FC241" s="34">
        <f t="shared" si="1863"/>
        <v>2</v>
      </c>
      <c r="FD241" s="34">
        <f t="shared" si="1863"/>
        <v>76093.66</v>
      </c>
      <c r="FE241" s="34">
        <v>34</v>
      </c>
      <c r="FF241" s="34">
        <f t="shared" si="2016"/>
        <v>1249648.4415520001</v>
      </c>
      <c r="FG241" s="34">
        <v>11</v>
      </c>
      <c r="FH241" s="34">
        <v>404249.35</v>
      </c>
      <c r="FI241" s="34"/>
      <c r="FJ241" s="34"/>
      <c r="FK241" s="34">
        <f t="shared" si="1865"/>
        <v>11</v>
      </c>
      <c r="FL241" s="34">
        <f t="shared" si="1865"/>
        <v>404249.35</v>
      </c>
      <c r="FM241" s="34">
        <v>20</v>
      </c>
      <c r="FN241" s="34">
        <f t="shared" si="2017"/>
        <v>735087.31856000004</v>
      </c>
      <c r="FO241" s="34">
        <v>16</v>
      </c>
      <c r="FP241" s="34">
        <v>587950.03999999992</v>
      </c>
      <c r="FQ241" s="34"/>
      <c r="FR241" s="34"/>
      <c r="FS241" s="34"/>
      <c r="FT241" s="34"/>
      <c r="FU241" s="34">
        <v>4</v>
      </c>
      <c r="FV241" s="34">
        <f t="shared" si="2018"/>
        <v>196308.4755693333</v>
      </c>
      <c r="FW241" s="34">
        <v>7</v>
      </c>
      <c r="FX241" s="34">
        <v>341544.14</v>
      </c>
      <c r="FY241" s="34"/>
      <c r="FZ241" s="34"/>
      <c r="GA241" s="34">
        <f t="shared" si="1744"/>
        <v>7</v>
      </c>
      <c r="GB241" s="34">
        <f t="shared" si="1744"/>
        <v>341544.14</v>
      </c>
      <c r="GC241" s="34">
        <v>30</v>
      </c>
      <c r="GD241" s="34">
        <f t="shared" si="2019"/>
        <v>1676928.9781900002</v>
      </c>
      <c r="GE241" s="34">
        <v>7</v>
      </c>
      <c r="GF241" s="34">
        <v>389615.83000000007</v>
      </c>
      <c r="GG241" s="34"/>
      <c r="GH241" s="34"/>
      <c r="GI241" s="27">
        <f t="shared" si="1745"/>
        <v>7</v>
      </c>
      <c r="GJ241" s="27">
        <f t="shared" si="1745"/>
        <v>389615.83000000007</v>
      </c>
      <c r="GK241" s="37"/>
      <c r="GL241" s="38"/>
    </row>
    <row r="242" spans="1:194" ht="30" x14ac:dyDescent="0.25">
      <c r="A242" s="41"/>
      <c r="B242" s="72">
        <v>203</v>
      </c>
      <c r="C242" s="28" t="s">
        <v>380</v>
      </c>
      <c r="D242" s="29">
        <f t="shared" si="2020"/>
        <v>18150.400000000001</v>
      </c>
      <c r="E242" s="29">
        <f t="shared" si="2020"/>
        <v>18790</v>
      </c>
      <c r="F242" s="30">
        <v>18508</v>
      </c>
      <c r="G242" s="39">
        <v>0.49</v>
      </c>
      <c r="H242" s="31">
        <v>1</v>
      </c>
      <c r="I242" s="32"/>
      <c r="J242" s="32"/>
      <c r="K242" s="32"/>
      <c r="L242" s="29">
        <v>1.4</v>
      </c>
      <c r="M242" s="29">
        <v>1.68</v>
      </c>
      <c r="N242" s="29">
        <v>2.23</v>
      </c>
      <c r="O242" s="29">
        <v>2.39</v>
      </c>
      <c r="P242" s="33">
        <v>2.57</v>
      </c>
      <c r="Q242" s="34">
        <v>180</v>
      </c>
      <c r="R242" s="34">
        <f t="shared" si="1965"/>
        <v>2335968.0917999996</v>
      </c>
      <c r="S242" s="34"/>
      <c r="T242" s="34">
        <f t="shared" si="1966"/>
        <v>0</v>
      </c>
      <c r="U242" s="34">
        <v>0</v>
      </c>
      <c r="V242" s="34">
        <f t="shared" si="1967"/>
        <v>0</v>
      </c>
      <c r="W242" s="34"/>
      <c r="X242" s="34">
        <f t="shared" si="1968"/>
        <v>0</v>
      </c>
      <c r="Y242" s="34">
        <v>0</v>
      </c>
      <c r="Z242" s="34">
        <f t="shared" si="1969"/>
        <v>0</v>
      </c>
      <c r="AA242" s="34">
        <v>30</v>
      </c>
      <c r="AB242" s="34">
        <f t="shared" si="1970"/>
        <v>392843.73100000003</v>
      </c>
      <c r="AC242" s="34">
        <v>0</v>
      </c>
      <c r="AD242" s="34">
        <f t="shared" si="1971"/>
        <v>0</v>
      </c>
      <c r="AE242" s="34">
        <v>0</v>
      </c>
      <c r="AF242" s="34">
        <f t="shared" si="1972"/>
        <v>0</v>
      </c>
      <c r="AG242" s="34">
        <v>0</v>
      </c>
      <c r="AH242" s="34">
        <f t="shared" si="1973"/>
        <v>0</v>
      </c>
      <c r="AI242" s="34">
        <v>47</v>
      </c>
      <c r="AJ242" s="34">
        <f t="shared" si="1974"/>
        <v>660043.66136333323</v>
      </c>
      <c r="AK242" s="34">
        <v>16</v>
      </c>
      <c r="AL242" s="34">
        <f t="shared" si="1975"/>
        <v>204770.46583466663</v>
      </c>
      <c r="AM242" s="34"/>
      <c r="AN242" s="34">
        <f t="shared" si="1976"/>
        <v>0</v>
      </c>
      <c r="AO242" s="34">
        <v>0</v>
      </c>
      <c r="AP242" s="34">
        <f t="shared" si="1977"/>
        <v>0</v>
      </c>
      <c r="AQ242" s="34">
        <v>200</v>
      </c>
      <c r="AR242" s="34">
        <f t="shared" si="1978"/>
        <v>3071556.98752</v>
      </c>
      <c r="AS242" s="34">
        <v>4</v>
      </c>
      <c r="AT242" s="34">
        <f t="shared" si="1979"/>
        <v>61431.139750399991</v>
      </c>
      <c r="AU242" s="34">
        <v>0</v>
      </c>
      <c r="AV242" s="34">
        <f t="shared" si="1980"/>
        <v>0</v>
      </c>
      <c r="AW242" s="34">
        <v>0</v>
      </c>
      <c r="AX242" s="34">
        <f t="shared" si="1981"/>
        <v>0</v>
      </c>
      <c r="AY242" s="34"/>
      <c r="AZ242" s="34">
        <f t="shared" si="1982"/>
        <v>0</v>
      </c>
      <c r="BA242" s="34"/>
      <c r="BB242" s="34">
        <f t="shared" si="1983"/>
        <v>0</v>
      </c>
      <c r="BC242" s="34">
        <v>5</v>
      </c>
      <c r="BD242" s="34">
        <f t="shared" si="1984"/>
        <v>76788.924687999999</v>
      </c>
      <c r="BE242" s="34">
        <v>0</v>
      </c>
      <c r="BF242" s="34">
        <f t="shared" si="1985"/>
        <v>0</v>
      </c>
      <c r="BG242" s="34">
        <v>0</v>
      </c>
      <c r="BH242" s="34">
        <f t="shared" si="1986"/>
        <v>0</v>
      </c>
      <c r="BI242" s="34">
        <v>0</v>
      </c>
      <c r="BJ242" s="34">
        <f t="shared" si="1987"/>
        <v>0</v>
      </c>
      <c r="BK242" s="34">
        <v>0</v>
      </c>
      <c r="BL242" s="34">
        <f t="shared" si="1988"/>
        <v>0</v>
      </c>
      <c r="BM242" s="34">
        <f>400+50</f>
        <v>450</v>
      </c>
      <c r="BN242" s="34">
        <f t="shared" si="1989"/>
        <v>6050863.1715000002</v>
      </c>
      <c r="BO242" s="34"/>
      <c r="BP242" s="34">
        <f t="shared" si="1990"/>
        <v>0</v>
      </c>
      <c r="BQ242" s="40">
        <v>0</v>
      </c>
      <c r="BR242" s="34">
        <f t="shared" si="1991"/>
        <v>0</v>
      </c>
      <c r="BS242" s="34">
        <v>1</v>
      </c>
      <c r="BT242" s="34">
        <f t="shared" si="1992"/>
        <v>16072.601327999999</v>
      </c>
      <c r="BU242" s="34">
        <v>0</v>
      </c>
      <c r="BV242" s="34">
        <f t="shared" si="1993"/>
        <v>0</v>
      </c>
      <c r="BW242" s="34"/>
      <c r="BX242" s="34">
        <f t="shared" si="1994"/>
        <v>0</v>
      </c>
      <c r="BY242" s="34">
        <v>4</v>
      </c>
      <c r="BZ242" s="34">
        <f t="shared" si="1995"/>
        <v>39329.03764533333</v>
      </c>
      <c r="CA242" s="34"/>
      <c r="CB242" s="34">
        <f t="shared" si="1996"/>
        <v>0</v>
      </c>
      <c r="CC242" s="34">
        <v>12</v>
      </c>
      <c r="CD242" s="34">
        <f t="shared" si="1997"/>
        <v>131427.41701599999</v>
      </c>
      <c r="CE242" s="34">
        <v>0</v>
      </c>
      <c r="CF242" s="34">
        <f t="shared" si="1998"/>
        <v>0</v>
      </c>
      <c r="CG242" s="34"/>
      <c r="CH242" s="34">
        <f t="shared" si="1999"/>
        <v>0</v>
      </c>
      <c r="CI242" s="34"/>
      <c r="CJ242" s="34">
        <f t="shared" si="2000"/>
        <v>0</v>
      </c>
      <c r="CK242" s="34">
        <v>0</v>
      </c>
      <c r="CL242" s="34">
        <f t="shared" si="2001"/>
        <v>0</v>
      </c>
      <c r="CM242" s="34">
        <v>66</v>
      </c>
      <c r="CN242" s="34">
        <f t="shared" si="2002"/>
        <v>813819.75536399998</v>
      </c>
      <c r="CO242" s="34">
        <v>16</v>
      </c>
      <c r="CP242" s="34">
        <v>192619.5</v>
      </c>
      <c r="CQ242" s="34"/>
      <c r="CR242" s="34"/>
      <c r="CS242" s="34">
        <f t="shared" si="1727"/>
        <v>16</v>
      </c>
      <c r="CT242" s="34">
        <f t="shared" si="1727"/>
        <v>192619.5</v>
      </c>
      <c r="CU242" s="34">
        <v>200</v>
      </c>
      <c r="CV242" s="34">
        <f t="shared" si="2003"/>
        <v>2922256.7707199994</v>
      </c>
      <c r="CW242" s="34">
        <v>76</v>
      </c>
      <c r="CX242" s="34">
        <f t="shared" si="2004"/>
        <v>1110457.5728735998</v>
      </c>
      <c r="CY242" s="34">
        <v>46</v>
      </c>
      <c r="CZ242" s="34">
        <f t="shared" si="2005"/>
        <v>562724.33699066658</v>
      </c>
      <c r="DA242" s="34">
        <v>47</v>
      </c>
      <c r="DB242" s="34">
        <f t="shared" si="2006"/>
        <v>689948.96970160003</v>
      </c>
      <c r="DC242" s="34">
        <v>5</v>
      </c>
      <c r="DD242" s="34">
        <f t="shared" si="2007"/>
        <v>80430.257964000004</v>
      </c>
      <c r="DE242" s="34"/>
      <c r="DF242" s="34">
        <f t="shared" si="2008"/>
        <v>0</v>
      </c>
      <c r="DG242" s="34">
        <v>42</v>
      </c>
      <c r="DH242" s="34">
        <f t="shared" si="2009"/>
        <v>680752.40677919984</v>
      </c>
      <c r="DI242" s="34">
        <v>15</v>
      </c>
      <c r="DJ242" s="34">
        <v>223125.29000000004</v>
      </c>
      <c r="DK242" s="34"/>
      <c r="DL242" s="27"/>
      <c r="DM242" s="34"/>
      <c r="DN242" s="27">
        <f t="shared" si="1682"/>
        <v>223125.29000000004</v>
      </c>
      <c r="DO242" s="34">
        <v>0</v>
      </c>
      <c r="DP242" s="34">
        <f t="shared" si="2010"/>
        <v>0</v>
      </c>
      <c r="DQ242" s="34">
        <v>60</v>
      </c>
      <c r="DR242" s="34">
        <f t="shared" si="2011"/>
        <v>972503.43825599994</v>
      </c>
      <c r="DS242" s="34">
        <v>6</v>
      </c>
      <c r="DT242" s="34">
        <v>96681.53</v>
      </c>
      <c r="DU242" s="34"/>
      <c r="DV242" s="27"/>
      <c r="DW242" s="34">
        <f t="shared" si="1693"/>
        <v>6</v>
      </c>
      <c r="DX242" s="34">
        <f t="shared" si="1693"/>
        <v>96681.53</v>
      </c>
      <c r="DY242" s="34">
        <v>90</v>
      </c>
      <c r="DZ242" s="34">
        <f t="shared" si="2012"/>
        <v>1452591.8260560003</v>
      </c>
      <c r="EA242" s="34">
        <v>24</v>
      </c>
      <c r="EB242" s="34">
        <v>377246.85000000003</v>
      </c>
      <c r="EC242" s="27"/>
      <c r="ED242" s="34"/>
      <c r="EE242" s="34">
        <f t="shared" si="1735"/>
        <v>24</v>
      </c>
      <c r="EF242" s="34">
        <f t="shared" si="1735"/>
        <v>377246.85000000003</v>
      </c>
      <c r="EG242" s="34">
        <v>112</v>
      </c>
      <c r="EH242" s="34">
        <f t="shared" si="2013"/>
        <v>1513364.1809813334</v>
      </c>
      <c r="EI242" s="34">
        <v>20</v>
      </c>
      <c r="EJ242" s="34">
        <v>265773.40000000002</v>
      </c>
      <c r="EK242" s="34"/>
      <c r="EL242" s="34"/>
      <c r="EM242" s="34"/>
      <c r="EN242" s="34">
        <f t="shared" si="1694"/>
        <v>265773.40000000002</v>
      </c>
      <c r="EO242" s="34">
        <v>60</v>
      </c>
      <c r="EP242" s="34">
        <f t="shared" si="2014"/>
        <v>810730.81124000007</v>
      </c>
      <c r="EQ242" s="34">
        <v>23</v>
      </c>
      <c r="ER242" s="34">
        <v>304759.8</v>
      </c>
      <c r="ES242" s="34"/>
      <c r="ET242" s="34"/>
      <c r="EU242" s="34">
        <f t="shared" si="1738"/>
        <v>23</v>
      </c>
      <c r="EV242" s="34">
        <f t="shared" si="1696"/>
        <v>304759.8</v>
      </c>
      <c r="EW242" s="34"/>
      <c r="EX242" s="34">
        <f t="shared" si="2015"/>
        <v>0</v>
      </c>
      <c r="EY242" s="34">
        <v>1</v>
      </c>
      <c r="EZ242" s="34">
        <v>20943.57</v>
      </c>
      <c r="FA242" s="34"/>
      <c r="FB242" s="34"/>
      <c r="FC242" s="34">
        <f t="shared" si="1863"/>
        <v>1</v>
      </c>
      <c r="FD242" s="34">
        <f t="shared" si="1863"/>
        <v>20943.57</v>
      </c>
      <c r="FE242" s="34">
        <v>18</v>
      </c>
      <c r="FF242" s="34">
        <f t="shared" si="2016"/>
        <v>376945.93893599999</v>
      </c>
      <c r="FG242" s="34">
        <v>7</v>
      </c>
      <c r="FH242" s="34">
        <v>146604.99</v>
      </c>
      <c r="FI242" s="34"/>
      <c r="FJ242" s="34"/>
      <c r="FK242" s="34">
        <f t="shared" si="1865"/>
        <v>7</v>
      </c>
      <c r="FL242" s="34">
        <f t="shared" si="1865"/>
        <v>146604.99</v>
      </c>
      <c r="FM242" s="34">
        <v>8</v>
      </c>
      <c r="FN242" s="34">
        <f t="shared" si="2017"/>
        <v>167531.52841599999</v>
      </c>
      <c r="FO242" s="34">
        <v>5</v>
      </c>
      <c r="FP242" s="34">
        <v>94220.47</v>
      </c>
      <c r="FQ242" s="34"/>
      <c r="FR242" s="34"/>
      <c r="FS242" s="34"/>
      <c r="FT242" s="34"/>
      <c r="FU242" s="34">
        <v>8</v>
      </c>
      <c r="FV242" s="34">
        <f t="shared" si="2018"/>
        <v>223700.35588133329</v>
      </c>
      <c r="FW242" s="34">
        <v>5</v>
      </c>
      <c r="FX242" s="34">
        <v>142899.12</v>
      </c>
      <c r="FY242" s="34"/>
      <c r="FZ242" s="34"/>
      <c r="GA242" s="34">
        <f t="shared" si="1744"/>
        <v>5</v>
      </c>
      <c r="GB242" s="34">
        <f t="shared" si="1744"/>
        <v>142899.12</v>
      </c>
      <c r="GC242" s="34">
        <v>28</v>
      </c>
      <c r="GD242" s="34">
        <f t="shared" si="2019"/>
        <v>891762.23181266675</v>
      </c>
      <c r="GE242" s="34">
        <v>3</v>
      </c>
      <c r="GF242" s="34">
        <v>93835.670000000013</v>
      </c>
      <c r="GG242" s="34"/>
      <c r="GH242" s="34"/>
      <c r="GI242" s="27">
        <f t="shared" si="1745"/>
        <v>3</v>
      </c>
      <c r="GJ242" s="27">
        <f t="shared" si="1745"/>
        <v>93835.670000000013</v>
      </c>
      <c r="GK242" s="37"/>
      <c r="GL242" s="38"/>
    </row>
    <row r="243" spans="1:194" ht="45" x14ac:dyDescent="0.25">
      <c r="A243" s="41"/>
      <c r="B243" s="72">
        <v>204</v>
      </c>
      <c r="C243" s="28" t="s">
        <v>381</v>
      </c>
      <c r="D243" s="29">
        <f t="shared" si="2020"/>
        <v>18150.400000000001</v>
      </c>
      <c r="E243" s="29">
        <f t="shared" si="2020"/>
        <v>18790</v>
      </c>
      <c r="F243" s="30">
        <v>18508</v>
      </c>
      <c r="G243" s="29">
        <v>1</v>
      </c>
      <c r="H243" s="31">
        <v>1</v>
      </c>
      <c r="I243" s="32"/>
      <c r="J243" s="32"/>
      <c r="K243" s="32"/>
      <c r="L243" s="29">
        <v>1.4</v>
      </c>
      <c r="M243" s="29">
        <v>1.68</v>
      </c>
      <c r="N243" s="29">
        <v>2.23</v>
      </c>
      <c r="O243" s="29">
        <v>2.39</v>
      </c>
      <c r="P243" s="33">
        <v>2.57</v>
      </c>
      <c r="Q243" s="34">
        <v>1</v>
      </c>
      <c r="R243" s="34">
        <f t="shared" si="1965"/>
        <v>26484.898999999998</v>
      </c>
      <c r="S243" s="34">
        <v>0</v>
      </c>
      <c r="T243" s="34">
        <f t="shared" si="1966"/>
        <v>0</v>
      </c>
      <c r="U243" s="34">
        <v>0</v>
      </c>
      <c r="V243" s="34">
        <f t="shared" si="1967"/>
        <v>0</v>
      </c>
      <c r="W243" s="34"/>
      <c r="X243" s="34">
        <f t="shared" si="1968"/>
        <v>0</v>
      </c>
      <c r="Y243" s="34"/>
      <c r="Z243" s="34">
        <f t="shared" si="1969"/>
        <v>0</v>
      </c>
      <c r="AA243" s="34"/>
      <c r="AB243" s="34">
        <f t="shared" si="1970"/>
        <v>0</v>
      </c>
      <c r="AC243" s="34">
        <v>0</v>
      </c>
      <c r="AD243" s="34">
        <f t="shared" si="1971"/>
        <v>0</v>
      </c>
      <c r="AE243" s="34">
        <v>0</v>
      </c>
      <c r="AF243" s="34">
        <f t="shared" si="1972"/>
        <v>0</v>
      </c>
      <c r="AG243" s="34">
        <v>0</v>
      </c>
      <c r="AH243" s="34">
        <f t="shared" si="1973"/>
        <v>0</v>
      </c>
      <c r="AI243" s="34">
        <v>2</v>
      </c>
      <c r="AJ243" s="34">
        <f t="shared" si="1974"/>
        <v>57320.335333333329</v>
      </c>
      <c r="AK243" s="34"/>
      <c r="AL243" s="34">
        <f t="shared" si="1975"/>
        <v>0</v>
      </c>
      <c r="AM243" s="34"/>
      <c r="AN243" s="34">
        <f t="shared" si="1976"/>
        <v>0</v>
      </c>
      <c r="AO243" s="34">
        <v>0</v>
      </c>
      <c r="AP243" s="34">
        <f t="shared" si="1977"/>
        <v>0</v>
      </c>
      <c r="AQ243" s="34">
        <v>100</v>
      </c>
      <c r="AR243" s="34">
        <f t="shared" si="1978"/>
        <v>3134241.824</v>
      </c>
      <c r="AS243" s="34"/>
      <c r="AT243" s="34">
        <f t="shared" si="1979"/>
        <v>0</v>
      </c>
      <c r="AU243" s="34">
        <v>0</v>
      </c>
      <c r="AV243" s="34">
        <f t="shared" si="1980"/>
        <v>0</v>
      </c>
      <c r="AW243" s="34">
        <v>0</v>
      </c>
      <c r="AX243" s="34">
        <f t="shared" si="1981"/>
        <v>0</v>
      </c>
      <c r="AY243" s="34"/>
      <c r="AZ243" s="34">
        <f t="shared" si="1982"/>
        <v>0</v>
      </c>
      <c r="BA243" s="34"/>
      <c r="BB243" s="34">
        <f t="shared" si="1983"/>
        <v>0</v>
      </c>
      <c r="BC243" s="34">
        <v>0</v>
      </c>
      <c r="BD243" s="34">
        <f t="shared" si="1984"/>
        <v>0</v>
      </c>
      <c r="BE243" s="34">
        <v>0</v>
      </c>
      <c r="BF243" s="34">
        <f t="shared" si="1985"/>
        <v>0</v>
      </c>
      <c r="BG243" s="34">
        <v>0</v>
      </c>
      <c r="BH243" s="34">
        <f t="shared" si="1986"/>
        <v>0</v>
      </c>
      <c r="BI243" s="34">
        <v>0</v>
      </c>
      <c r="BJ243" s="34">
        <f t="shared" si="1987"/>
        <v>0</v>
      </c>
      <c r="BK243" s="34">
        <v>0</v>
      </c>
      <c r="BL243" s="34">
        <f t="shared" si="1988"/>
        <v>0</v>
      </c>
      <c r="BM243" s="34"/>
      <c r="BN243" s="34">
        <f t="shared" si="1989"/>
        <v>0</v>
      </c>
      <c r="BO243" s="34"/>
      <c r="BP243" s="34">
        <f t="shared" si="1990"/>
        <v>0</v>
      </c>
      <c r="BQ243" s="40"/>
      <c r="BR243" s="34">
        <f t="shared" si="1991"/>
        <v>0</v>
      </c>
      <c r="BS243" s="34">
        <v>0</v>
      </c>
      <c r="BT243" s="34">
        <f t="shared" si="1992"/>
        <v>0</v>
      </c>
      <c r="BU243" s="34">
        <v>0</v>
      </c>
      <c r="BV243" s="34">
        <f t="shared" si="1993"/>
        <v>0</v>
      </c>
      <c r="BW243" s="34"/>
      <c r="BX243" s="34">
        <f t="shared" si="1994"/>
        <v>0</v>
      </c>
      <c r="BY243" s="34">
        <v>0</v>
      </c>
      <c r="BZ243" s="34">
        <f t="shared" si="1995"/>
        <v>0</v>
      </c>
      <c r="CA243" s="34">
        <v>0</v>
      </c>
      <c r="CB243" s="34">
        <f t="shared" si="1996"/>
        <v>0</v>
      </c>
      <c r="CC243" s="34"/>
      <c r="CD243" s="34">
        <f t="shared" si="1997"/>
        <v>0</v>
      </c>
      <c r="CE243" s="34">
        <v>0</v>
      </c>
      <c r="CF243" s="34">
        <f t="shared" si="1998"/>
        <v>0</v>
      </c>
      <c r="CG243" s="34"/>
      <c r="CH243" s="34">
        <f t="shared" si="1999"/>
        <v>0</v>
      </c>
      <c r="CI243" s="34"/>
      <c r="CJ243" s="34">
        <f t="shared" si="2000"/>
        <v>0</v>
      </c>
      <c r="CK243" s="34">
        <v>0</v>
      </c>
      <c r="CL243" s="34">
        <f t="shared" si="2001"/>
        <v>0</v>
      </c>
      <c r="CM243" s="34">
        <v>0</v>
      </c>
      <c r="CN243" s="34">
        <f t="shared" si="2002"/>
        <v>0</v>
      </c>
      <c r="CO243" s="34">
        <v>0</v>
      </c>
      <c r="CP243" s="34">
        <f t="shared" si="1951"/>
        <v>0</v>
      </c>
      <c r="CQ243" s="34"/>
      <c r="CR243" s="34"/>
      <c r="CS243" s="34">
        <f t="shared" si="1727"/>
        <v>0</v>
      </c>
      <c r="CT243" s="34">
        <f t="shared" si="1727"/>
        <v>0</v>
      </c>
      <c r="CU243" s="34">
        <v>20</v>
      </c>
      <c r="CV243" s="34">
        <f t="shared" si="2003"/>
        <v>596378.93279999995</v>
      </c>
      <c r="CW243" s="34"/>
      <c r="CX243" s="34">
        <f t="shared" si="2004"/>
        <v>0</v>
      </c>
      <c r="CY243" s="34"/>
      <c r="CZ243" s="34">
        <f t="shared" si="2005"/>
        <v>0</v>
      </c>
      <c r="DA243" s="34"/>
      <c r="DB243" s="34">
        <f t="shared" si="2006"/>
        <v>0</v>
      </c>
      <c r="DC243" s="34"/>
      <c r="DD243" s="34">
        <f t="shared" si="2007"/>
        <v>0</v>
      </c>
      <c r="DE243" s="34"/>
      <c r="DF243" s="34">
        <f t="shared" si="2008"/>
        <v>0</v>
      </c>
      <c r="DG243" s="34"/>
      <c r="DH243" s="34">
        <f t="shared" si="2009"/>
        <v>0</v>
      </c>
      <c r="DI243" s="34">
        <v>0</v>
      </c>
      <c r="DJ243" s="34">
        <f t="shared" si="1958"/>
        <v>0</v>
      </c>
      <c r="DK243" s="34"/>
      <c r="DL243" s="27"/>
      <c r="DM243" s="34"/>
      <c r="DN243" s="27">
        <f t="shared" si="1682"/>
        <v>0</v>
      </c>
      <c r="DO243" s="34">
        <v>0</v>
      </c>
      <c r="DP243" s="34">
        <f t="shared" si="2010"/>
        <v>0</v>
      </c>
      <c r="DQ243" s="34"/>
      <c r="DR243" s="34">
        <f t="shared" si="2011"/>
        <v>0</v>
      </c>
      <c r="DS243" s="34">
        <v>0</v>
      </c>
      <c r="DT243" s="34">
        <f t="shared" ref="DT243" si="2021">(DS243/3*1*$D243*$G243*$H243*$M243*DT$9)+(DS243/3*2*$E243*$G243*$H243*$M243*DT$10)</f>
        <v>0</v>
      </c>
      <c r="DU243" s="34"/>
      <c r="DV243" s="27"/>
      <c r="DW243" s="34">
        <f t="shared" si="1693"/>
        <v>0</v>
      </c>
      <c r="DX243" s="34">
        <f t="shared" si="1693"/>
        <v>0</v>
      </c>
      <c r="DY243" s="34"/>
      <c r="DZ243" s="34">
        <f t="shared" si="2012"/>
        <v>0</v>
      </c>
      <c r="EA243" s="34">
        <v>0</v>
      </c>
      <c r="EB243" s="34">
        <f t="shared" si="1961"/>
        <v>0</v>
      </c>
      <c r="EC243" s="27"/>
      <c r="ED243" s="34"/>
      <c r="EE243" s="34">
        <f t="shared" si="1735"/>
        <v>0</v>
      </c>
      <c r="EF243" s="34">
        <f t="shared" si="1735"/>
        <v>0</v>
      </c>
      <c r="EG243" s="34"/>
      <c r="EH243" s="34">
        <f t="shared" si="2013"/>
        <v>0</v>
      </c>
      <c r="EI243" s="34">
        <v>0</v>
      </c>
      <c r="EJ243" s="34">
        <f t="shared" si="1747"/>
        <v>0</v>
      </c>
      <c r="EK243" s="34"/>
      <c r="EL243" s="34"/>
      <c r="EM243" s="34"/>
      <c r="EN243" s="34">
        <f t="shared" si="1694"/>
        <v>0</v>
      </c>
      <c r="EO243" s="34"/>
      <c r="EP243" s="34">
        <f t="shared" si="2014"/>
        <v>0</v>
      </c>
      <c r="EQ243" s="34">
        <v>0</v>
      </c>
      <c r="ER243" s="34">
        <f t="shared" si="1748"/>
        <v>0</v>
      </c>
      <c r="ES243" s="34"/>
      <c r="ET243" s="34"/>
      <c r="EU243" s="34">
        <f t="shared" si="1738"/>
        <v>0</v>
      </c>
      <c r="EV243" s="34">
        <f t="shared" si="1696"/>
        <v>0</v>
      </c>
      <c r="EW243" s="34"/>
      <c r="EX243" s="34">
        <f t="shared" si="2015"/>
        <v>0</v>
      </c>
      <c r="EY243" s="34">
        <v>0</v>
      </c>
      <c r="EZ243" s="34">
        <f t="shared" si="1749"/>
        <v>0</v>
      </c>
      <c r="FA243" s="34"/>
      <c r="FB243" s="34"/>
      <c r="FC243" s="34">
        <f t="shared" si="1863"/>
        <v>0</v>
      </c>
      <c r="FD243" s="34">
        <f t="shared" si="1863"/>
        <v>0</v>
      </c>
      <c r="FE243" s="34"/>
      <c r="FF243" s="34">
        <f t="shared" si="2016"/>
        <v>0</v>
      </c>
      <c r="FG243" s="34">
        <v>0</v>
      </c>
      <c r="FH243" s="34">
        <f t="shared" si="1822"/>
        <v>0</v>
      </c>
      <c r="FI243" s="34"/>
      <c r="FJ243" s="34"/>
      <c r="FK243" s="34">
        <f t="shared" si="1865"/>
        <v>0</v>
      </c>
      <c r="FL243" s="34">
        <f t="shared" si="1865"/>
        <v>0</v>
      </c>
      <c r="FM243" s="34"/>
      <c r="FN243" s="34">
        <f t="shared" si="2017"/>
        <v>0</v>
      </c>
      <c r="FO243" s="34">
        <v>0</v>
      </c>
      <c r="FP243" s="34">
        <f t="shared" si="1750"/>
        <v>0</v>
      </c>
      <c r="FQ243" s="34"/>
      <c r="FR243" s="34"/>
      <c r="FS243" s="34"/>
      <c r="FT243" s="34"/>
      <c r="FU243" s="34">
        <v>0</v>
      </c>
      <c r="FV243" s="34">
        <f t="shared" si="2018"/>
        <v>0</v>
      </c>
      <c r="FW243" s="34">
        <v>0</v>
      </c>
      <c r="FX243" s="34">
        <v>0</v>
      </c>
      <c r="FY243" s="34"/>
      <c r="FZ243" s="34"/>
      <c r="GA243" s="34">
        <f t="shared" si="1744"/>
        <v>0</v>
      </c>
      <c r="GB243" s="34">
        <f t="shared" si="1744"/>
        <v>0</v>
      </c>
      <c r="GC243" s="34"/>
      <c r="GD243" s="34">
        <f t="shared" si="2019"/>
        <v>0</v>
      </c>
      <c r="GE243" s="34">
        <v>0</v>
      </c>
      <c r="GF243" s="34">
        <f t="shared" si="1751"/>
        <v>0</v>
      </c>
      <c r="GG243" s="34"/>
      <c r="GH243" s="34"/>
      <c r="GI243" s="27">
        <f t="shared" si="1745"/>
        <v>0</v>
      </c>
      <c r="GJ243" s="27">
        <f t="shared" si="1745"/>
        <v>0</v>
      </c>
      <c r="GK243" s="37"/>
      <c r="GL243" s="38"/>
    </row>
    <row r="244" spans="1:194" x14ac:dyDescent="0.25">
      <c r="A244" s="41">
        <v>28</v>
      </c>
      <c r="B244" s="78"/>
      <c r="C244" s="44" t="s">
        <v>382</v>
      </c>
      <c r="D244" s="29">
        <f t="shared" si="2020"/>
        <v>18150.400000000001</v>
      </c>
      <c r="E244" s="29">
        <f t="shared" si="2020"/>
        <v>18790</v>
      </c>
      <c r="F244" s="30">
        <v>18508</v>
      </c>
      <c r="G244" s="74">
        <v>2.09</v>
      </c>
      <c r="H244" s="31">
        <v>1</v>
      </c>
      <c r="I244" s="32"/>
      <c r="J244" s="32"/>
      <c r="K244" s="32"/>
      <c r="L244" s="29">
        <v>1.4</v>
      </c>
      <c r="M244" s="29">
        <v>1.68</v>
      </c>
      <c r="N244" s="29">
        <v>2.23</v>
      </c>
      <c r="O244" s="29">
        <v>2.39</v>
      </c>
      <c r="P244" s="33">
        <v>2.57</v>
      </c>
      <c r="Q244" s="27">
        <f>SUM(Q245:Q249)</f>
        <v>296</v>
      </c>
      <c r="R244" s="27">
        <f t="shared" ref="R244:CC244" si="2022">SUM(R245:R249)</f>
        <v>17142350.877749998</v>
      </c>
      <c r="S244" s="27">
        <f t="shared" si="2022"/>
        <v>30</v>
      </c>
      <c r="T244" s="27">
        <f t="shared" si="2022"/>
        <v>1525530.1823999998</v>
      </c>
      <c r="U244" s="27">
        <f t="shared" si="2022"/>
        <v>0</v>
      </c>
      <c r="V244" s="27">
        <f t="shared" si="2022"/>
        <v>0</v>
      </c>
      <c r="W244" s="27">
        <f t="shared" si="2022"/>
        <v>0</v>
      </c>
      <c r="X244" s="27">
        <f t="shared" si="2022"/>
        <v>0</v>
      </c>
      <c r="Y244" s="27">
        <f t="shared" si="2022"/>
        <v>107</v>
      </c>
      <c r="Z244" s="27">
        <f t="shared" si="2022"/>
        <v>10514315.477866668</v>
      </c>
      <c r="AA244" s="27">
        <f t="shared" si="2022"/>
        <v>0</v>
      </c>
      <c r="AB244" s="27">
        <f t="shared" si="2022"/>
        <v>0</v>
      </c>
      <c r="AC244" s="27">
        <f t="shared" si="2022"/>
        <v>0</v>
      </c>
      <c r="AD244" s="27">
        <f t="shared" si="2022"/>
        <v>0</v>
      </c>
      <c r="AE244" s="27">
        <f t="shared" si="2022"/>
        <v>0</v>
      </c>
      <c r="AF244" s="27">
        <f t="shared" si="2022"/>
        <v>0</v>
      </c>
      <c r="AG244" s="27">
        <f t="shared" si="2022"/>
        <v>0</v>
      </c>
      <c r="AH244" s="27">
        <f t="shared" si="2022"/>
        <v>0</v>
      </c>
      <c r="AI244" s="27">
        <f>SUM(AI245:AI249)</f>
        <v>38</v>
      </c>
      <c r="AJ244" s="27">
        <f t="shared" ref="AJ244" si="2023">SUM(AJ245:AJ249)</f>
        <v>2431242.0231633335</v>
      </c>
      <c r="AK244" s="27">
        <f t="shared" si="2022"/>
        <v>0</v>
      </c>
      <c r="AL244" s="27">
        <f t="shared" si="2022"/>
        <v>0</v>
      </c>
      <c r="AM244" s="27">
        <f t="shared" si="2022"/>
        <v>0</v>
      </c>
      <c r="AN244" s="27">
        <f t="shared" si="2022"/>
        <v>0</v>
      </c>
      <c r="AO244" s="27">
        <f t="shared" si="2022"/>
        <v>0</v>
      </c>
      <c r="AP244" s="27">
        <f t="shared" si="2022"/>
        <v>0</v>
      </c>
      <c r="AQ244" s="27">
        <f t="shared" si="2022"/>
        <v>74</v>
      </c>
      <c r="AR244" s="27">
        <f t="shared" si="2022"/>
        <v>4502024.9559935993</v>
      </c>
      <c r="AS244" s="27">
        <f t="shared" si="2022"/>
        <v>0</v>
      </c>
      <c r="AT244" s="27">
        <f t="shared" si="2022"/>
        <v>0</v>
      </c>
      <c r="AU244" s="27">
        <f t="shared" si="2022"/>
        <v>77</v>
      </c>
      <c r="AV244" s="27">
        <f t="shared" si="2022"/>
        <v>4735839.3960640002</v>
      </c>
      <c r="AW244" s="27">
        <f t="shared" si="2022"/>
        <v>0</v>
      </c>
      <c r="AX244" s="27">
        <f t="shared" si="2022"/>
        <v>0</v>
      </c>
      <c r="AY244" s="27">
        <f t="shared" si="2022"/>
        <v>0</v>
      </c>
      <c r="AZ244" s="27">
        <f t="shared" si="2022"/>
        <v>0</v>
      </c>
      <c r="BA244" s="27">
        <f t="shared" si="2022"/>
        <v>0</v>
      </c>
      <c r="BB244" s="27">
        <f t="shared" si="2022"/>
        <v>0</v>
      </c>
      <c r="BC244" s="27">
        <f t="shared" si="2022"/>
        <v>1</v>
      </c>
      <c r="BD244" s="27">
        <f t="shared" si="2022"/>
        <v>64251.957391999989</v>
      </c>
      <c r="BE244" s="27">
        <f t="shared" si="2022"/>
        <v>0</v>
      </c>
      <c r="BF244" s="27">
        <f t="shared" si="2022"/>
        <v>0</v>
      </c>
      <c r="BG244" s="27">
        <f t="shared" si="2022"/>
        <v>0</v>
      </c>
      <c r="BH244" s="27">
        <f t="shared" si="2022"/>
        <v>0</v>
      </c>
      <c r="BI244" s="27">
        <v>0</v>
      </c>
      <c r="BJ244" s="27">
        <f t="shared" ref="BJ244" si="2024">SUM(BJ245:BJ249)</f>
        <v>0</v>
      </c>
      <c r="BK244" s="27">
        <f t="shared" si="2022"/>
        <v>0</v>
      </c>
      <c r="BL244" s="27">
        <f t="shared" si="2022"/>
        <v>0</v>
      </c>
      <c r="BM244" s="27">
        <f>SUM(BM245:BM249)</f>
        <v>18</v>
      </c>
      <c r="BN244" s="27">
        <f t="shared" ref="BN244" si="2025">SUM(BN245:BN249)</f>
        <v>1012593.4287</v>
      </c>
      <c r="BO244" s="27">
        <f t="shared" si="2022"/>
        <v>8</v>
      </c>
      <c r="BP244" s="27">
        <f t="shared" si="2022"/>
        <v>447957.8579466666</v>
      </c>
      <c r="BQ244" s="27">
        <v>0</v>
      </c>
      <c r="BR244" s="27">
        <f t="shared" ref="BR244" si="2026">SUM(BR245:BR249)</f>
        <v>0</v>
      </c>
      <c r="BS244" s="27">
        <f t="shared" si="2022"/>
        <v>0</v>
      </c>
      <c r="BT244" s="27">
        <f t="shared" si="2022"/>
        <v>0</v>
      </c>
      <c r="BU244" s="27">
        <f t="shared" si="2022"/>
        <v>0</v>
      </c>
      <c r="BV244" s="27">
        <f t="shared" si="2022"/>
        <v>0</v>
      </c>
      <c r="BW244" s="27">
        <f t="shared" si="2022"/>
        <v>0</v>
      </c>
      <c r="BX244" s="27">
        <f t="shared" si="2022"/>
        <v>0</v>
      </c>
      <c r="BY244" s="27">
        <f t="shared" si="2022"/>
        <v>0</v>
      </c>
      <c r="BZ244" s="27">
        <f t="shared" si="2022"/>
        <v>0</v>
      </c>
      <c r="CA244" s="27">
        <f t="shared" si="2022"/>
        <v>0</v>
      </c>
      <c r="CB244" s="27">
        <f t="shared" si="2022"/>
        <v>0</v>
      </c>
      <c r="CC244" s="27">
        <f t="shared" si="2022"/>
        <v>0</v>
      </c>
      <c r="CD244" s="27">
        <f t="shared" ref="CD244:EO244" si="2027">SUM(CD245:CD249)</f>
        <v>0</v>
      </c>
      <c r="CE244" s="27">
        <f t="shared" si="2027"/>
        <v>0</v>
      </c>
      <c r="CF244" s="27">
        <f t="shared" si="2027"/>
        <v>0</v>
      </c>
      <c r="CG244" s="27">
        <f t="shared" si="2027"/>
        <v>0</v>
      </c>
      <c r="CH244" s="27">
        <f t="shared" si="2027"/>
        <v>0</v>
      </c>
      <c r="CI244" s="27">
        <f t="shared" si="2027"/>
        <v>0</v>
      </c>
      <c r="CJ244" s="27">
        <f t="shared" si="2027"/>
        <v>0</v>
      </c>
      <c r="CK244" s="27">
        <f t="shared" si="2027"/>
        <v>0</v>
      </c>
      <c r="CL244" s="27">
        <f t="shared" si="2027"/>
        <v>0</v>
      </c>
      <c r="CM244" s="27">
        <f t="shared" si="2027"/>
        <v>1</v>
      </c>
      <c r="CN244" s="27">
        <f t="shared" si="2027"/>
        <v>48315.829631999986</v>
      </c>
      <c r="CO244" s="27">
        <f t="shared" si="2027"/>
        <v>0</v>
      </c>
      <c r="CP244" s="27">
        <f t="shared" si="2027"/>
        <v>0</v>
      </c>
      <c r="CQ244" s="27">
        <f>CM244-CO244</f>
        <v>1</v>
      </c>
      <c r="CR244" s="27">
        <f>($CQ244/9*3* $E244*$G244*$H244*$L244*CR$10)+($CQ244/9*6* $F244*$G244*$H244*$L244*CR$10)</f>
        <v>51925.697207999983</v>
      </c>
      <c r="CS244" s="34">
        <f t="shared" si="1727"/>
        <v>1</v>
      </c>
      <c r="CT244" s="34">
        <f t="shared" si="1727"/>
        <v>51925.697207999983</v>
      </c>
      <c r="CU244" s="27">
        <f t="shared" si="2027"/>
        <v>30</v>
      </c>
      <c r="CV244" s="27">
        <f t="shared" ref="CV244" si="2028">SUM(CV245:CV249)</f>
        <v>1740830.1048431997</v>
      </c>
      <c r="CW244" s="27">
        <f t="shared" ref="CW244:CY244" si="2029">SUM(CW245:CW249)</f>
        <v>28</v>
      </c>
      <c r="CX244" s="27">
        <f t="shared" si="2029"/>
        <v>1610819.4974927998</v>
      </c>
      <c r="CY244" s="27">
        <f t="shared" si="2029"/>
        <v>12</v>
      </c>
      <c r="CZ244" s="27">
        <f t="shared" si="2027"/>
        <v>575207.13062399998</v>
      </c>
      <c r="DA244" s="27">
        <f t="shared" si="2027"/>
        <v>12</v>
      </c>
      <c r="DB244" s="27">
        <f t="shared" si="2027"/>
        <v>690248.55674879998</v>
      </c>
      <c r="DC244" s="27">
        <f t="shared" si="2027"/>
        <v>2</v>
      </c>
      <c r="DD244" s="27">
        <f t="shared" si="2027"/>
        <v>126062.11860479999</v>
      </c>
      <c r="DE244" s="27">
        <f t="shared" si="2027"/>
        <v>0</v>
      </c>
      <c r="DF244" s="27">
        <f t="shared" si="2027"/>
        <v>0</v>
      </c>
      <c r="DG244" s="27">
        <f t="shared" si="2027"/>
        <v>40</v>
      </c>
      <c r="DH244" s="27">
        <f t="shared" si="2027"/>
        <v>2540417.1448320001</v>
      </c>
      <c r="DI244" s="27">
        <f t="shared" si="2027"/>
        <v>7</v>
      </c>
      <c r="DJ244" s="27">
        <f t="shared" si="2027"/>
        <v>448700.68000000005</v>
      </c>
      <c r="DK244" s="27">
        <f>DG244-DI244-10</f>
        <v>23</v>
      </c>
      <c r="DL244" s="27">
        <f>(DK244/9*3*$E244*$G244*$H244*$M244*DL$10)+(DK244/9*6*$F244*$G244*$H244*$M244*DL$10)</f>
        <v>1583374.5304607998</v>
      </c>
      <c r="DM244" s="34">
        <f t="shared" ref="DM244" si="2030">DI244+DK244</f>
        <v>30</v>
      </c>
      <c r="DN244" s="27">
        <f t="shared" si="1682"/>
        <v>2032075.2104607997</v>
      </c>
      <c r="DO244" s="27">
        <f t="shared" si="2027"/>
        <v>0</v>
      </c>
      <c r="DP244" s="27">
        <f t="shared" ref="DP244" si="2031">SUM(DP245:DP249)</f>
        <v>0</v>
      </c>
      <c r="DQ244" s="27">
        <f t="shared" si="2027"/>
        <v>10</v>
      </c>
      <c r="DR244" s="27">
        <f t="shared" si="2027"/>
        <v>635104.28620800003</v>
      </c>
      <c r="DS244" s="27">
        <f t="shared" si="2027"/>
        <v>4</v>
      </c>
      <c r="DT244" s="27">
        <f t="shared" si="2027"/>
        <v>251069.85</v>
      </c>
      <c r="DU244" s="27">
        <v>8</v>
      </c>
      <c r="DV244" s="27">
        <f>(DU244/9*3*$E244*$G244*$H244*$M244*DV$10)+(DU244/9*6*$F244*$G244*$H244*$M244*DV$10)</f>
        <v>550738.9671167999</v>
      </c>
      <c r="DW244" s="34">
        <f t="shared" si="1693"/>
        <v>12</v>
      </c>
      <c r="DX244" s="34">
        <f t="shared" si="1693"/>
        <v>801808.81711679988</v>
      </c>
      <c r="DY244" s="27">
        <f t="shared" si="2027"/>
        <v>16</v>
      </c>
      <c r="DZ244" s="27">
        <f t="shared" si="2027"/>
        <v>1062598.9185615999</v>
      </c>
      <c r="EA244" s="27">
        <f t="shared" si="2027"/>
        <v>3</v>
      </c>
      <c r="EB244" s="27">
        <f t="shared" si="2027"/>
        <v>183967.91562239997</v>
      </c>
      <c r="EC244" s="27">
        <f>DY244-EA244</f>
        <v>13</v>
      </c>
      <c r="ED244" s="27">
        <f>(EC244/9*3*$E244*$G244*$H244*$M244*ED$10)+(EC244/9*6*$F244*$G244*$H244*$M244*ED$10)</f>
        <v>894950.82156479987</v>
      </c>
      <c r="EE244" s="34">
        <f t="shared" si="1735"/>
        <v>16</v>
      </c>
      <c r="EF244" s="34">
        <f t="shared" si="1735"/>
        <v>1078918.7371871998</v>
      </c>
      <c r="EG244" s="27">
        <f t="shared" si="2027"/>
        <v>16</v>
      </c>
      <c r="EH244" s="27">
        <f t="shared" si="2027"/>
        <v>847130.97011199989</v>
      </c>
      <c r="EI244" s="27">
        <f t="shared" si="2027"/>
        <v>0</v>
      </c>
      <c r="EJ244" s="27">
        <f t="shared" si="2027"/>
        <v>0</v>
      </c>
      <c r="EK244" s="27">
        <f>EG244-EI244</f>
        <v>16</v>
      </c>
      <c r="EL244" s="27">
        <f>(EK244/9*3* $E244*$G244*$H244*$L244*EL$10)+(EK244/9*6* $F244*$G244*$H244*$L244*EL$10)</f>
        <v>917898.278528</v>
      </c>
      <c r="EM244" s="27">
        <f>EI244+EK244</f>
        <v>16</v>
      </c>
      <c r="EN244" s="34">
        <f t="shared" si="1694"/>
        <v>917898.278528</v>
      </c>
      <c r="EO244" s="27">
        <f t="shared" si="2027"/>
        <v>10</v>
      </c>
      <c r="EP244" s="27">
        <f t="shared" ref="EP244:GD244" si="2032">SUM(EP245:EP249)</f>
        <v>579093.4365999999</v>
      </c>
      <c r="EQ244" s="27">
        <f t="shared" si="2032"/>
        <v>4</v>
      </c>
      <c r="ER244" s="27">
        <f t="shared" si="2032"/>
        <v>161589.84</v>
      </c>
      <c r="ES244" s="27">
        <f>EO244-EQ244</f>
        <v>6</v>
      </c>
      <c r="ET244" s="27">
        <f>(ES244/9*3* $E244*$G244*$H244*$L244*ET$10)+(ES244/9*6* $F244*$G244*$H244*$L244*ET$10)</f>
        <v>344211.85444799997</v>
      </c>
      <c r="EU244" s="27">
        <f>EQ244+ES244</f>
        <v>10</v>
      </c>
      <c r="EV244" s="34">
        <f t="shared" si="1696"/>
        <v>505801.69444799994</v>
      </c>
      <c r="EW244" s="27">
        <f t="shared" si="2032"/>
        <v>0</v>
      </c>
      <c r="EX244" s="27">
        <f t="shared" si="2032"/>
        <v>0</v>
      </c>
      <c r="EY244" s="34">
        <f t="shared" si="1739"/>
        <v>0</v>
      </c>
      <c r="EZ244" s="34">
        <f t="shared" si="1749"/>
        <v>0</v>
      </c>
      <c r="FA244" s="27"/>
      <c r="FB244" s="27">
        <f>(FA244/9*3*$E244*$G244*$H244*$M244*FB$10)+(FA244/9*6*$F244*$G244*$H244*$M244*FB$10)</f>
        <v>0</v>
      </c>
      <c r="FC244" s="34">
        <f t="shared" si="1863"/>
        <v>0</v>
      </c>
      <c r="FD244" s="34">
        <f t="shared" si="1863"/>
        <v>0</v>
      </c>
      <c r="FE244" s="27">
        <f t="shared" si="2032"/>
        <v>6</v>
      </c>
      <c r="FF244" s="27">
        <f t="shared" si="2032"/>
        <v>492337.55289600004</v>
      </c>
      <c r="FG244" s="27">
        <f t="shared" si="2032"/>
        <v>2</v>
      </c>
      <c r="FH244" s="27">
        <f t="shared" si="2032"/>
        <v>164129.24</v>
      </c>
      <c r="FI244" s="27">
        <f>FE244-FG244</f>
        <v>4</v>
      </c>
      <c r="FJ244" s="27">
        <f>(FI244/9*3*$E244*$G244*$H244*$M244*FJ$10)+(FI244/9*6*$F244*$G244*$H244*$M244*FJ$10)</f>
        <v>353747.89443839999</v>
      </c>
      <c r="FK244" s="34">
        <f t="shared" si="1865"/>
        <v>6</v>
      </c>
      <c r="FL244" s="34">
        <f t="shared" si="1865"/>
        <v>517877.13443839998</v>
      </c>
      <c r="FM244" s="27">
        <f t="shared" si="2032"/>
        <v>0</v>
      </c>
      <c r="FN244" s="27">
        <f t="shared" si="2032"/>
        <v>0</v>
      </c>
      <c r="FO244" s="27">
        <f t="shared" si="2032"/>
        <v>1</v>
      </c>
      <c r="FP244" s="27">
        <f t="shared" si="2032"/>
        <v>84852.63</v>
      </c>
      <c r="FQ244" s="27"/>
      <c r="FR244" s="27">
        <f>(FQ244/9*3*$E244*$G244*$H244*$M244*FR$10)+(FQ244/9*6*$F244*$G244*$H244*$M244*FR$10)</f>
        <v>0</v>
      </c>
      <c r="FS244" s="34">
        <f t="shared" ref="FS244" si="2033">FO244+FQ244</f>
        <v>1</v>
      </c>
      <c r="FT244" s="34">
        <f>FP244+FR244</f>
        <v>84852.63</v>
      </c>
      <c r="FU244" s="27">
        <f t="shared" ref="FU244:FV244" si="2034">SUM(FU245:FU249)</f>
        <v>0</v>
      </c>
      <c r="FV244" s="27">
        <f t="shared" si="2034"/>
        <v>0</v>
      </c>
      <c r="FW244" s="27">
        <f t="shared" si="2032"/>
        <v>0</v>
      </c>
      <c r="FX244" s="27">
        <f t="shared" si="2032"/>
        <v>0</v>
      </c>
      <c r="FY244" s="27">
        <f>FU244-FW244</f>
        <v>0</v>
      </c>
      <c r="FZ244" s="27">
        <f>SUM($FY244*$F244*$G244*$H244*$N244*$FZ$10)</f>
        <v>0</v>
      </c>
      <c r="GA244" s="27">
        <f>FW244+FY244</f>
        <v>0</v>
      </c>
      <c r="GB244" s="27">
        <f>FX244+FZ244</f>
        <v>0</v>
      </c>
      <c r="GC244" s="27">
        <f t="shared" si="2032"/>
        <v>2</v>
      </c>
      <c r="GD244" s="27">
        <f t="shared" si="2032"/>
        <v>249589.42931199996</v>
      </c>
      <c r="GE244" s="27">
        <f t="shared" ref="GE244:GF244" si="2035">SUM(GE245:GE249)</f>
        <v>1</v>
      </c>
      <c r="GF244" s="27">
        <f t="shared" si="2035"/>
        <v>116603.98</v>
      </c>
      <c r="GG244" s="27">
        <f>GC244-GE244</f>
        <v>1</v>
      </c>
      <c r="GH244" s="27">
        <f>SUM($GG244/9*3*$GH$10*$E244*$G244*$H244*$P244)+($GG244/9*6*$GH$10*$F244*$G244*$H244*$P244)</f>
        <v>135287.51320039999</v>
      </c>
      <c r="GI244" s="27">
        <f t="shared" si="1745"/>
        <v>2</v>
      </c>
      <c r="GJ244" s="27">
        <f t="shared" si="1745"/>
        <v>251891.49320039997</v>
      </c>
      <c r="GK244" s="27">
        <f>SUM(Q244,S244,U244,W244,Y244,AA244,AC244,AE244,AG244,AI244,AK244,AM244,AO244,AQ244,AS244,AU244,AW244,AY244,BA244,BC244,BE244,BG244,BI244,BK244,BM244,BO244,BQ244,BS244,BU244,BW244,BY244,CA244,CC244,CE244,CG244,CI244,CK244,CS244,CU244,CW244,CY244,DA244,DC244,DE244,DM244,DO244,DW244,EE244,EM244,EU244,FC244,FK244,FS244,GA244,GI244)</f>
        <v>827</v>
      </c>
      <c r="GL244" s="27">
        <f>SUM(R244,T244,V244,X244,Z244,AB244,AD244,AF244,AH244,AJ244,AL244,AN244,AP244,AR244,AT244,AV244,AX244,AZ244,BB244,BD244,BF244,BH244,BJ244,BL244,BN244,BP244,BR244,BT244,BV244,BX244,BZ244,CB244,CD244,CF244,CH244,CJ244,CL244,CT244,CV244,CX244,CZ244,DB244,DD244,DF244,DN244,DP244,DX244,EF244,EN244,EV244,FD244,FL244,FT244,GB244,GJ244)</f>
        <v>53362323.258177459</v>
      </c>
    </row>
    <row r="245" spans="1:194" ht="28.5" customHeight="1" x14ac:dyDescent="0.25">
      <c r="A245" s="41"/>
      <c r="B245" s="72">
        <v>205</v>
      </c>
      <c r="C245" s="28" t="s">
        <v>383</v>
      </c>
      <c r="D245" s="29">
        <f t="shared" si="2020"/>
        <v>18150.400000000001</v>
      </c>
      <c r="E245" s="29">
        <f t="shared" si="2020"/>
        <v>18790</v>
      </c>
      <c r="F245" s="30">
        <v>18508</v>
      </c>
      <c r="G245" s="39">
        <v>2.0499999999999998</v>
      </c>
      <c r="H245" s="31">
        <v>1</v>
      </c>
      <c r="I245" s="32"/>
      <c r="J245" s="32"/>
      <c r="K245" s="32"/>
      <c r="L245" s="29">
        <v>1.4</v>
      </c>
      <c r="M245" s="29">
        <v>1.68</v>
      </c>
      <c r="N245" s="29">
        <v>2.23</v>
      </c>
      <c r="O245" s="29">
        <v>2.39</v>
      </c>
      <c r="P245" s="33">
        <v>2.57</v>
      </c>
      <c r="Q245" s="34">
        <v>33</v>
      </c>
      <c r="R245" s="34">
        <f>(Q245/12*1*$D245*$G245*$H245*$L245*R$9)+(Q245/12*5*$E245*$G245*$H245*$L245*R$10)+(Q245/12*6*$F245*$G245*$H245*$L245*R$10)</f>
        <v>1791703.41735</v>
      </c>
      <c r="S245" s="34">
        <v>0</v>
      </c>
      <c r="T245" s="34">
        <f>(S245/12*1*$D245*$G245*$H245*$L245*T$9)+(S245/12*5*$E245*$G245*$H245*$L245*T$10)+(S245/12*6*$F245*$G245*$H245*$L245*T$10)</f>
        <v>0</v>
      </c>
      <c r="U245" s="34">
        <v>0</v>
      </c>
      <c r="V245" s="34">
        <f t="shared" ref="V245:V249" si="2036">(U245/12*1*$D245*$G245*$H245*$L245*V$9)+(U245/12*5*$E245*$G245*$H245*$L245*V$10)+(U245/12*6*$F245*$G245*$H245*$L245*V$10)</f>
        <v>0</v>
      </c>
      <c r="W245" s="34"/>
      <c r="X245" s="34">
        <f t="shared" ref="X245:X249" si="2037">(W245/12*1*$D245*$G245*$H245*$L245*X$9)+(W245/12*5*$E245*$G245*$H245*$L245*X$10)+(W245/12*6*$F245*$G245*$H245*$L245*X$10)</f>
        <v>0</v>
      </c>
      <c r="Y245" s="34"/>
      <c r="Z245" s="34">
        <f t="shared" ref="Z245:Z249" si="2038">(Y245/12*1*$D245*$G245*$H245*$L245*Z$9)+(Y245/12*5*$E245*$G245*$H245*$L245*Z$10)+(Y245/12*6*$F245*$G245*$H245*$L245*Z$10)</f>
        <v>0</v>
      </c>
      <c r="AA245" s="34"/>
      <c r="AB245" s="34">
        <f t="shared" ref="AB245:AB249" si="2039">(AA245/12*1*$D245*$G245*$H245*$L245*AB$9)+(AA245/12*5*$E245*$G245*$H245*$L245*AB$10)+(AA245/12*6*$F245*$G245*$H245*$L245*AB$10)</f>
        <v>0</v>
      </c>
      <c r="AC245" s="34">
        <v>0</v>
      </c>
      <c r="AD245" s="34">
        <f t="shared" ref="AD245:AD249" si="2040">(AC245/12*1*$D245*$G245*$H245*$L245*AD$9)+(AC245/12*5*$E245*$G245*$H245*$L245*AD$10)+(AC245/12*6*$F245*$G245*$H245*$L245*AD$10)</f>
        <v>0</v>
      </c>
      <c r="AE245" s="34">
        <v>0</v>
      </c>
      <c r="AF245" s="34">
        <f t="shared" ref="AF245:AF249" si="2041">(AE245/12*1*$D245*$G245*$H245*$L245*AF$9)+(AE245/12*5*$E245*$G245*$H245*$L245*AF$10)+(AE245/12*6*$F245*$G245*$H245*$L245*AF$10)</f>
        <v>0</v>
      </c>
      <c r="AG245" s="34">
        <v>0</v>
      </c>
      <c r="AH245" s="34">
        <f t="shared" ref="AH245:AH249" si="2042">(AG245/12*1*$D245*$G245*$H245*$L245*AH$9)+(AG245/12*5*$E245*$G245*$H245*$L245*AH$10)+(AG245/12*6*$F245*$G245*$H245*$L245*AH$10)</f>
        <v>0</v>
      </c>
      <c r="AI245" s="34">
        <v>7</v>
      </c>
      <c r="AJ245" s="34">
        <f t="shared" ref="AJ245:AJ249" si="2043">(AI245/12*1*$D245*$G245*$H245*$L245*AJ$9)+(AI245/12*3*$E245*$G245*$H245*$L245*AJ$10)+(AI245/12*2*$E245*$G245*$H245*$L245*AJ$11)+(AI245/12*6*$F245*$G245*$H245*$L245*AJ$11)</f>
        <v>411273.40601666667</v>
      </c>
      <c r="AK245" s="34"/>
      <c r="AL245" s="34">
        <f>(AK245/12*1*$D245*$G245*$H245*$L245*AL$9)+(AK245/12*5*$E245*$G245*$H245*$L245*AL$10)+(AK245/12*6*$F245*$G245*$H245*$L245*AL$10)</f>
        <v>0</v>
      </c>
      <c r="AM245" s="34"/>
      <c r="AN245" s="34">
        <f>(AM245/12*1*$D245*$G245*$H245*$L245*AN$9)+(AM245/12*5*$E245*$G245*$H245*$L245*AN$10)+(AM245/12*6*$F245*$G245*$H245*$L245*AN$10)</f>
        <v>0</v>
      </c>
      <c r="AO245" s="34">
        <v>0</v>
      </c>
      <c r="AP245" s="34">
        <f t="shared" ref="AP245:AP249" si="2044">(AO245/12*1*$D245*$G245*$H245*$L245*AP$9)+(AO245/12*5*$E245*$G245*$H245*$L245*AP$10)+(AO245/12*6*$F245*$G245*$H245*$L245*AP$10)</f>
        <v>0</v>
      </c>
      <c r="AQ245" s="34">
        <v>12</v>
      </c>
      <c r="AR245" s="34">
        <f>(AQ245/12*1*$D245*$G245*$H245*$M245*AR$9)+(AQ245/12*5*$E245*$G245*$H245*$M245*AR$10)+(AQ245/12*6*$F245*$G245*$H245*$M245*AR$10)</f>
        <v>771023.4887039999</v>
      </c>
      <c r="AS245" s="34"/>
      <c r="AT245" s="34">
        <f>(AS245/12*1*$D245*$G245*$H245*$M245*AT$9)+(AS245/12*5*$E245*$G245*$H245*$M245*AT$10)+(AS245/12*6*$F245*$G245*$H245*$M245*AT$10)</f>
        <v>0</v>
      </c>
      <c r="AU245" s="73">
        <v>14</v>
      </c>
      <c r="AV245" s="34">
        <f t="shared" ref="AV245:AV249" si="2045">(AU245/12*1*$D245*$G245*$H245*$M245*AV$9)+(AU245/12*5*$E245*$G245*$H245*$M245*AV$10)+(AU245/12*6*$F245*$G245*$H245*$M245*AV$10)</f>
        <v>899527.40348799992</v>
      </c>
      <c r="AW245" s="34">
        <v>0</v>
      </c>
      <c r="AX245" s="34">
        <f t="shared" ref="AX245:AX249" si="2046">(AW245/12*1*$D245*$G245*$H245*$M245*AX$9)+(AW245/12*5*$E245*$G245*$H245*$M245*AX$10)+(AW245/12*6*$F245*$G245*$H245*$M245*AX$10)</f>
        <v>0</v>
      </c>
      <c r="AY245" s="34"/>
      <c r="AZ245" s="34">
        <f t="shared" ref="AZ245:AZ249" si="2047">(AY245/12*1*$D245*$G245*$H245*$L245*AZ$9)+(AY245/12*5*$E245*$G245*$H245*$L245*AZ$10)+(AY245/12*6*$F245*$G245*$H245*$L245*AZ$10)</f>
        <v>0</v>
      </c>
      <c r="BA245" s="34"/>
      <c r="BB245" s="34">
        <f t="shared" ref="BB245:BB249" si="2048">(BA245/12*1*$D245*$G245*$H245*$L245*BB$9)+(BA245/12*5*$E245*$G245*$H245*$L245*BB$10)+(BA245/12*6*$F245*$G245*$H245*$L245*BB$10)</f>
        <v>0</v>
      </c>
      <c r="BC245" s="34">
        <v>1</v>
      </c>
      <c r="BD245" s="34">
        <f t="shared" ref="BD245:BD249" si="2049">(BC245/12*1*$D245*$G245*$H245*$M245*BD$9)+(BC245/12*5*$E245*$G245*$H245*$M245*BD$10)+(BC245/12*6*$F245*$G245*$H245*$M245*BD$10)</f>
        <v>64251.957391999989</v>
      </c>
      <c r="BE245" s="34">
        <v>0</v>
      </c>
      <c r="BF245" s="34">
        <f t="shared" ref="BF245:BF249" si="2050">(BE245/12*1*$D245*$G245*$H245*$L245*BF$9)+(BE245/12*5*$E245*$G245*$H245*$L245*BF$10)+(BE245/12*6*$F245*$G245*$H245*$L245*BF$10)</f>
        <v>0</v>
      </c>
      <c r="BG245" s="34">
        <v>0</v>
      </c>
      <c r="BH245" s="34">
        <f t="shared" ref="BH245:BH249" si="2051">(BG245/12*1*$D245*$G245*$H245*$L245*BH$9)+(BG245/12*5*$E245*$G245*$H245*$L245*BH$10)+(BG245/12*6*$F245*$G245*$H245*$L245*BH$10)</f>
        <v>0</v>
      </c>
      <c r="BI245" s="34">
        <v>0</v>
      </c>
      <c r="BJ245" s="34">
        <f t="shared" ref="BJ245:BJ249" si="2052">(BI245/12*1*$D245*$G245*$H245*$L245*BJ$9)+(BI245/12*5*$E245*$G245*$H245*$L245*BJ$10)+(BI245/12*6*$F245*$G245*$H245*$L245*BJ$10)</f>
        <v>0</v>
      </c>
      <c r="BK245" s="34">
        <v>0</v>
      </c>
      <c r="BL245" s="34">
        <f t="shared" ref="BL245:BL249" si="2053">(BK245/12*1*$D245*$G245*$H245*$M245*BL$9)+(BK245/12*5*$E245*$G245*$H245*$M245*BL$10)+(BK245/12*6*$F245*$G245*$H245*$M245*BL$10)</f>
        <v>0</v>
      </c>
      <c r="BM245" s="34">
        <v>18</v>
      </c>
      <c r="BN245" s="34">
        <f t="shared" ref="BN245:BN249" si="2054">(BM245/12*1*$D245*$G245*$H245*$L245*BN$9)+(BM245/12*5*$E245*$G245*$H245*$L245*BN$10)+(BM245/12*6*$F245*$G245*$H245*$L245*BN$10)</f>
        <v>1012593.4287</v>
      </c>
      <c r="BO245" s="34">
        <v>8</v>
      </c>
      <c r="BP245" s="34">
        <f t="shared" ref="BP245:BP249" si="2055">(BO245/12*1*$D245*$G245*$H245*$L245*BP$9)+(BO245/12*3*$E245*$G245*$H245*$L245*BP$10)+(BO245/12*2*$E245*$G245*$H245*$L245*BP$11)+(BO245/12*6*$F245*$G245*$H245*$L245*BP$11)</f>
        <v>447957.8579466666</v>
      </c>
      <c r="BQ245" s="40">
        <v>0</v>
      </c>
      <c r="BR245" s="34">
        <f t="shared" ref="BR245:BR249" si="2056">(BQ245/12*1*$D245*$G245*$H245*$M245*BR$9)+(BQ245/12*5*$E245*$G245*$H245*$M245*BR$10)+(BQ245/12*6*$F245*$G245*$H245*$M245*BR$10)</f>
        <v>0</v>
      </c>
      <c r="BS245" s="34">
        <v>0</v>
      </c>
      <c r="BT245" s="34">
        <f t="shared" ref="BT245:BT249" si="2057">(BS245/12*1*$D245*$G245*$H245*$M245*BT$9)+(BS245/12*4*$E245*$G245*$H245*$M245*BT$10)+(BS245/12*1*$E245*$G245*$H245*$M245*BT$12)+(BS245/12*6*$F245*$G245*$H245*$M245*BT$12)</f>
        <v>0</v>
      </c>
      <c r="BU245" s="34">
        <v>0</v>
      </c>
      <c r="BV245" s="34">
        <f t="shared" ref="BV245:BV249" si="2058">(BU245/12*1*$D245*$F245*$G245*$L245*BV$9)+(BU245/12*11*$E245*$F245*$G245*$L245*BV$10)</f>
        <v>0</v>
      </c>
      <c r="BW245" s="34">
        <v>0</v>
      </c>
      <c r="BX245" s="34">
        <f>(BW245/12*1*$D245*$G245*$H245*$L245*BX$9)+(BW245/12*5*$E245*$G245*$H245*$L245*BX$10)+(BW245/12*6*$F245*$G245*$H245*$L245*BX$10)</f>
        <v>0</v>
      </c>
      <c r="BY245" s="34">
        <v>0</v>
      </c>
      <c r="BZ245" s="34">
        <f>(BY245/12*1*$D245*$G245*$H245*$L245*BZ$9)+(BY245/12*5*$E245*$G245*$H245*$L245*BZ$10)+(BY245/12*6*$F245*$G245*$H245*$L245*BZ$10)</f>
        <v>0</v>
      </c>
      <c r="CA245" s="34">
        <v>0</v>
      </c>
      <c r="CB245" s="34">
        <f>(CA245/12*1*$D245*$G245*$H245*$L245*CB$9)+(CA245/12*5*$E245*$G245*$H245*$L245*CB$10)+(CA245/12*6*$F245*$G245*$H245*$L245*CB$10)</f>
        <v>0</v>
      </c>
      <c r="CC245" s="34">
        <v>0</v>
      </c>
      <c r="CD245" s="34">
        <f>(CC245/12*1*$D245*$G245*$H245*$L245*CD$9)+(CC245/12*5*$E245*$G245*$H245*$L245*CD$10)+(CC245/12*6*$F245*$G245*$H245*$L245*CD$10)</f>
        <v>0</v>
      </c>
      <c r="CE245" s="34">
        <v>0</v>
      </c>
      <c r="CF245" s="34">
        <f t="shared" ref="CF245:CF249" si="2059">(CE245/12*1*$D245*$G245*$H245*$M245*CF$9)+(CE245/12*5*$E245*$G245*$H245*$M245*CF$10)+(CE245/12*6*$F245*$G245*$H245*$M245*CF$10)</f>
        <v>0</v>
      </c>
      <c r="CG245" s="34"/>
      <c r="CH245" s="34">
        <f t="shared" ref="CH245:CH249" si="2060">(CG245/12*1*$D245*$G245*$H245*$L245*CH$9)+(CG245/12*5*$E245*$G245*$H245*$L245*CH$10)+(CG245/12*6*$F245*$G245*$H245*$L245*CH$10)</f>
        <v>0</v>
      </c>
      <c r="CI245" s="34"/>
      <c r="CJ245" s="34">
        <f t="shared" ref="CJ245:CJ249" si="2061">(CI245/12*1*$D245*$G245*$H245*$M245*CJ$9)+(CI245/12*5*$E245*$G245*$H245*$M245*CJ$10)+(CI245/12*6*$F245*$G245*$H245*$M245*CJ$10)</f>
        <v>0</v>
      </c>
      <c r="CK245" s="34">
        <v>0</v>
      </c>
      <c r="CL245" s="34">
        <f t="shared" ref="CL245:CL249" si="2062">(CK245/12*1*$D245*$G245*$H245*$L245*CL$9)+(CK245/12*5*$E245*$G245*$H245*$L245*CL$10)+(CK245/12*6*$F245*$G245*$H245*$L245*CL$10)</f>
        <v>0</v>
      </c>
      <c r="CM245" s="34"/>
      <c r="CN245" s="34">
        <f>(CM245/12*1*$D245*$G245*$H245*$L245*CN$9)+(CM245/12*11*$E245*$G245*$H245*$L245*CN$10)</f>
        <v>0</v>
      </c>
      <c r="CO245" s="34"/>
      <c r="CP245" s="34">
        <f t="shared" si="1951"/>
        <v>0</v>
      </c>
      <c r="CQ245" s="34"/>
      <c r="CR245" s="34"/>
      <c r="CS245" s="34">
        <f t="shared" si="1727"/>
        <v>0</v>
      </c>
      <c r="CT245" s="34">
        <f t="shared" si="1727"/>
        <v>0</v>
      </c>
      <c r="CU245" s="34">
        <v>6</v>
      </c>
      <c r="CV245" s="34">
        <f t="shared" ref="CV245:CV249" si="2063">(CU245/12*1*$D245*$G245*$H245*$M245*CV$9)+(CU245/12*5*$E245*$G245*$H245*$M245*CV$10)+(CU245/12*6*$F245*$G245*$H245*$M245*CV$10)</f>
        <v>366773.04367199994</v>
      </c>
      <c r="CW245" s="34">
        <v>2</v>
      </c>
      <c r="CX245" s="34">
        <f t="shared" ref="CX245:CX249" si="2064">(CW245/12*1*$D245*$G245*$H245*$M245*CX$9)+(CW245/12*5*$E245*$G245*$H245*$M245*CX$10)+(CW245/12*6*$F245*$G245*$H245*$M245*CX$10)</f>
        <v>122257.68122399997</v>
      </c>
      <c r="CY245" s="34"/>
      <c r="CZ245" s="34">
        <f t="shared" ref="CZ245:CZ249" si="2065">(CY245/12*1*$D245*$G245*$H245*$L245*CZ$9)+(CY245/12*5*$E245*$G245*$H245*$L245*CZ$10)+(CY245/12*6*$F245*$G245*$H245*$L245*CZ$10)</f>
        <v>0</v>
      </c>
      <c r="DA245" s="34"/>
      <c r="DB245" s="34">
        <f t="shared" ref="DB245:DB249" si="2066">(DA245/12*1*$D245*$G245*$H245*$M245*DB$9)+(DA245/12*5*$E245*$G245*$H245*$M245*DB$10)+(DA245/12*6*$F245*$G245*$H245*$M245*DB$10)</f>
        <v>0</v>
      </c>
      <c r="DC245" s="34">
        <v>0</v>
      </c>
      <c r="DD245" s="34">
        <f t="shared" ref="DD245:DD249" si="2067">(DC245/12*1*$D245*$G245*$H245*$M245*DD$9)+(DC245/12*5*$E245*$G245*$H245*$M245*DD$10)+(DC245/12*6*$F245*$G245*$H245*$M245*DD$10)</f>
        <v>0</v>
      </c>
      <c r="DE245" s="34"/>
      <c r="DF245" s="34">
        <f t="shared" ref="DF245:DF249" si="2068">(DE245/12*1*$D245*$G245*$H245*$M245*DF$9)+(DE245/12*5*$E245*$G245*$H245*$M245*DF$10)+(DE245/12*6*$F245*$G245*$H245*$M245*DF$10)</f>
        <v>0</v>
      </c>
      <c r="DG245" s="34"/>
      <c r="DH245" s="34">
        <f>(DG245/12*1*$D245*$G245*$H245*$M245*DH$9)+(DG245/12*11*$E245*$G245*$H245*$M245*DH$10)</f>
        <v>0</v>
      </c>
      <c r="DI245" s="34">
        <v>2</v>
      </c>
      <c r="DJ245" s="34">
        <v>131654.88</v>
      </c>
      <c r="DK245" s="34"/>
      <c r="DL245" s="27"/>
      <c r="DM245" s="34"/>
      <c r="DN245" s="27">
        <f t="shared" si="1682"/>
        <v>131654.88</v>
      </c>
      <c r="DO245" s="34">
        <v>0</v>
      </c>
      <c r="DP245" s="34">
        <f t="shared" ref="DP245:DP249" si="2069">(DO245/12*1*$D245*$G245*$H245*$L245*DP$9)+(DO245/12*5*$E245*$G245*$H245*$L245*DP$10)+(DO245/12*6*$F245*$G245*$H245*$L245*DP$10)</f>
        <v>0</v>
      </c>
      <c r="DQ245" s="34"/>
      <c r="DR245" s="34">
        <f>(DQ245/12*1*$D245*$G245*$H245*$M245*DR$9)+(DQ245/12*11*$E245*$G245*$H245*$M245*DR$10)</f>
        <v>0</v>
      </c>
      <c r="DS245" s="34">
        <v>0</v>
      </c>
      <c r="DT245" s="34">
        <f t="shared" si="1960"/>
        <v>0</v>
      </c>
      <c r="DU245" s="34"/>
      <c r="DV245" s="27"/>
      <c r="DW245" s="34">
        <f t="shared" si="1693"/>
        <v>0</v>
      </c>
      <c r="DX245" s="34">
        <f t="shared" si="1693"/>
        <v>0</v>
      </c>
      <c r="DY245" s="34">
        <v>2</v>
      </c>
      <c r="DZ245" s="34">
        <f>(DY245/12*1*$D245*$G245*$H245*$M245*DZ$9)+(DY245/12*11*$E245*$G245*$H245*$M245*DZ$10)</f>
        <v>135048.21965599997</v>
      </c>
      <c r="EA245" s="34">
        <v>0</v>
      </c>
      <c r="EB245" s="34">
        <f t="shared" si="1961"/>
        <v>0</v>
      </c>
      <c r="EC245" s="27"/>
      <c r="ED245" s="34"/>
      <c r="EE245" s="34">
        <f t="shared" si="1735"/>
        <v>0</v>
      </c>
      <c r="EF245" s="34">
        <f t="shared" si="1735"/>
        <v>0</v>
      </c>
      <c r="EG245" s="34"/>
      <c r="EH245" s="34">
        <f>(EG245/12*1*$D245*$G245*$H245*$L245*EH$9)+(EG245/12*11*$E245*$G245*$H245*$L245*EH$10)</f>
        <v>0</v>
      </c>
      <c r="EI245" s="34">
        <v>0</v>
      </c>
      <c r="EJ245" s="34">
        <f t="shared" si="1747"/>
        <v>0</v>
      </c>
      <c r="EK245" s="34"/>
      <c r="EL245" s="34"/>
      <c r="EM245" s="34">
        <f t="shared" si="1737"/>
        <v>0</v>
      </c>
      <c r="EN245" s="34">
        <f t="shared" si="1694"/>
        <v>0</v>
      </c>
      <c r="EO245" s="34">
        <v>4</v>
      </c>
      <c r="EP245" s="34">
        <f>(EO245/12*1*$D245*$G245*$H245*$L245*EP$9)+(EO245/12*11*$E245*$G245*$H245*$L245*EP$10)</f>
        <v>226122.19905333326</v>
      </c>
      <c r="EQ245" s="34">
        <v>3</v>
      </c>
      <c r="ER245" s="34">
        <v>111825.8</v>
      </c>
      <c r="ES245" s="34"/>
      <c r="ET245" s="34"/>
      <c r="EU245" s="34">
        <f t="shared" si="1738"/>
        <v>3</v>
      </c>
      <c r="EV245" s="34">
        <f t="shared" si="1696"/>
        <v>111825.8</v>
      </c>
      <c r="EW245" s="34">
        <v>0</v>
      </c>
      <c r="EX245" s="34">
        <f>(EW245/12*1*$D245*$G245*$H245*$M245*EX$9)+(EW245/12*11*$E245*$G245*$H245*$M245*EX$10)</f>
        <v>0</v>
      </c>
      <c r="EY245" s="34">
        <f t="shared" si="1739"/>
        <v>0</v>
      </c>
      <c r="EZ245" s="34">
        <f t="shared" si="1749"/>
        <v>0</v>
      </c>
      <c r="FA245" s="34"/>
      <c r="FB245" s="34"/>
      <c r="FC245" s="34">
        <f t="shared" si="1863"/>
        <v>0</v>
      </c>
      <c r="FD245" s="34">
        <f t="shared" si="1863"/>
        <v>0</v>
      </c>
      <c r="FE245" s="34">
        <v>0</v>
      </c>
      <c r="FF245" s="34">
        <f t="shared" ref="FF245:FF249" si="2070">(FE245/12*1*$D245*$G245*$H245*$M245*FF$9)+(FE245/12*11*$E245*$G245*$H245*$M245*FF$10)</f>
        <v>0</v>
      </c>
      <c r="FG245" s="34">
        <f t="shared" si="1821"/>
        <v>0</v>
      </c>
      <c r="FH245" s="34">
        <f t="shared" si="1822"/>
        <v>0</v>
      </c>
      <c r="FI245" s="34"/>
      <c r="FJ245" s="34"/>
      <c r="FK245" s="34">
        <f t="shared" si="1865"/>
        <v>0</v>
      </c>
      <c r="FL245" s="34">
        <f t="shared" si="1865"/>
        <v>0</v>
      </c>
      <c r="FM245" s="34">
        <v>0</v>
      </c>
      <c r="FN245" s="34">
        <f t="shared" ref="FN245:FN249" si="2071">(FM245/12*1*$D245*$G245*$H245*$M245*FN$9)+(FM245/12*11*$E245*$G245*$H245*$M245*FN$10)</f>
        <v>0</v>
      </c>
      <c r="FO245" s="34">
        <v>0</v>
      </c>
      <c r="FP245" s="34">
        <f t="shared" si="1750"/>
        <v>0</v>
      </c>
      <c r="FQ245" s="34"/>
      <c r="FR245" s="34"/>
      <c r="FS245" s="34"/>
      <c r="FT245" s="34"/>
      <c r="FU245" s="34"/>
      <c r="FV245" s="34">
        <f t="shared" ref="FV245:FV249" si="2072">(FU245/12*1*$D245*$G245*$H245*$N245*FV$9)+(FU245/12*11*$E245*$G245*$H245*$N245*FV$10)</f>
        <v>0</v>
      </c>
      <c r="FW245" s="34"/>
      <c r="FX245" s="34"/>
      <c r="FY245" s="34"/>
      <c r="FZ245" s="34"/>
      <c r="GA245" s="34">
        <f t="shared" si="1744"/>
        <v>0</v>
      </c>
      <c r="GB245" s="34">
        <f t="shared" si="1744"/>
        <v>0</v>
      </c>
      <c r="GC245" s="34"/>
      <c r="GD245" s="34">
        <f>(GC245/12*1*$D245*$G245*$H245*$O245*GD$9)+(GC245/12*11*$E245*$G245*$H245*$P245*GD$10)</f>
        <v>0</v>
      </c>
      <c r="GE245" s="34">
        <f t="shared" ref="GE245:GE288" si="2073">GC245/12*3</f>
        <v>0</v>
      </c>
      <c r="GF245" s="34">
        <f t="shared" si="1751"/>
        <v>0</v>
      </c>
      <c r="GG245" s="34"/>
      <c r="GH245" s="34"/>
      <c r="GI245" s="27">
        <f t="shared" si="1745"/>
        <v>0</v>
      </c>
      <c r="GJ245" s="27">
        <f t="shared" si="1745"/>
        <v>0</v>
      </c>
      <c r="GK245" s="37"/>
      <c r="GL245" s="38"/>
    </row>
    <row r="246" spans="1:194" ht="45" x14ac:dyDescent="0.25">
      <c r="A246" s="41"/>
      <c r="B246" s="72">
        <v>206</v>
      </c>
      <c r="C246" s="28" t="s">
        <v>384</v>
      </c>
      <c r="D246" s="29">
        <f t="shared" si="2020"/>
        <v>18150.400000000001</v>
      </c>
      <c r="E246" s="29">
        <f t="shared" si="2020"/>
        <v>18790</v>
      </c>
      <c r="F246" s="30">
        <v>18508</v>
      </c>
      <c r="G246" s="39">
        <v>1.54</v>
      </c>
      <c r="H246" s="31">
        <v>1</v>
      </c>
      <c r="I246" s="32"/>
      <c r="J246" s="32"/>
      <c r="K246" s="32"/>
      <c r="L246" s="29">
        <v>1.4</v>
      </c>
      <c r="M246" s="29">
        <v>1.68</v>
      </c>
      <c r="N246" s="29">
        <v>2.23</v>
      </c>
      <c r="O246" s="29">
        <v>2.39</v>
      </c>
      <c r="P246" s="33">
        <v>2.57</v>
      </c>
      <c r="Q246" s="34">
        <v>28</v>
      </c>
      <c r="R246" s="34">
        <f>(Q246/12*1*$D246*$G246*$H246*$L246*R$9)+(Q246/12*5*$E246*$G246*$H246*$L246*R$10)+(Q246/12*6*$F246*$G246*$H246*$L246*R$10)</f>
        <v>1142028.84488</v>
      </c>
      <c r="S246" s="34">
        <v>0</v>
      </c>
      <c r="T246" s="34">
        <f>(S246/12*1*$D246*$G246*$H246*$L246*T$9)+(S246/12*5*$E246*$G246*$H246*$L246*T$10)+(S246/12*6*$F246*$G246*$H246*$L246*T$10)</f>
        <v>0</v>
      </c>
      <c r="U246" s="34">
        <v>0</v>
      </c>
      <c r="V246" s="34">
        <f t="shared" si="2036"/>
        <v>0</v>
      </c>
      <c r="W246" s="34"/>
      <c r="X246" s="34">
        <f t="shared" si="2037"/>
        <v>0</v>
      </c>
      <c r="Y246" s="34"/>
      <c r="Z246" s="34">
        <f t="shared" si="2038"/>
        <v>0</v>
      </c>
      <c r="AA246" s="34">
        <v>0</v>
      </c>
      <c r="AB246" s="34">
        <f t="shared" si="2039"/>
        <v>0</v>
      </c>
      <c r="AC246" s="34">
        <v>0</v>
      </c>
      <c r="AD246" s="34">
        <f t="shared" si="2040"/>
        <v>0</v>
      </c>
      <c r="AE246" s="34">
        <v>0</v>
      </c>
      <c r="AF246" s="34">
        <f t="shared" si="2041"/>
        <v>0</v>
      </c>
      <c r="AG246" s="34">
        <v>0</v>
      </c>
      <c r="AH246" s="34">
        <f t="shared" si="2042"/>
        <v>0</v>
      </c>
      <c r="AI246" s="34">
        <v>2</v>
      </c>
      <c r="AJ246" s="34">
        <f t="shared" si="2043"/>
        <v>88273.316413333319</v>
      </c>
      <c r="AK246" s="34"/>
      <c r="AL246" s="34">
        <f>(AK246/12*1*$D246*$G246*$H246*$L246*AL$9)+(AK246/12*5*$E246*$G246*$H246*$L246*AL$10)+(AK246/12*6*$F246*$G246*$H246*$L246*AL$10)</f>
        <v>0</v>
      </c>
      <c r="AM246" s="34"/>
      <c r="AN246" s="34">
        <f>(AM246/12*1*$D246*$G246*$H246*$L246*AN$9)+(AM246/12*5*$E246*$G246*$H246*$L246*AN$10)+(AM246/12*6*$F246*$G246*$H246*$L246*AN$10)</f>
        <v>0</v>
      </c>
      <c r="AO246" s="34">
        <v>0</v>
      </c>
      <c r="AP246" s="34">
        <f t="shared" si="2044"/>
        <v>0</v>
      </c>
      <c r="AQ246" s="34"/>
      <c r="AR246" s="34">
        <f>(AQ246/12*1*$D246*$G246*$H246*$M246*AR$9)+(AQ246/12*5*$E246*$G246*$H246*$M246*AR$10)+(AQ246/12*6*$F246*$G246*$H246*$M246*AR$10)</f>
        <v>0</v>
      </c>
      <c r="AS246" s="34">
        <v>0</v>
      </c>
      <c r="AT246" s="34">
        <f>(AS246/12*1*$D246*$G246*$H246*$M246*AT$9)+(AS246/12*5*$E246*$G246*$H246*$M246*AT$10)+(AS246/12*6*$F246*$G246*$H246*$M246*AT$10)</f>
        <v>0</v>
      </c>
      <c r="AU246" s="70">
        <v>2</v>
      </c>
      <c r="AV246" s="34">
        <f t="shared" si="2045"/>
        <v>96534.648179199998</v>
      </c>
      <c r="AW246" s="34"/>
      <c r="AX246" s="34">
        <f t="shared" si="2046"/>
        <v>0</v>
      </c>
      <c r="AY246" s="34"/>
      <c r="AZ246" s="34">
        <f t="shared" si="2047"/>
        <v>0</v>
      </c>
      <c r="BA246" s="34"/>
      <c r="BB246" s="34">
        <f t="shared" si="2048"/>
        <v>0</v>
      </c>
      <c r="BC246" s="34">
        <v>0</v>
      </c>
      <c r="BD246" s="34">
        <f t="shared" si="2049"/>
        <v>0</v>
      </c>
      <c r="BE246" s="34">
        <v>0</v>
      </c>
      <c r="BF246" s="34">
        <f t="shared" si="2050"/>
        <v>0</v>
      </c>
      <c r="BG246" s="34">
        <v>0</v>
      </c>
      <c r="BH246" s="34">
        <f t="shared" si="2051"/>
        <v>0</v>
      </c>
      <c r="BI246" s="34">
        <v>0</v>
      </c>
      <c r="BJ246" s="34">
        <f t="shared" si="2052"/>
        <v>0</v>
      </c>
      <c r="BK246" s="34">
        <v>0</v>
      </c>
      <c r="BL246" s="34">
        <f t="shared" si="2053"/>
        <v>0</v>
      </c>
      <c r="BM246" s="34"/>
      <c r="BN246" s="34">
        <f t="shared" si="2054"/>
        <v>0</v>
      </c>
      <c r="BO246" s="34"/>
      <c r="BP246" s="34">
        <f t="shared" si="2055"/>
        <v>0</v>
      </c>
      <c r="BQ246" s="40">
        <v>0</v>
      </c>
      <c r="BR246" s="34">
        <f t="shared" si="2056"/>
        <v>0</v>
      </c>
      <c r="BS246" s="34">
        <v>0</v>
      </c>
      <c r="BT246" s="34">
        <f t="shared" si="2057"/>
        <v>0</v>
      </c>
      <c r="BU246" s="34">
        <v>0</v>
      </c>
      <c r="BV246" s="34">
        <f t="shared" si="2058"/>
        <v>0</v>
      </c>
      <c r="BW246" s="34">
        <v>0</v>
      </c>
      <c r="BX246" s="34">
        <f>(BW246/12*1*$D246*$G246*$H246*$L246*BX$9)+(BW246/12*5*$E246*$G246*$H246*$L246*BX$10)+(BW246/12*6*$F246*$G246*$H246*$L246*BX$10)</f>
        <v>0</v>
      </c>
      <c r="BY246" s="34">
        <v>0</v>
      </c>
      <c r="BZ246" s="34">
        <f>(BY246/12*1*$D246*$G246*$H246*$L246*BZ$9)+(BY246/12*5*$E246*$G246*$H246*$L246*BZ$10)+(BY246/12*6*$F246*$G246*$H246*$L246*BZ$10)</f>
        <v>0</v>
      </c>
      <c r="CA246" s="34">
        <v>0</v>
      </c>
      <c r="CB246" s="34">
        <f>(CA246/12*1*$D246*$G246*$H246*$L246*CB$9)+(CA246/12*5*$E246*$G246*$H246*$L246*CB$10)+(CA246/12*6*$F246*$G246*$H246*$L246*CB$10)</f>
        <v>0</v>
      </c>
      <c r="CC246" s="34">
        <v>0</v>
      </c>
      <c r="CD246" s="34">
        <f>(CC246/12*1*$D246*$G246*$H246*$L246*CD$9)+(CC246/12*5*$E246*$G246*$H246*$L246*CD$10)+(CC246/12*6*$F246*$G246*$H246*$L246*CD$10)</f>
        <v>0</v>
      </c>
      <c r="CE246" s="34">
        <v>0</v>
      </c>
      <c r="CF246" s="34">
        <f t="shared" si="2059"/>
        <v>0</v>
      </c>
      <c r="CG246" s="34"/>
      <c r="CH246" s="34">
        <f t="shared" si="2060"/>
        <v>0</v>
      </c>
      <c r="CI246" s="34"/>
      <c r="CJ246" s="34">
        <f t="shared" si="2061"/>
        <v>0</v>
      </c>
      <c r="CK246" s="34">
        <v>0</v>
      </c>
      <c r="CL246" s="34">
        <f t="shared" si="2062"/>
        <v>0</v>
      </c>
      <c r="CM246" s="34">
        <v>0</v>
      </c>
      <c r="CN246" s="34">
        <f>(CM246/12*1*$D246*$G246*$H246*$L246*CN$9)+(CM246/12*11*$E246*$G246*$H246*$L246*CN$10)</f>
        <v>0</v>
      </c>
      <c r="CO246" s="34"/>
      <c r="CP246" s="34">
        <f t="shared" si="1951"/>
        <v>0</v>
      </c>
      <c r="CQ246" s="34"/>
      <c r="CR246" s="34"/>
      <c r="CS246" s="34">
        <f t="shared" si="1727"/>
        <v>0</v>
      </c>
      <c r="CT246" s="34">
        <f t="shared" si="1727"/>
        <v>0</v>
      </c>
      <c r="CU246" s="34"/>
      <c r="CV246" s="34">
        <f t="shared" si="2063"/>
        <v>0</v>
      </c>
      <c r="CW246" s="34"/>
      <c r="CX246" s="34">
        <f t="shared" si="2064"/>
        <v>0</v>
      </c>
      <c r="CY246" s="34">
        <v>0</v>
      </c>
      <c r="CZ246" s="34">
        <f t="shared" si="2065"/>
        <v>0</v>
      </c>
      <c r="DA246" s="34">
        <v>0</v>
      </c>
      <c r="DB246" s="34">
        <f t="shared" si="2066"/>
        <v>0</v>
      </c>
      <c r="DC246" s="34"/>
      <c r="DD246" s="34">
        <f t="shared" si="2067"/>
        <v>0</v>
      </c>
      <c r="DE246" s="34">
        <v>0</v>
      </c>
      <c r="DF246" s="34">
        <f t="shared" si="2068"/>
        <v>0</v>
      </c>
      <c r="DG246" s="34"/>
      <c r="DH246" s="34">
        <f>(DG246/12*1*$D246*$G246*$H246*$M246*DH$9)+(DG246/12*11*$E246*$G246*$H246*$M246*DH$10)</f>
        <v>0</v>
      </c>
      <c r="DI246" s="34">
        <v>0</v>
      </c>
      <c r="DJ246" s="34">
        <v>0</v>
      </c>
      <c r="DK246" s="34"/>
      <c r="DL246" s="27"/>
      <c r="DM246" s="34"/>
      <c r="DN246" s="27">
        <f t="shared" si="1682"/>
        <v>0</v>
      </c>
      <c r="DO246" s="34">
        <v>0</v>
      </c>
      <c r="DP246" s="34">
        <f t="shared" si="2069"/>
        <v>0</v>
      </c>
      <c r="DQ246" s="34">
        <v>0</v>
      </c>
      <c r="DR246" s="34">
        <f>(DQ246/12*1*$D246*$G246*$H246*$M246*DR$9)+(DQ246/12*11*$E246*$G246*$H246*$M246*DR$10)</f>
        <v>0</v>
      </c>
      <c r="DS246" s="34">
        <v>0</v>
      </c>
      <c r="DT246" s="34">
        <f t="shared" si="1960"/>
        <v>0</v>
      </c>
      <c r="DU246" s="34"/>
      <c r="DV246" s="27"/>
      <c r="DW246" s="34">
        <f t="shared" si="1693"/>
        <v>0</v>
      </c>
      <c r="DX246" s="34">
        <f t="shared" si="1693"/>
        <v>0</v>
      </c>
      <c r="DY246" s="34">
        <v>0</v>
      </c>
      <c r="DZ246" s="34">
        <f>(DY246/12*1*$D246*$G246*$H246*$M246*DZ$9)+(DY246/12*11*$E246*$G246*$H246*$M246*DZ$10)</f>
        <v>0</v>
      </c>
      <c r="EA246" s="34">
        <v>0</v>
      </c>
      <c r="EB246" s="34">
        <f t="shared" si="1961"/>
        <v>0</v>
      </c>
      <c r="EC246" s="27"/>
      <c r="ED246" s="34"/>
      <c r="EE246" s="34">
        <f t="shared" si="1735"/>
        <v>0</v>
      </c>
      <c r="EF246" s="34">
        <f t="shared" si="1735"/>
        <v>0</v>
      </c>
      <c r="EG246" s="34">
        <v>0</v>
      </c>
      <c r="EH246" s="34">
        <f>(EG246/12*1*$D246*$G246*$H246*$L246*EH$9)+(EG246/12*11*$E246*$G246*$H246*$L246*EH$10)</f>
        <v>0</v>
      </c>
      <c r="EI246" s="34">
        <v>0</v>
      </c>
      <c r="EJ246" s="34">
        <f t="shared" si="1747"/>
        <v>0</v>
      </c>
      <c r="EK246" s="34"/>
      <c r="EL246" s="34"/>
      <c r="EM246" s="34">
        <f t="shared" si="1737"/>
        <v>0</v>
      </c>
      <c r="EN246" s="34">
        <f t="shared" si="1694"/>
        <v>0</v>
      </c>
      <c r="EO246" s="34">
        <v>0</v>
      </c>
      <c r="EP246" s="34">
        <f>(EO246/12*1*$D246*$G246*$H246*$L246*EP$9)+(EO246/12*11*$E246*$G246*$H246*$L246*EP$10)</f>
        <v>0</v>
      </c>
      <c r="EQ246" s="34">
        <v>0</v>
      </c>
      <c r="ER246" s="34">
        <v>0</v>
      </c>
      <c r="ES246" s="34"/>
      <c r="ET246" s="34"/>
      <c r="EU246" s="34">
        <f t="shared" si="1738"/>
        <v>0</v>
      </c>
      <c r="EV246" s="34">
        <f t="shared" si="1696"/>
        <v>0</v>
      </c>
      <c r="EW246" s="34">
        <v>0</v>
      </c>
      <c r="EX246" s="34">
        <f>(EW246/12*1*$D246*$G246*$H246*$M246*EX$9)+(EW246/12*11*$E246*$G246*$H246*$M246*EX$10)</f>
        <v>0</v>
      </c>
      <c r="EY246" s="34">
        <f t="shared" si="1739"/>
        <v>0</v>
      </c>
      <c r="EZ246" s="34">
        <f t="shared" si="1749"/>
        <v>0</v>
      </c>
      <c r="FA246" s="34"/>
      <c r="FB246" s="34"/>
      <c r="FC246" s="34">
        <f t="shared" si="1863"/>
        <v>0</v>
      </c>
      <c r="FD246" s="34">
        <f t="shared" si="1863"/>
        <v>0</v>
      </c>
      <c r="FE246" s="34">
        <v>0</v>
      </c>
      <c r="FF246" s="34">
        <f t="shared" si="2070"/>
        <v>0</v>
      </c>
      <c r="FG246" s="34">
        <f t="shared" si="1821"/>
        <v>0</v>
      </c>
      <c r="FH246" s="34">
        <f t="shared" si="1822"/>
        <v>0</v>
      </c>
      <c r="FI246" s="34"/>
      <c r="FJ246" s="34"/>
      <c r="FK246" s="34">
        <f t="shared" si="1865"/>
        <v>0</v>
      </c>
      <c r="FL246" s="34">
        <f t="shared" si="1865"/>
        <v>0</v>
      </c>
      <c r="FM246" s="34">
        <v>0</v>
      </c>
      <c r="FN246" s="34">
        <f t="shared" si="2071"/>
        <v>0</v>
      </c>
      <c r="FO246" s="34">
        <v>0</v>
      </c>
      <c r="FP246" s="34">
        <f t="shared" si="1750"/>
        <v>0</v>
      </c>
      <c r="FQ246" s="34"/>
      <c r="FR246" s="34"/>
      <c r="FS246" s="34"/>
      <c r="FT246" s="34"/>
      <c r="FU246" s="34"/>
      <c r="FV246" s="34">
        <f t="shared" si="2072"/>
        <v>0</v>
      </c>
      <c r="FW246" s="34"/>
      <c r="FX246" s="34"/>
      <c r="FY246" s="34"/>
      <c r="FZ246" s="34"/>
      <c r="GA246" s="34">
        <f t="shared" si="1744"/>
        <v>0</v>
      </c>
      <c r="GB246" s="34">
        <f t="shared" si="1744"/>
        <v>0</v>
      </c>
      <c r="GC246" s="34">
        <v>0</v>
      </c>
      <c r="GD246" s="34">
        <f>(GC246/12*1*$D246*$G246*$H246*$O246*GD$9)+(GC246/12*11*$E246*$G246*$H246*$P246*GD$10)</f>
        <v>0</v>
      </c>
      <c r="GE246" s="34">
        <f t="shared" si="2073"/>
        <v>0</v>
      </c>
      <c r="GF246" s="34">
        <f t="shared" si="1751"/>
        <v>0</v>
      </c>
      <c r="GG246" s="34"/>
      <c r="GH246" s="34"/>
      <c r="GI246" s="27">
        <f t="shared" si="1745"/>
        <v>0</v>
      </c>
      <c r="GJ246" s="27">
        <f t="shared" si="1745"/>
        <v>0</v>
      </c>
      <c r="GK246" s="37"/>
      <c r="GL246" s="38"/>
    </row>
    <row r="247" spans="1:194" ht="45" x14ac:dyDescent="0.25">
      <c r="A247" s="41"/>
      <c r="B247" s="72">
        <v>207</v>
      </c>
      <c r="C247" s="28" t="s">
        <v>385</v>
      </c>
      <c r="D247" s="29">
        <f t="shared" si="2020"/>
        <v>18150.400000000001</v>
      </c>
      <c r="E247" s="29">
        <f t="shared" si="2020"/>
        <v>18790</v>
      </c>
      <c r="F247" s="30">
        <v>18508</v>
      </c>
      <c r="G247" s="39">
        <v>1.92</v>
      </c>
      <c r="H247" s="31">
        <v>1</v>
      </c>
      <c r="I247" s="32"/>
      <c r="J247" s="32"/>
      <c r="K247" s="32"/>
      <c r="L247" s="29">
        <v>1.4</v>
      </c>
      <c r="M247" s="29">
        <v>1.68</v>
      </c>
      <c r="N247" s="29">
        <v>2.23</v>
      </c>
      <c r="O247" s="29">
        <v>2.39</v>
      </c>
      <c r="P247" s="33">
        <v>2.57</v>
      </c>
      <c r="Q247" s="34">
        <v>170</v>
      </c>
      <c r="R247" s="34">
        <f>(Q247/12*1*$D247*$G247*$H247*$L247*R$9)+(Q247/12*5*$E247*$G247*$H247*$L247*R$10)+(Q247/12*6*$F247*$G247*$H247*$L247*R$10)</f>
        <v>8644671.0335999988</v>
      </c>
      <c r="S247" s="34">
        <v>30</v>
      </c>
      <c r="T247" s="34">
        <f>(S247/12*1*$D247*$G247*$H247*$L247*T$9)+(S247/12*5*$E247*$G247*$H247*$L247*T$10)+(S247/12*6*$F247*$G247*$H247*$L247*T$10)</f>
        <v>1525530.1823999998</v>
      </c>
      <c r="U247" s="34">
        <v>0</v>
      </c>
      <c r="V247" s="34">
        <f t="shared" si="2036"/>
        <v>0</v>
      </c>
      <c r="W247" s="34"/>
      <c r="X247" s="34">
        <f t="shared" si="2037"/>
        <v>0</v>
      </c>
      <c r="Y247" s="34">
        <v>18</v>
      </c>
      <c r="Z247" s="34">
        <f t="shared" si="2038"/>
        <v>923583.62879999995</v>
      </c>
      <c r="AA247" s="34">
        <v>0</v>
      </c>
      <c r="AB247" s="34">
        <f t="shared" si="2039"/>
        <v>0</v>
      </c>
      <c r="AC247" s="34">
        <v>0</v>
      </c>
      <c r="AD247" s="34">
        <f t="shared" si="2040"/>
        <v>0</v>
      </c>
      <c r="AE247" s="34">
        <v>0</v>
      </c>
      <c r="AF247" s="34">
        <f t="shared" si="2041"/>
        <v>0</v>
      </c>
      <c r="AG247" s="34">
        <v>0</v>
      </c>
      <c r="AH247" s="34">
        <f t="shared" si="2042"/>
        <v>0</v>
      </c>
      <c r="AI247" s="34">
        <v>18</v>
      </c>
      <c r="AJ247" s="34">
        <f t="shared" si="2043"/>
        <v>990495.39455999993</v>
      </c>
      <c r="AK247" s="34"/>
      <c r="AL247" s="34">
        <f>(AK247/12*1*$D247*$G247*$H247*$L247*AL$9)+(AK247/12*5*$E247*$G247*$H247*$L247*AL$10)+(AK247/12*6*$F247*$G247*$H247*$L247*AL$10)</f>
        <v>0</v>
      </c>
      <c r="AM247" s="34"/>
      <c r="AN247" s="34">
        <f>(AM247/12*1*$D247*$G247*$H247*$L247*AN$9)+(AM247/12*5*$E247*$G247*$H247*$L247*AN$10)+(AM247/12*6*$F247*$G247*$H247*$L247*AN$10)</f>
        <v>0</v>
      </c>
      <c r="AO247" s="34">
        <v>0</v>
      </c>
      <c r="AP247" s="34">
        <f t="shared" si="2044"/>
        <v>0</v>
      </c>
      <c r="AQ247" s="34">
        <v>62</v>
      </c>
      <c r="AR247" s="34">
        <f>(AQ247/12*1*$D247*$G247*$H247*$M247*AR$9)+(AQ247/12*5*$E247*$G247*$H247*$M247*AR$10)+(AQ247/12*6*$F247*$G247*$H247*$M247*AR$10)</f>
        <v>3731001.4672895996</v>
      </c>
      <c r="AS247" s="34">
        <v>0</v>
      </c>
      <c r="AT247" s="34">
        <f>(AS247/12*1*$D247*$G247*$H247*$M247*AT$9)+(AS247/12*5*$E247*$G247*$H247*$M247*AT$10)+(AS247/12*6*$F247*$G247*$H247*$M247*AT$10)</f>
        <v>0</v>
      </c>
      <c r="AU247" s="70">
        <v>60</v>
      </c>
      <c r="AV247" s="34">
        <f t="shared" si="2045"/>
        <v>3610646.5812480003</v>
      </c>
      <c r="AW247" s="34">
        <v>0</v>
      </c>
      <c r="AX247" s="34">
        <f t="shared" si="2046"/>
        <v>0</v>
      </c>
      <c r="AY247" s="34"/>
      <c r="AZ247" s="34">
        <f t="shared" si="2047"/>
        <v>0</v>
      </c>
      <c r="BA247" s="34"/>
      <c r="BB247" s="34">
        <f t="shared" si="2048"/>
        <v>0</v>
      </c>
      <c r="BC247" s="34">
        <v>0</v>
      </c>
      <c r="BD247" s="34">
        <f t="shared" si="2049"/>
        <v>0</v>
      </c>
      <c r="BE247" s="34">
        <v>0</v>
      </c>
      <c r="BF247" s="34">
        <f t="shared" si="2050"/>
        <v>0</v>
      </c>
      <c r="BG247" s="34">
        <v>0</v>
      </c>
      <c r="BH247" s="34">
        <f t="shared" si="2051"/>
        <v>0</v>
      </c>
      <c r="BI247" s="34">
        <v>0</v>
      </c>
      <c r="BJ247" s="34">
        <f t="shared" si="2052"/>
        <v>0</v>
      </c>
      <c r="BK247" s="34">
        <v>0</v>
      </c>
      <c r="BL247" s="34">
        <f t="shared" si="2053"/>
        <v>0</v>
      </c>
      <c r="BM247" s="34"/>
      <c r="BN247" s="34">
        <f t="shared" si="2054"/>
        <v>0</v>
      </c>
      <c r="BO247" s="34"/>
      <c r="BP247" s="34">
        <f t="shared" si="2055"/>
        <v>0</v>
      </c>
      <c r="BQ247" s="40">
        <v>0</v>
      </c>
      <c r="BR247" s="34">
        <f t="shared" si="2056"/>
        <v>0</v>
      </c>
      <c r="BS247" s="34">
        <v>0</v>
      </c>
      <c r="BT247" s="34">
        <f t="shared" si="2057"/>
        <v>0</v>
      </c>
      <c r="BU247" s="34">
        <v>0</v>
      </c>
      <c r="BV247" s="34">
        <f t="shared" si="2058"/>
        <v>0</v>
      </c>
      <c r="BW247" s="34">
        <v>0</v>
      </c>
      <c r="BX247" s="34">
        <f>(BW247/12*1*$D247*$G247*$H247*$L247*BX$9)+(BW247/12*5*$E247*$G247*$H247*$L247*BX$10)+(BW247/12*6*$F247*$G247*$H247*$L247*BX$10)</f>
        <v>0</v>
      </c>
      <c r="BY247" s="34">
        <v>0</v>
      </c>
      <c r="BZ247" s="34">
        <f>(BY247/12*1*$D247*$G247*$H247*$L247*BZ$9)+(BY247/12*5*$E247*$G247*$H247*$L247*BZ$10)+(BY247/12*6*$F247*$G247*$H247*$L247*BZ$10)</f>
        <v>0</v>
      </c>
      <c r="CA247" s="34">
        <v>0</v>
      </c>
      <c r="CB247" s="34">
        <f>(CA247/12*1*$D247*$G247*$H247*$L247*CB$9)+(CA247/12*5*$E247*$G247*$H247*$L247*CB$10)+(CA247/12*6*$F247*$G247*$H247*$L247*CB$10)</f>
        <v>0</v>
      </c>
      <c r="CC247" s="34">
        <v>0</v>
      </c>
      <c r="CD247" s="34">
        <f>(CC247/12*1*$D247*$G247*$H247*$L247*CD$9)+(CC247/12*5*$E247*$G247*$H247*$L247*CD$10)+(CC247/12*6*$F247*$G247*$H247*$L247*CD$10)</f>
        <v>0</v>
      </c>
      <c r="CE247" s="34">
        <v>0</v>
      </c>
      <c r="CF247" s="34">
        <f t="shared" si="2059"/>
        <v>0</v>
      </c>
      <c r="CG247" s="34"/>
      <c r="CH247" s="34">
        <f t="shared" si="2060"/>
        <v>0</v>
      </c>
      <c r="CI247" s="34"/>
      <c r="CJ247" s="34">
        <f t="shared" si="2061"/>
        <v>0</v>
      </c>
      <c r="CK247" s="34">
        <v>0</v>
      </c>
      <c r="CL247" s="34">
        <f t="shared" si="2062"/>
        <v>0</v>
      </c>
      <c r="CM247" s="34">
        <v>1</v>
      </c>
      <c r="CN247" s="34">
        <f>(CM247/12*1*$D247*$G247*$H247*$L247*CN$9)+(CM247/12*11*$E247*$G247*$H247*$L247*CN$10)</f>
        <v>48315.829631999986</v>
      </c>
      <c r="CO247" s="34"/>
      <c r="CP247" s="34">
        <f t="shared" si="1951"/>
        <v>0</v>
      </c>
      <c r="CQ247" s="34"/>
      <c r="CR247" s="34"/>
      <c r="CS247" s="34">
        <f t="shared" si="1727"/>
        <v>0</v>
      </c>
      <c r="CT247" s="34">
        <f t="shared" si="1727"/>
        <v>0</v>
      </c>
      <c r="CU247" s="34">
        <v>24</v>
      </c>
      <c r="CV247" s="34">
        <f t="shared" si="2063"/>
        <v>1374057.0611711999</v>
      </c>
      <c r="CW247" s="34">
        <v>26</v>
      </c>
      <c r="CX247" s="34">
        <f t="shared" si="2064"/>
        <v>1488561.8162687998</v>
      </c>
      <c r="CY247" s="34">
        <v>12</v>
      </c>
      <c r="CZ247" s="34">
        <f t="shared" si="2065"/>
        <v>575207.13062399998</v>
      </c>
      <c r="DA247" s="34">
        <v>12</v>
      </c>
      <c r="DB247" s="34">
        <f t="shared" si="2066"/>
        <v>690248.55674879998</v>
      </c>
      <c r="DC247" s="34">
        <v>2</v>
      </c>
      <c r="DD247" s="34">
        <f t="shared" si="2067"/>
        <v>126062.11860479999</v>
      </c>
      <c r="DE247" s="34">
        <v>0</v>
      </c>
      <c r="DF247" s="34">
        <f t="shared" si="2068"/>
        <v>0</v>
      </c>
      <c r="DG247" s="34">
        <v>40</v>
      </c>
      <c r="DH247" s="34">
        <f>(DG247/12*1*$D247*$G247*$H247*$M247*DH$9)+(DG247/12*11*$E247*$G247*$H247*$M247*DH$10)</f>
        <v>2540417.1448320001</v>
      </c>
      <c r="DI247" s="34">
        <v>5</v>
      </c>
      <c r="DJ247" s="34">
        <v>317045.80000000005</v>
      </c>
      <c r="DK247" s="34"/>
      <c r="DL247" s="27"/>
      <c r="DM247" s="34"/>
      <c r="DN247" s="27">
        <f t="shared" si="1682"/>
        <v>317045.80000000005</v>
      </c>
      <c r="DO247" s="34">
        <v>0</v>
      </c>
      <c r="DP247" s="34">
        <f t="shared" si="2069"/>
        <v>0</v>
      </c>
      <c r="DQ247" s="34">
        <v>10</v>
      </c>
      <c r="DR247" s="34">
        <f>(DQ247/12*1*$D247*$G247*$H247*$M247*DR$9)+(DQ247/12*11*$E247*$G247*$H247*$M247*DR$10)</f>
        <v>635104.28620800003</v>
      </c>
      <c r="DS247" s="34">
        <v>4</v>
      </c>
      <c r="DT247" s="34">
        <v>251069.85</v>
      </c>
      <c r="DU247" s="34"/>
      <c r="DV247" s="27"/>
      <c r="DW247" s="34">
        <f t="shared" si="1693"/>
        <v>4</v>
      </c>
      <c r="DX247" s="34">
        <f t="shared" si="1693"/>
        <v>251069.85</v>
      </c>
      <c r="DY247" s="34">
        <v>12</v>
      </c>
      <c r="DZ247" s="34">
        <f>(DY247/12*1*$D247*$G247*$H247*$M247*DZ$9)+(DY247/12*11*$E247*$G247*$H247*$M247*DZ$10)</f>
        <v>758905.11728639994</v>
      </c>
      <c r="EA247" s="34">
        <v>3</v>
      </c>
      <c r="EB247" s="34">
        <f t="shared" si="1961"/>
        <v>183967.91562239997</v>
      </c>
      <c r="EC247" s="27"/>
      <c r="ED247" s="34"/>
      <c r="EE247" s="34">
        <f t="shared" si="1735"/>
        <v>3</v>
      </c>
      <c r="EF247" s="34">
        <f t="shared" si="1735"/>
        <v>183967.91562239997</v>
      </c>
      <c r="EG247" s="34">
        <v>16</v>
      </c>
      <c r="EH247" s="34">
        <f>(EG247/12*1*$D247*$G247*$H247*$L247*EH$9)+(EG247/12*11*$E247*$G247*$H247*$L247*EH$10)</f>
        <v>847130.97011199989</v>
      </c>
      <c r="EI247" s="34">
        <v>0</v>
      </c>
      <c r="EJ247" s="34">
        <f t="shared" si="1747"/>
        <v>0</v>
      </c>
      <c r="EK247" s="34"/>
      <c r="EL247" s="34"/>
      <c r="EM247" s="34">
        <f t="shared" si="1737"/>
        <v>0</v>
      </c>
      <c r="EN247" s="34">
        <f t="shared" si="1694"/>
        <v>0</v>
      </c>
      <c r="EO247" s="34">
        <v>4</v>
      </c>
      <c r="EP247" s="34">
        <f>(EO247/12*1*$D247*$G247*$H247*$L247*EP$9)+(EO247/12*11*$E247*$G247*$H247*$L247*EP$10)</f>
        <v>211782.74252799997</v>
      </c>
      <c r="EQ247" s="34">
        <v>1</v>
      </c>
      <c r="ER247" s="34">
        <v>49764.04</v>
      </c>
      <c r="ES247" s="34"/>
      <c r="ET247" s="34"/>
      <c r="EU247" s="34">
        <f t="shared" si="1738"/>
        <v>1</v>
      </c>
      <c r="EV247" s="34">
        <f t="shared" si="1696"/>
        <v>49764.04</v>
      </c>
      <c r="EW247" s="34"/>
      <c r="EX247" s="34">
        <f>(EW247/12*1*$D247*$G247*$H247*$M247*EX$9)+(EW247/12*11*$E247*$G247*$H247*$M247*EX$10)</f>
        <v>0</v>
      </c>
      <c r="EY247" s="34">
        <f t="shared" si="1739"/>
        <v>0</v>
      </c>
      <c r="EZ247" s="34">
        <f t="shared" si="1749"/>
        <v>0</v>
      </c>
      <c r="FA247" s="34"/>
      <c r="FB247" s="34"/>
      <c r="FC247" s="34">
        <f t="shared" si="1863"/>
        <v>0</v>
      </c>
      <c r="FD247" s="34">
        <f t="shared" si="1863"/>
        <v>0</v>
      </c>
      <c r="FE247" s="34">
        <v>6</v>
      </c>
      <c r="FF247" s="34">
        <f t="shared" si="2070"/>
        <v>492337.55289600004</v>
      </c>
      <c r="FG247" s="34">
        <v>2</v>
      </c>
      <c r="FH247" s="34">
        <v>164129.24</v>
      </c>
      <c r="FI247" s="34"/>
      <c r="FJ247" s="34"/>
      <c r="FK247" s="34">
        <f t="shared" si="1865"/>
        <v>2</v>
      </c>
      <c r="FL247" s="34">
        <f t="shared" si="1865"/>
        <v>164129.24</v>
      </c>
      <c r="FM247" s="34">
        <v>0</v>
      </c>
      <c r="FN247" s="34">
        <f t="shared" si="2071"/>
        <v>0</v>
      </c>
      <c r="FO247" s="34">
        <v>1</v>
      </c>
      <c r="FP247" s="34">
        <v>84852.63</v>
      </c>
      <c r="FQ247" s="34"/>
      <c r="FR247" s="34"/>
      <c r="FS247" s="34"/>
      <c r="FT247" s="34"/>
      <c r="FU247" s="34"/>
      <c r="FV247" s="34">
        <f t="shared" si="2072"/>
        <v>0</v>
      </c>
      <c r="FW247" s="34"/>
      <c r="FX247" s="34"/>
      <c r="FY247" s="34"/>
      <c r="FZ247" s="34"/>
      <c r="GA247" s="34">
        <f t="shared" si="1744"/>
        <v>0</v>
      </c>
      <c r="GB247" s="34">
        <f t="shared" si="1744"/>
        <v>0</v>
      </c>
      <c r="GC247" s="34">
        <v>2</v>
      </c>
      <c r="GD247" s="34">
        <f>(GC247/12*1*$D247*$G247*$H247*$O247*GD$9)+(GC247/12*11*$E247*$G247*$H247*$P247*GD$10)</f>
        <v>249589.42931199996</v>
      </c>
      <c r="GE247" s="34">
        <v>1</v>
      </c>
      <c r="GF247" s="34">
        <v>116603.98</v>
      </c>
      <c r="GG247" s="34"/>
      <c r="GH247" s="34"/>
      <c r="GI247" s="27">
        <f t="shared" si="1745"/>
        <v>1</v>
      </c>
      <c r="GJ247" s="27">
        <f t="shared" si="1745"/>
        <v>116603.98</v>
      </c>
      <c r="GK247" s="37"/>
      <c r="GL247" s="38"/>
    </row>
    <row r="248" spans="1:194" ht="45" x14ac:dyDescent="0.25">
      <c r="A248" s="41"/>
      <c r="B248" s="72">
        <v>208</v>
      </c>
      <c r="C248" s="28" t="s">
        <v>386</v>
      </c>
      <c r="D248" s="29">
        <f t="shared" si="2020"/>
        <v>18150.400000000001</v>
      </c>
      <c r="E248" s="29">
        <f t="shared" si="2020"/>
        <v>18790</v>
      </c>
      <c r="F248" s="30">
        <v>18508</v>
      </c>
      <c r="G248" s="39">
        <v>2.56</v>
      </c>
      <c r="H248" s="31">
        <v>1</v>
      </c>
      <c r="I248" s="32"/>
      <c r="J248" s="32"/>
      <c r="K248" s="32"/>
      <c r="L248" s="29">
        <v>1.4</v>
      </c>
      <c r="M248" s="29">
        <v>1.68</v>
      </c>
      <c r="N248" s="29">
        <v>2.23</v>
      </c>
      <c r="O248" s="29">
        <v>2.39</v>
      </c>
      <c r="P248" s="33">
        <v>2.57</v>
      </c>
      <c r="Q248" s="34">
        <v>37</v>
      </c>
      <c r="R248" s="34">
        <f>(Q248/12*1*$D248*$G248*$H248*$L248*R$9)+(Q248/12*5*$E248*$G248*$H248*$L248*R$10)+(Q248/12*6*$F248*$G248*$H248*$L248*R$10)</f>
        <v>2508649.6332800002</v>
      </c>
      <c r="S248" s="34">
        <v>0</v>
      </c>
      <c r="T248" s="34">
        <f>(S248/12*1*$D248*$G248*$H248*$L248*T$9)+(S248/12*5*$E248*$G248*$H248*$L248*T$10)+(S248/12*6*$F248*$G248*$H248*$L248*T$10)</f>
        <v>0</v>
      </c>
      <c r="U248" s="34">
        <v>0</v>
      </c>
      <c r="V248" s="34">
        <f t="shared" si="2036"/>
        <v>0</v>
      </c>
      <c r="W248" s="34"/>
      <c r="X248" s="34">
        <f t="shared" si="2037"/>
        <v>0</v>
      </c>
      <c r="Y248" s="34">
        <v>5</v>
      </c>
      <c r="Z248" s="34">
        <f t="shared" si="2038"/>
        <v>342068.01066666667</v>
      </c>
      <c r="AA248" s="34">
        <v>0</v>
      </c>
      <c r="AB248" s="34">
        <f t="shared" si="2039"/>
        <v>0</v>
      </c>
      <c r="AC248" s="34">
        <v>0</v>
      </c>
      <c r="AD248" s="34">
        <f t="shared" si="2040"/>
        <v>0</v>
      </c>
      <c r="AE248" s="34">
        <v>0</v>
      </c>
      <c r="AF248" s="34">
        <f t="shared" si="2041"/>
        <v>0</v>
      </c>
      <c r="AG248" s="34">
        <v>0</v>
      </c>
      <c r="AH248" s="34">
        <f t="shared" si="2042"/>
        <v>0</v>
      </c>
      <c r="AI248" s="34">
        <v>8</v>
      </c>
      <c r="AJ248" s="34">
        <f t="shared" si="2043"/>
        <v>586960.23381333333</v>
      </c>
      <c r="AK248" s="34"/>
      <c r="AL248" s="34">
        <f>(AK248/12*1*$D248*$G248*$H248*$L248*AL$9)+(AK248/12*5*$E248*$G248*$H248*$L248*AL$10)+(AK248/12*6*$F248*$G248*$H248*$L248*AL$10)</f>
        <v>0</v>
      </c>
      <c r="AM248" s="34"/>
      <c r="AN248" s="34">
        <f>(AM248/12*1*$D248*$G248*$H248*$L248*AN$9)+(AM248/12*5*$E248*$G248*$H248*$L248*AN$10)+(AM248/12*6*$F248*$G248*$H248*$L248*AN$10)</f>
        <v>0</v>
      </c>
      <c r="AO248" s="34">
        <v>0</v>
      </c>
      <c r="AP248" s="34">
        <f t="shared" si="2044"/>
        <v>0</v>
      </c>
      <c r="AQ248" s="34">
        <v>0</v>
      </c>
      <c r="AR248" s="34">
        <f>(AQ248/12*1*$D248*$G248*$H248*$M248*AR$9)+(AQ248/12*5*$E248*$G248*$H248*$M248*AR$10)+(AQ248/12*6*$F248*$G248*$H248*$M248*AR$10)</f>
        <v>0</v>
      </c>
      <c r="AS248" s="34">
        <v>0</v>
      </c>
      <c r="AT248" s="34">
        <f>(AS248/12*1*$D248*$G248*$H248*$M248*AT$9)+(AS248/12*5*$E248*$G248*$H248*$M248*AT$10)+(AS248/12*6*$F248*$G248*$H248*$M248*AT$10)</f>
        <v>0</v>
      </c>
      <c r="AU248" s="34">
        <v>0</v>
      </c>
      <c r="AV248" s="34">
        <f t="shared" si="2045"/>
        <v>0</v>
      </c>
      <c r="AW248" s="34">
        <v>0</v>
      </c>
      <c r="AX248" s="34">
        <f t="shared" si="2046"/>
        <v>0</v>
      </c>
      <c r="AY248" s="34"/>
      <c r="AZ248" s="34">
        <f t="shared" si="2047"/>
        <v>0</v>
      </c>
      <c r="BA248" s="34"/>
      <c r="BB248" s="34">
        <f t="shared" si="2048"/>
        <v>0</v>
      </c>
      <c r="BC248" s="34">
        <v>0</v>
      </c>
      <c r="BD248" s="34">
        <f t="shared" si="2049"/>
        <v>0</v>
      </c>
      <c r="BE248" s="34">
        <v>0</v>
      </c>
      <c r="BF248" s="34">
        <f t="shared" si="2050"/>
        <v>0</v>
      </c>
      <c r="BG248" s="34">
        <v>0</v>
      </c>
      <c r="BH248" s="34">
        <f t="shared" si="2051"/>
        <v>0</v>
      </c>
      <c r="BI248" s="34">
        <v>0</v>
      </c>
      <c r="BJ248" s="34">
        <f t="shared" si="2052"/>
        <v>0</v>
      </c>
      <c r="BK248" s="34">
        <v>0</v>
      </c>
      <c r="BL248" s="34">
        <f t="shared" si="2053"/>
        <v>0</v>
      </c>
      <c r="BM248" s="34"/>
      <c r="BN248" s="34">
        <f t="shared" si="2054"/>
        <v>0</v>
      </c>
      <c r="BO248" s="34">
        <v>0</v>
      </c>
      <c r="BP248" s="34">
        <f t="shared" si="2055"/>
        <v>0</v>
      </c>
      <c r="BQ248" s="40">
        <v>0</v>
      </c>
      <c r="BR248" s="34">
        <f t="shared" si="2056"/>
        <v>0</v>
      </c>
      <c r="BS248" s="34">
        <v>0</v>
      </c>
      <c r="BT248" s="34">
        <f t="shared" si="2057"/>
        <v>0</v>
      </c>
      <c r="BU248" s="34">
        <v>0</v>
      </c>
      <c r="BV248" s="34">
        <f t="shared" si="2058"/>
        <v>0</v>
      </c>
      <c r="BW248" s="34">
        <v>0</v>
      </c>
      <c r="BX248" s="34">
        <f>(BW248/12*1*$D248*$G248*$H248*$L248*BX$9)+(BW248/12*5*$E248*$G248*$H248*$L248*BX$10)+(BW248/12*6*$F248*$G248*$H248*$L248*BX$10)</f>
        <v>0</v>
      </c>
      <c r="BY248" s="34">
        <v>0</v>
      </c>
      <c r="BZ248" s="34">
        <f>(BY248/12*1*$D248*$G248*$H248*$L248*BZ$9)+(BY248/12*5*$E248*$G248*$H248*$L248*BZ$10)+(BY248/12*6*$F248*$G248*$H248*$L248*BZ$10)</f>
        <v>0</v>
      </c>
      <c r="CA248" s="34">
        <v>0</v>
      </c>
      <c r="CB248" s="34">
        <f>(CA248/12*1*$D248*$G248*$H248*$L248*CB$9)+(CA248/12*5*$E248*$G248*$H248*$L248*CB$10)+(CA248/12*6*$F248*$G248*$H248*$L248*CB$10)</f>
        <v>0</v>
      </c>
      <c r="CC248" s="34">
        <v>0</v>
      </c>
      <c r="CD248" s="34">
        <f>(CC248/12*1*$D248*$G248*$H248*$L248*CD$9)+(CC248/12*5*$E248*$G248*$H248*$L248*CD$10)+(CC248/12*6*$F248*$G248*$H248*$L248*CD$10)</f>
        <v>0</v>
      </c>
      <c r="CE248" s="34">
        <v>0</v>
      </c>
      <c r="CF248" s="34">
        <f t="shared" si="2059"/>
        <v>0</v>
      </c>
      <c r="CG248" s="34"/>
      <c r="CH248" s="34">
        <f t="shared" si="2060"/>
        <v>0</v>
      </c>
      <c r="CI248" s="34"/>
      <c r="CJ248" s="34">
        <f t="shared" si="2061"/>
        <v>0</v>
      </c>
      <c r="CK248" s="34">
        <v>0</v>
      </c>
      <c r="CL248" s="34">
        <f t="shared" si="2062"/>
        <v>0</v>
      </c>
      <c r="CM248" s="34">
        <v>0</v>
      </c>
      <c r="CN248" s="34">
        <f>(CM248/12*1*$D248*$G248*$H248*$L248*CN$9)+(CM248/12*11*$E248*$G248*$H248*$L248*CN$10)</f>
        <v>0</v>
      </c>
      <c r="CO248" s="34"/>
      <c r="CP248" s="34">
        <f t="shared" si="1951"/>
        <v>0</v>
      </c>
      <c r="CQ248" s="34"/>
      <c r="CR248" s="34"/>
      <c r="CS248" s="34">
        <f t="shared" si="1727"/>
        <v>0</v>
      </c>
      <c r="CT248" s="34">
        <f t="shared" si="1727"/>
        <v>0</v>
      </c>
      <c r="CU248" s="34"/>
      <c r="CV248" s="34">
        <f t="shared" si="2063"/>
        <v>0</v>
      </c>
      <c r="CW248" s="34"/>
      <c r="CX248" s="34">
        <f t="shared" si="2064"/>
        <v>0</v>
      </c>
      <c r="CY248" s="34">
        <v>0</v>
      </c>
      <c r="CZ248" s="34">
        <f t="shared" si="2065"/>
        <v>0</v>
      </c>
      <c r="DA248" s="34">
        <v>0</v>
      </c>
      <c r="DB248" s="34">
        <f t="shared" si="2066"/>
        <v>0</v>
      </c>
      <c r="DC248" s="34">
        <v>0</v>
      </c>
      <c r="DD248" s="34">
        <f t="shared" si="2067"/>
        <v>0</v>
      </c>
      <c r="DE248" s="34">
        <v>0</v>
      </c>
      <c r="DF248" s="34">
        <f t="shared" si="2068"/>
        <v>0</v>
      </c>
      <c r="DG248" s="34"/>
      <c r="DH248" s="34">
        <f>(DG248/12*1*$D248*$G248*$H248*$M248*DH$9)+(DG248/12*11*$E248*$G248*$H248*$M248*DH$10)</f>
        <v>0</v>
      </c>
      <c r="DI248" s="34">
        <f t="shared" ref="DI248:DI249" si="2074">DG248/12*3</f>
        <v>0</v>
      </c>
      <c r="DJ248" s="34">
        <f t="shared" si="1958"/>
        <v>0</v>
      </c>
      <c r="DK248" s="34"/>
      <c r="DL248" s="27"/>
      <c r="DM248" s="34"/>
      <c r="DN248" s="27">
        <f t="shared" si="1682"/>
        <v>0</v>
      </c>
      <c r="DO248" s="34">
        <v>0</v>
      </c>
      <c r="DP248" s="34">
        <f t="shared" si="2069"/>
        <v>0</v>
      </c>
      <c r="DQ248" s="34">
        <v>0</v>
      </c>
      <c r="DR248" s="34">
        <f>(DQ248/12*1*$D248*$G248*$H248*$M248*DR$9)+(DQ248/12*11*$E248*$G248*$H248*$M248*DR$10)</f>
        <v>0</v>
      </c>
      <c r="DS248" s="34">
        <v>0</v>
      </c>
      <c r="DT248" s="34">
        <f t="shared" si="1960"/>
        <v>0</v>
      </c>
      <c r="DU248" s="34"/>
      <c r="DV248" s="27"/>
      <c r="DW248" s="34">
        <f t="shared" si="1693"/>
        <v>0</v>
      </c>
      <c r="DX248" s="34">
        <f t="shared" si="1693"/>
        <v>0</v>
      </c>
      <c r="DY248" s="34">
        <v>2</v>
      </c>
      <c r="DZ248" s="34">
        <f>(DY248/12*1*$D248*$G248*$H248*$M248*DZ$9)+(DY248/12*11*$E248*$G248*$H248*$M248*DZ$10)</f>
        <v>168645.58161919998</v>
      </c>
      <c r="EA248" s="34">
        <v>0</v>
      </c>
      <c r="EB248" s="34">
        <f t="shared" si="1961"/>
        <v>0</v>
      </c>
      <c r="EC248" s="27"/>
      <c r="ED248" s="34"/>
      <c r="EE248" s="34">
        <f t="shared" si="1735"/>
        <v>0</v>
      </c>
      <c r="EF248" s="34">
        <f t="shared" si="1735"/>
        <v>0</v>
      </c>
      <c r="EG248" s="34"/>
      <c r="EH248" s="34">
        <f>(EG248/12*1*$D248*$G248*$H248*$L248*EH$9)+(EG248/12*11*$E248*$G248*$H248*$L248*EH$10)</f>
        <v>0</v>
      </c>
      <c r="EI248" s="34">
        <v>0</v>
      </c>
      <c r="EJ248" s="34">
        <f t="shared" si="1747"/>
        <v>0</v>
      </c>
      <c r="EK248" s="34"/>
      <c r="EL248" s="34"/>
      <c r="EM248" s="34">
        <f t="shared" si="1737"/>
        <v>0</v>
      </c>
      <c r="EN248" s="34">
        <f t="shared" si="1694"/>
        <v>0</v>
      </c>
      <c r="EO248" s="34">
        <v>2</v>
      </c>
      <c r="EP248" s="34">
        <f>(EO248/12*1*$D248*$G248*$H248*$L248*EP$9)+(EO248/12*11*$E248*$G248*$H248*$L248*EP$10)</f>
        <v>141188.49501866667</v>
      </c>
      <c r="EQ248" s="34">
        <v>0</v>
      </c>
      <c r="ER248" s="34">
        <f t="shared" si="1748"/>
        <v>0</v>
      </c>
      <c r="ES248" s="34"/>
      <c r="ET248" s="34"/>
      <c r="EU248" s="34">
        <f t="shared" si="1738"/>
        <v>0</v>
      </c>
      <c r="EV248" s="34">
        <f t="shared" si="1696"/>
        <v>0</v>
      </c>
      <c r="EW248" s="34">
        <v>0</v>
      </c>
      <c r="EX248" s="34">
        <f>(EW248/12*1*$D248*$G248*$H248*$M248*EX$9)+(EW248/12*11*$E248*$G248*$H248*$M248*EX$10)</f>
        <v>0</v>
      </c>
      <c r="EY248" s="34">
        <f t="shared" si="1739"/>
        <v>0</v>
      </c>
      <c r="EZ248" s="34">
        <f t="shared" si="1749"/>
        <v>0</v>
      </c>
      <c r="FA248" s="34"/>
      <c r="FB248" s="34"/>
      <c r="FC248" s="34">
        <f t="shared" si="1863"/>
        <v>0</v>
      </c>
      <c r="FD248" s="34">
        <f t="shared" si="1863"/>
        <v>0</v>
      </c>
      <c r="FE248" s="34">
        <v>0</v>
      </c>
      <c r="FF248" s="34">
        <f t="shared" si="2070"/>
        <v>0</v>
      </c>
      <c r="FG248" s="34">
        <f t="shared" si="1821"/>
        <v>0</v>
      </c>
      <c r="FH248" s="34">
        <f t="shared" si="1822"/>
        <v>0</v>
      </c>
      <c r="FI248" s="34"/>
      <c r="FJ248" s="34"/>
      <c r="FK248" s="34">
        <f t="shared" si="1865"/>
        <v>0</v>
      </c>
      <c r="FL248" s="34">
        <f t="shared" si="1865"/>
        <v>0</v>
      </c>
      <c r="FM248" s="34">
        <v>0</v>
      </c>
      <c r="FN248" s="34">
        <f t="shared" si="2071"/>
        <v>0</v>
      </c>
      <c r="FO248" s="34">
        <v>0</v>
      </c>
      <c r="FP248" s="34">
        <f t="shared" si="1750"/>
        <v>0</v>
      </c>
      <c r="FQ248" s="34"/>
      <c r="FR248" s="34"/>
      <c r="FS248" s="34"/>
      <c r="FT248" s="34"/>
      <c r="FU248" s="34">
        <v>0</v>
      </c>
      <c r="FV248" s="34">
        <f t="shared" si="2072"/>
        <v>0</v>
      </c>
      <c r="FW248" s="34"/>
      <c r="FX248" s="34"/>
      <c r="FY248" s="34"/>
      <c r="FZ248" s="34"/>
      <c r="GA248" s="34">
        <f t="shared" si="1744"/>
        <v>0</v>
      </c>
      <c r="GB248" s="34">
        <f t="shared" si="1744"/>
        <v>0</v>
      </c>
      <c r="GC248" s="34">
        <v>0</v>
      </c>
      <c r="GD248" s="34">
        <f>(GC248/12*1*$D248*$G248*$H248*$O248*GD$9)+(GC248/12*11*$E248*$G248*$H248*$P248*GD$10)</f>
        <v>0</v>
      </c>
      <c r="GE248" s="34">
        <f t="shared" si="2073"/>
        <v>0</v>
      </c>
      <c r="GF248" s="34">
        <f t="shared" si="1751"/>
        <v>0</v>
      </c>
      <c r="GG248" s="34"/>
      <c r="GH248" s="34"/>
      <c r="GI248" s="27">
        <f t="shared" si="1745"/>
        <v>0</v>
      </c>
      <c r="GJ248" s="27">
        <f t="shared" si="1745"/>
        <v>0</v>
      </c>
      <c r="GK248" s="37"/>
      <c r="GL248" s="38"/>
    </row>
    <row r="249" spans="1:194" ht="45" x14ac:dyDescent="0.25">
      <c r="A249" s="41"/>
      <c r="B249" s="72">
        <v>209</v>
      </c>
      <c r="C249" s="28" t="s">
        <v>387</v>
      </c>
      <c r="D249" s="29">
        <f t="shared" si="2020"/>
        <v>18150.400000000001</v>
      </c>
      <c r="E249" s="29">
        <f t="shared" si="2020"/>
        <v>18790</v>
      </c>
      <c r="F249" s="30">
        <v>18508</v>
      </c>
      <c r="G249" s="39">
        <v>4.12</v>
      </c>
      <c r="H249" s="31">
        <v>1</v>
      </c>
      <c r="I249" s="32"/>
      <c r="J249" s="32"/>
      <c r="K249" s="32"/>
      <c r="L249" s="29">
        <v>1.4</v>
      </c>
      <c r="M249" s="29">
        <v>1.68</v>
      </c>
      <c r="N249" s="29">
        <v>2.23</v>
      </c>
      <c r="O249" s="29">
        <v>2.39</v>
      </c>
      <c r="P249" s="33">
        <v>2.57</v>
      </c>
      <c r="Q249" s="34">
        <v>28</v>
      </c>
      <c r="R249" s="34">
        <f>(Q249/12*1*$D249*$G249*$H249*$L249*R$9)+(Q249/12*5*$E249*$G249*$H249*$L249*R$10)+(Q249/12*6*$F249*$G249*$H249*$L249*R$10)</f>
        <v>3055297.9486400001</v>
      </c>
      <c r="S249" s="34">
        <v>0</v>
      </c>
      <c r="T249" s="34">
        <f>(S249/12*1*$D249*$G249*$H249*$L249*T$9)+(S249/12*5*$E249*$G249*$H249*$L249*T$10)+(S249/12*6*$F249*$G249*$H249*$L249*T$10)</f>
        <v>0</v>
      </c>
      <c r="U249" s="34">
        <v>0</v>
      </c>
      <c r="V249" s="34">
        <f t="shared" si="2036"/>
        <v>0</v>
      </c>
      <c r="W249" s="34"/>
      <c r="X249" s="34">
        <f t="shared" si="2037"/>
        <v>0</v>
      </c>
      <c r="Y249" s="34">
        <v>84</v>
      </c>
      <c r="Z249" s="34">
        <f t="shared" si="2038"/>
        <v>9248663.8384000007</v>
      </c>
      <c r="AA249" s="34">
        <v>0</v>
      </c>
      <c r="AB249" s="34">
        <f t="shared" si="2039"/>
        <v>0</v>
      </c>
      <c r="AC249" s="34">
        <v>0</v>
      </c>
      <c r="AD249" s="34">
        <f t="shared" si="2040"/>
        <v>0</v>
      </c>
      <c r="AE249" s="34">
        <v>0</v>
      </c>
      <c r="AF249" s="34">
        <f t="shared" si="2041"/>
        <v>0</v>
      </c>
      <c r="AG249" s="34">
        <v>0</v>
      </c>
      <c r="AH249" s="34">
        <f t="shared" si="2042"/>
        <v>0</v>
      </c>
      <c r="AI249" s="34">
        <v>3</v>
      </c>
      <c r="AJ249" s="34">
        <f t="shared" si="2043"/>
        <v>354239.67235999997</v>
      </c>
      <c r="AK249" s="34">
        <v>0</v>
      </c>
      <c r="AL249" s="34">
        <f>(AK249/12*1*$D249*$G249*$H249*$L249*AL$9)+(AK249/12*5*$E249*$G249*$H249*$L249*AL$10)+(AK249/12*6*$F249*$G249*$H249*$L249*AL$10)</f>
        <v>0</v>
      </c>
      <c r="AM249" s="34"/>
      <c r="AN249" s="34">
        <f>(AM249/12*1*$D249*$G249*$H249*$L249*AN$9)+(AM249/12*5*$E249*$G249*$H249*$L249*AN$10)+(AM249/12*6*$F249*$G249*$H249*$L249*AN$10)</f>
        <v>0</v>
      </c>
      <c r="AO249" s="34">
        <v>0</v>
      </c>
      <c r="AP249" s="34">
        <f t="shared" si="2044"/>
        <v>0</v>
      </c>
      <c r="AQ249" s="34">
        <v>0</v>
      </c>
      <c r="AR249" s="34">
        <f>(AQ249/12*1*$D249*$G249*$H249*$M249*AR$9)+(AQ249/12*5*$E249*$G249*$H249*$M249*AR$10)+(AQ249/12*6*$F249*$G249*$H249*$M249*AR$10)</f>
        <v>0</v>
      </c>
      <c r="AS249" s="34">
        <v>0</v>
      </c>
      <c r="AT249" s="34">
        <f>(AS249/12*1*$D249*$G249*$H249*$M249*AT$9)+(AS249/12*5*$E249*$G249*$H249*$M249*AT$10)+(AS249/12*6*$F249*$G249*$H249*$M249*AT$10)</f>
        <v>0</v>
      </c>
      <c r="AU249" s="34">
        <v>1</v>
      </c>
      <c r="AV249" s="34">
        <f t="shared" si="2045"/>
        <v>129130.7631488</v>
      </c>
      <c r="AW249" s="34"/>
      <c r="AX249" s="34">
        <f t="shared" si="2046"/>
        <v>0</v>
      </c>
      <c r="AY249" s="34"/>
      <c r="AZ249" s="34">
        <f t="shared" si="2047"/>
        <v>0</v>
      </c>
      <c r="BA249" s="34"/>
      <c r="BB249" s="34">
        <f t="shared" si="2048"/>
        <v>0</v>
      </c>
      <c r="BC249" s="34">
        <v>0</v>
      </c>
      <c r="BD249" s="34">
        <f t="shared" si="2049"/>
        <v>0</v>
      </c>
      <c r="BE249" s="34">
        <v>0</v>
      </c>
      <c r="BF249" s="34">
        <f t="shared" si="2050"/>
        <v>0</v>
      </c>
      <c r="BG249" s="34">
        <v>0</v>
      </c>
      <c r="BH249" s="34">
        <f t="shared" si="2051"/>
        <v>0</v>
      </c>
      <c r="BI249" s="34">
        <v>0</v>
      </c>
      <c r="BJ249" s="34">
        <f t="shared" si="2052"/>
        <v>0</v>
      </c>
      <c r="BK249" s="34">
        <v>0</v>
      </c>
      <c r="BL249" s="34">
        <f t="shared" si="2053"/>
        <v>0</v>
      </c>
      <c r="BM249" s="34">
        <v>0</v>
      </c>
      <c r="BN249" s="34">
        <f t="shared" si="2054"/>
        <v>0</v>
      </c>
      <c r="BO249" s="34">
        <v>0</v>
      </c>
      <c r="BP249" s="34">
        <f t="shared" si="2055"/>
        <v>0</v>
      </c>
      <c r="BQ249" s="40">
        <v>0</v>
      </c>
      <c r="BR249" s="34">
        <f t="shared" si="2056"/>
        <v>0</v>
      </c>
      <c r="BS249" s="34">
        <v>0</v>
      </c>
      <c r="BT249" s="34">
        <f t="shared" si="2057"/>
        <v>0</v>
      </c>
      <c r="BU249" s="34">
        <v>0</v>
      </c>
      <c r="BV249" s="34">
        <f t="shared" si="2058"/>
        <v>0</v>
      </c>
      <c r="BW249" s="34">
        <v>0</v>
      </c>
      <c r="BX249" s="34">
        <f>(BW249/12*1*$D249*$G249*$H249*$L249*BX$9)+(BW249/12*5*$E249*$G249*$H249*$L249*BX$10)+(BW249/12*6*$F249*$G249*$H249*$L249*BX$10)</f>
        <v>0</v>
      </c>
      <c r="BY249" s="34">
        <v>0</v>
      </c>
      <c r="BZ249" s="34">
        <f>(BY249/12*1*$D249*$G249*$H249*$L249*BZ$9)+(BY249/12*5*$E249*$G249*$H249*$L249*BZ$10)+(BY249/12*6*$F249*$G249*$H249*$L249*BZ$10)</f>
        <v>0</v>
      </c>
      <c r="CA249" s="34">
        <v>0</v>
      </c>
      <c r="CB249" s="34">
        <f>(CA249/12*1*$D249*$G249*$H249*$L249*CB$9)+(CA249/12*5*$E249*$G249*$H249*$L249*CB$10)+(CA249/12*6*$F249*$G249*$H249*$L249*CB$10)</f>
        <v>0</v>
      </c>
      <c r="CC249" s="34">
        <v>0</v>
      </c>
      <c r="CD249" s="34">
        <f>(CC249/12*1*$D249*$G249*$H249*$L249*CD$9)+(CC249/12*5*$E249*$G249*$H249*$L249*CD$10)+(CC249/12*6*$F249*$G249*$H249*$L249*CD$10)</f>
        <v>0</v>
      </c>
      <c r="CE249" s="34">
        <v>0</v>
      </c>
      <c r="CF249" s="34">
        <f t="shared" si="2059"/>
        <v>0</v>
      </c>
      <c r="CG249" s="34"/>
      <c r="CH249" s="34">
        <f t="shared" si="2060"/>
        <v>0</v>
      </c>
      <c r="CI249" s="34"/>
      <c r="CJ249" s="34">
        <f t="shared" si="2061"/>
        <v>0</v>
      </c>
      <c r="CK249" s="34">
        <v>0</v>
      </c>
      <c r="CL249" s="34">
        <f t="shared" si="2062"/>
        <v>0</v>
      </c>
      <c r="CM249" s="34">
        <v>0</v>
      </c>
      <c r="CN249" s="34">
        <f>(CM249/12*1*$D249*$G249*$H249*$L249*CN$9)+(CM249/12*11*$E249*$G249*$H249*$L249*CN$10)</f>
        <v>0</v>
      </c>
      <c r="CO249" s="34"/>
      <c r="CP249" s="34">
        <f t="shared" si="1951"/>
        <v>0</v>
      </c>
      <c r="CQ249" s="34"/>
      <c r="CR249" s="34"/>
      <c r="CS249" s="34">
        <f t="shared" si="1727"/>
        <v>0</v>
      </c>
      <c r="CT249" s="34">
        <f t="shared" si="1727"/>
        <v>0</v>
      </c>
      <c r="CU249" s="34">
        <v>0</v>
      </c>
      <c r="CV249" s="34">
        <f t="shared" si="2063"/>
        <v>0</v>
      </c>
      <c r="CW249" s="34">
        <v>0</v>
      </c>
      <c r="CX249" s="34">
        <f t="shared" si="2064"/>
        <v>0</v>
      </c>
      <c r="CY249" s="34">
        <v>0</v>
      </c>
      <c r="CZ249" s="34">
        <f t="shared" si="2065"/>
        <v>0</v>
      </c>
      <c r="DA249" s="34">
        <v>0</v>
      </c>
      <c r="DB249" s="34">
        <f t="shared" si="2066"/>
        <v>0</v>
      </c>
      <c r="DC249" s="34">
        <v>0</v>
      </c>
      <c r="DD249" s="34">
        <f t="shared" si="2067"/>
        <v>0</v>
      </c>
      <c r="DE249" s="34">
        <v>0</v>
      </c>
      <c r="DF249" s="34">
        <f t="shared" si="2068"/>
        <v>0</v>
      </c>
      <c r="DG249" s="34">
        <v>0</v>
      </c>
      <c r="DH249" s="34">
        <f>(DG249/12*1*$D249*$G249*$H249*$M249*DH$9)+(DG249/12*11*$E249*$G249*$H249*$M249*DH$10)</f>
        <v>0</v>
      </c>
      <c r="DI249" s="34">
        <f t="shared" si="2074"/>
        <v>0</v>
      </c>
      <c r="DJ249" s="34">
        <f t="shared" si="1958"/>
        <v>0</v>
      </c>
      <c r="DK249" s="34"/>
      <c r="DL249" s="27"/>
      <c r="DM249" s="34"/>
      <c r="DN249" s="27">
        <f t="shared" si="1682"/>
        <v>0</v>
      </c>
      <c r="DO249" s="34">
        <v>0</v>
      </c>
      <c r="DP249" s="34">
        <f t="shared" si="2069"/>
        <v>0</v>
      </c>
      <c r="DQ249" s="34">
        <v>0</v>
      </c>
      <c r="DR249" s="34">
        <f>(DQ249/12*1*$D249*$G249*$H249*$M249*DR$9)+(DQ249/12*11*$E249*$G249*$H249*$M249*DR$10)</f>
        <v>0</v>
      </c>
      <c r="DS249" s="34">
        <v>0</v>
      </c>
      <c r="DT249" s="34">
        <f t="shared" si="1960"/>
        <v>0</v>
      </c>
      <c r="DU249" s="34"/>
      <c r="DV249" s="27"/>
      <c r="DW249" s="34">
        <f t="shared" si="1693"/>
        <v>0</v>
      </c>
      <c r="DX249" s="34">
        <f t="shared" si="1693"/>
        <v>0</v>
      </c>
      <c r="DY249" s="34">
        <v>0</v>
      </c>
      <c r="DZ249" s="34">
        <f>(DY249/12*1*$D249*$G249*$H249*$M249*DZ$9)+(DY249/12*11*$E249*$G249*$H249*$M249*DZ$10)</f>
        <v>0</v>
      </c>
      <c r="EA249" s="34">
        <v>0</v>
      </c>
      <c r="EB249" s="34">
        <f t="shared" si="1961"/>
        <v>0</v>
      </c>
      <c r="EC249" s="27"/>
      <c r="ED249" s="34"/>
      <c r="EE249" s="34">
        <f t="shared" si="1735"/>
        <v>0</v>
      </c>
      <c r="EF249" s="34">
        <f t="shared" si="1735"/>
        <v>0</v>
      </c>
      <c r="EG249" s="34">
        <v>0</v>
      </c>
      <c r="EH249" s="34">
        <f>(EG249/12*1*$D249*$G249*$H249*$L249*EH$9)+(EG249/12*11*$E249*$G249*$H249*$L249*EH$10)</f>
        <v>0</v>
      </c>
      <c r="EI249" s="34">
        <v>0</v>
      </c>
      <c r="EJ249" s="34">
        <f t="shared" si="1747"/>
        <v>0</v>
      </c>
      <c r="EK249" s="34"/>
      <c r="EL249" s="34"/>
      <c r="EM249" s="34">
        <f t="shared" si="1737"/>
        <v>0</v>
      </c>
      <c r="EN249" s="34">
        <f t="shared" si="1694"/>
        <v>0</v>
      </c>
      <c r="EO249" s="34">
        <v>0</v>
      </c>
      <c r="EP249" s="34">
        <f>(EO249/12*1*$D249*$G249*$H249*$L249*EP$9)+(EO249/12*11*$E249*$G249*$H249*$L249*EP$10)</f>
        <v>0</v>
      </c>
      <c r="EQ249" s="34">
        <v>0</v>
      </c>
      <c r="ER249" s="34">
        <f t="shared" si="1748"/>
        <v>0</v>
      </c>
      <c r="ES249" s="34"/>
      <c r="ET249" s="34"/>
      <c r="EU249" s="34">
        <f t="shared" si="1738"/>
        <v>0</v>
      </c>
      <c r="EV249" s="34">
        <f t="shared" si="1696"/>
        <v>0</v>
      </c>
      <c r="EW249" s="34">
        <v>0</v>
      </c>
      <c r="EX249" s="34">
        <f>(EW249/12*1*$D249*$G249*$H249*$M249*EX$9)+(EW249/12*11*$E249*$G249*$H249*$M249*EX$10)</f>
        <v>0</v>
      </c>
      <c r="EY249" s="34">
        <f t="shared" si="1739"/>
        <v>0</v>
      </c>
      <c r="EZ249" s="34">
        <f t="shared" si="1749"/>
        <v>0</v>
      </c>
      <c r="FA249" s="34"/>
      <c r="FB249" s="34"/>
      <c r="FC249" s="34">
        <f t="shared" si="1863"/>
        <v>0</v>
      </c>
      <c r="FD249" s="34">
        <f t="shared" si="1863"/>
        <v>0</v>
      </c>
      <c r="FE249" s="34">
        <v>0</v>
      </c>
      <c r="FF249" s="34">
        <f t="shared" si="2070"/>
        <v>0</v>
      </c>
      <c r="FG249" s="34">
        <f t="shared" si="1821"/>
        <v>0</v>
      </c>
      <c r="FH249" s="34">
        <f t="shared" si="1822"/>
        <v>0</v>
      </c>
      <c r="FI249" s="34"/>
      <c r="FJ249" s="34"/>
      <c r="FK249" s="34">
        <f t="shared" si="1865"/>
        <v>0</v>
      </c>
      <c r="FL249" s="34">
        <f t="shared" si="1865"/>
        <v>0</v>
      </c>
      <c r="FM249" s="34">
        <v>0</v>
      </c>
      <c r="FN249" s="34">
        <f t="shared" si="2071"/>
        <v>0</v>
      </c>
      <c r="FO249" s="34">
        <v>0</v>
      </c>
      <c r="FP249" s="34">
        <f t="shared" si="1750"/>
        <v>0</v>
      </c>
      <c r="FQ249" s="34"/>
      <c r="FR249" s="34"/>
      <c r="FS249" s="34"/>
      <c r="FT249" s="34"/>
      <c r="FU249" s="34">
        <v>0</v>
      </c>
      <c r="FV249" s="34">
        <f t="shared" si="2072"/>
        <v>0</v>
      </c>
      <c r="FW249" s="34"/>
      <c r="FX249" s="34"/>
      <c r="FY249" s="34"/>
      <c r="FZ249" s="34"/>
      <c r="GA249" s="34">
        <f t="shared" si="1744"/>
        <v>0</v>
      </c>
      <c r="GB249" s="34">
        <f t="shared" si="1744"/>
        <v>0</v>
      </c>
      <c r="GC249" s="34">
        <v>0</v>
      </c>
      <c r="GD249" s="34">
        <f>(GC249/12*1*$D249*$G249*$H249*$O249*GD$9)+(GC249/12*11*$E249*$G249*$H249*$P249*GD$10)</f>
        <v>0</v>
      </c>
      <c r="GE249" s="34">
        <f t="shared" si="2073"/>
        <v>0</v>
      </c>
      <c r="GF249" s="34">
        <f t="shared" si="1751"/>
        <v>0</v>
      </c>
      <c r="GG249" s="34"/>
      <c r="GH249" s="34"/>
      <c r="GI249" s="27">
        <f t="shared" si="1745"/>
        <v>0</v>
      </c>
      <c r="GJ249" s="27">
        <f t="shared" si="1745"/>
        <v>0</v>
      </c>
      <c r="GK249" s="37"/>
      <c r="GL249" s="38"/>
    </row>
    <row r="250" spans="1:194" x14ac:dyDescent="0.25">
      <c r="A250" s="41">
        <v>29</v>
      </c>
      <c r="B250" s="78"/>
      <c r="C250" s="44" t="s">
        <v>388</v>
      </c>
      <c r="D250" s="29">
        <f t="shared" si="2020"/>
        <v>18150.400000000001</v>
      </c>
      <c r="E250" s="29">
        <f t="shared" si="2020"/>
        <v>18790</v>
      </c>
      <c r="F250" s="30">
        <v>18508</v>
      </c>
      <c r="G250" s="74">
        <v>1.37</v>
      </c>
      <c r="H250" s="31">
        <v>1</v>
      </c>
      <c r="I250" s="32"/>
      <c r="J250" s="32"/>
      <c r="K250" s="32"/>
      <c r="L250" s="29">
        <v>1.4</v>
      </c>
      <c r="M250" s="29">
        <v>1.68</v>
      </c>
      <c r="N250" s="29">
        <v>2.23</v>
      </c>
      <c r="O250" s="29">
        <v>2.39</v>
      </c>
      <c r="P250" s="33">
        <v>2.57</v>
      </c>
      <c r="Q250" s="27">
        <f>SUM(Q251:Q263)</f>
        <v>1153</v>
      </c>
      <c r="R250" s="27">
        <f t="shared" ref="R250:CC250" si="2075">SUM(R251:R263)</f>
        <v>47436626.716640003</v>
      </c>
      <c r="S250" s="27">
        <f t="shared" si="2075"/>
        <v>3910</v>
      </c>
      <c r="T250" s="27">
        <f t="shared" si="2075"/>
        <v>198035084.99189335</v>
      </c>
      <c r="U250" s="27">
        <f t="shared" si="2075"/>
        <v>0</v>
      </c>
      <c r="V250" s="27">
        <f t="shared" si="2075"/>
        <v>0</v>
      </c>
      <c r="W250" s="27">
        <f t="shared" si="2075"/>
        <v>0</v>
      </c>
      <c r="X250" s="27">
        <f t="shared" si="2075"/>
        <v>0</v>
      </c>
      <c r="Y250" s="27">
        <f t="shared" si="2075"/>
        <v>0</v>
      </c>
      <c r="Z250" s="27">
        <f t="shared" si="2075"/>
        <v>0</v>
      </c>
      <c r="AA250" s="27">
        <f t="shared" si="2075"/>
        <v>272</v>
      </c>
      <c r="AB250" s="27">
        <f t="shared" si="2075"/>
        <v>13056189.977133332</v>
      </c>
      <c r="AC250" s="27">
        <f t="shared" si="2075"/>
        <v>0</v>
      </c>
      <c r="AD250" s="27">
        <f t="shared" si="2075"/>
        <v>0</v>
      </c>
      <c r="AE250" s="27">
        <f t="shared" si="2075"/>
        <v>0</v>
      </c>
      <c r="AF250" s="27">
        <f t="shared" si="2075"/>
        <v>0</v>
      </c>
      <c r="AG250" s="27">
        <f t="shared" si="2075"/>
        <v>2</v>
      </c>
      <c r="AH250" s="27">
        <f t="shared" si="2075"/>
        <v>64643.737619999985</v>
      </c>
      <c r="AI250" s="27">
        <f>SUM(AI251:AI263)</f>
        <v>993</v>
      </c>
      <c r="AJ250" s="27">
        <f t="shared" ref="AJ250" si="2076">SUM(AJ251:AJ263)</f>
        <v>37835507.534789994</v>
      </c>
      <c r="AK250" s="27">
        <f t="shared" si="2075"/>
        <v>6</v>
      </c>
      <c r="AL250" s="27">
        <f t="shared" si="2075"/>
        <v>189099.25671466664</v>
      </c>
      <c r="AM250" s="27">
        <f t="shared" si="2075"/>
        <v>0</v>
      </c>
      <c r="AN250" s="27">
        <f t="shared" si="2075"/>
        <v>0</v>
      </c>
      <c r="AO250" s="27">
        <f t="shared" si="2075"/>
        <v>740</v>
      </c>
      <c r="AP250" s="27">
        <f t="shared" si="2075"/>
        <v>22122523.541066669</v>
      </c>
      <c r="AQ250" s="27">
        <f t="shared" si="2075"/>
        <v>466</v>
      </c>
      <c r="AR250" s="27">
        <f t="shared" si="2075"/>
        <v>19769543.729062401</v>
      </c>
      <c r="AS250" s="27">
        <f t="shared" si="2075"/>
        <v>0</v>
      </c>
      <c r="AT250" s="27">
        <f t="shared" si="2075"/>
        <v>0</v>
      </c>
      <c r="AU250" s="27">
        <f t="shared" si="2075"/>
        <v>1239</v>
      </c>
      <c r="AV250" s="27">
        <f t="shared" si="2075"/>
        <v>51117917.028528005</v>
      </c>
      <c r="AW250" s="27">
        <f t="shared" si="2075"/>
        <v>3</v>
      </c>
      <c r="AX250" s="27">
        <f t="shared" si="2075"/>
        <v>128817.33896640001</v>
      </c>
      <c r="AY250" s="27">
        <f t="shared" si="2075"/>
        <v>0</v>
      </c>
      <c r="AZ250" s="27">
        <f t="shared" si="2075"/>
        <v>0</v>
      </c>
      <c r="BA250" s="27">
        <f t="shared" si="2075"/>
        <v>0</v>
      </c>
      <c r="BB250" s="27">
        <f t="shared" si="2075"/>
        <v>0</v>
      </c>
      <c r="BC250" s="27">
        <f t="shared" si="2075"/>
        <v>16</v>
      </c>
      <c r="BD250" s="27">
        <f t="shared" si="2075"/>
        <v>568551.46687360003</v>
      </c>
      <c r="BE250" s="27">
        <f t="shared" si="2075"/>
        <v>0</v>
      </c>
      <c r="BF250" s="27">
        <f t="shared" si="2075"/>
        <v>0</v>
      </c>
      <c r="BG250" s="27">
        <f t="shared" si="2075"/>
        <v>0</v>
      </c>
      <c r="BH250" s="27">
        <f t="shared" si="2075"/>
        <v>0</v>
      </c>
      <c r="BI250" s="27">
        <v>0</v>
      </c>
      <c r="BJ250" s="27">
        <f t="shared" ref="BJ250" si="2077">SUM(BJ251:BJ263)</f>
        <v>0</v>
      </c>
      <c r="BK250" s="27">
        <f t="shared" si="2075"/>
        <v>0</v>
      </c>
      <c r="BL250" s="27">
        <f t="shared" si="2075"/>
        <v>0</v>
      </c>
      <c r="BM250" s="27">
        <f>SUM(BM251:BM263)</f>
        <v>24</v>
      </c>
      <c r="BN250" s="27">
        <f t="shared" ref="BN250" si="2078">SUM(BN251:BN263)</f>
        <v>909962.00801333343</v>
      </c>
      <c r="BO250" s="27">
        <f t="shared" si="2075"/>
        <v>66</v>
      </c>
      <c r="BP250" s="27">
        <f t="shared" si="2075"/>
        <v>2438092.5853853337</v>
      </c>
      <c r="BQ250" s="27">
        <v>0</v>
      </c>
      <c r="BR250" s="27">
        <f t="shared" ref="BR250" si="2079">SUM(BR251:BR263)</f>
        <v>0</v>
      </c>
      <c r="BS250" s="27">
        <f t="shared" si="2075"/>
        <v>1</v>
      </c>
      <c r="BT250" s="27">
        <f t="shared" si="2075"/>
        <v>32473.214927999998</v>
      </c>
      <c r="BU250" s="27">
        <f t="shared" si="2075"/>
        <v>0</v>
      </c>
      <c r="BV250" s="27">
        <f t="shared" si="2075"/>
        <v>0</v>
      </c>
      <c r="BW250" s="27">
        <f t="shared" si="2075"/>
        <v>0</v>
      </c>
      <c r="BX250" s="27">
        <f t="shared" si="2075"/>
        <v>0</v>
      </c>
      <c r="BY250" s="27">
        <f t="shared" si="2075"/>
        <v>10</v>
      </c>
      <c r="BZ250" s="27">
        <f t="shared" si="2075"/>
        <v>239586.076268</v>
      </c>
      <c r="CA250" s="27">
        <f t="shared" si="2075"/>
        <v>0</v>
      </c>
      <c r="CB250" s="27">
        <f t="shared" si="2075"/>
        <v>0</v>
      </c>
      <c r="CC250" s="27">
        <f t="shared" si="2075"/>
        <v>25</v>
      </c>
      <c r="CD250" s="27">
        <f t="shared" ref="CD250:EO250" si="2080">SUM(CD251:CD263)</f>
        <v>500899.39036199998</v>
      </c>
      <c r="CE250" s="27">
        <f t="shared" si="2080"/>
        <v>0</v>
      </c>
      <c r="CF250" s="27">
        <f t="shared" si="2080"/>
        <v>0</v>
      </c>
      <c r="CG250" s="27">
        <f t="shared" si="2080"/>
        <v>0</v>
      </c>
      <c r="CH250" s="27">
        <f t="shared" si="2080"/>
        <v>0</v>
      </c>
      <c r="CI250" s="27">
        <f t="shared" si="2080"/>
        <v>0</v>
      </c>
      <c r="CJ250" s="27">
        <f t="shared" si="2080"/>
        <v>0</v>
      </c>
      <c r="CK250" s="27">
        <f t="shared" si="2080"/>
        <v>0</v>
      </c>
      <c r="CL250" s="27">
        <f t="shared" si="2080"/>
        <v>0</v>
      </c>
      <c r="CM250" s="27">
        <f t="shared" si="2080"/>
        <v>90</v>
      </c>
      <c r="CN250" s="27">
        <f t="shared" si="2080"/>
        <v>2391298.5968666663</v>
      </c>
      <c r="CO250" s="27">
        <f t="shared" si="2080"/>
        <v>21</v>
      </c>
      <c r="CP250" s="27">
        <f t="shared" si="2080"/>
        <v>471209.12</v>
      </c>
      <c r="CQ250" s="27">
        <f>CM250-CO250</f>
        <v>69</v>
      </c>
      <c r="CR250" s="27">
        <f>($CQ250/9*3* $E250*$G250*$H250*$L250*CR$10)+($CQ250/9*6* $F250*$G250*$H250*$L250*CR$10)</f>
        <v>2348581.8933359999</v>
      </c>
      <c r="CS250" s="34">
        <f t="shared" si="1727"/>
        <v>90</v>
      </c>
      <c r="CT250" s="34">
        <f t="shared" si="1727"/>
        <v>2819791.013336</v>
      </c>
      <c r="CU250" s="27">
        <f t="shared" si="2080"/>
        <v>288</v>
      </c>
      <c r="CV250" s="27">
        <f t="shared" ref="CV250" si="2081">SUM(CV251:CV263)</f>
        <v>10161018.785579199</v>
      </c>
      <c r="CW250" s="27">
        <f t="shared" ref="CW250:CY250" si="2082">SUM(CW251:CW263)</f>
        <v>212</v>
      </c>
      <c r="CX250" s="27">
        <f t="shared" si="2082"/>
        <v>7542488.8739200002</v>
      </c>
      <c r="CY250" s="27">
        <f t="shared" si="2082"/>
        <v>48</v>
      </c>
      <c r="CZ250" s="27">
        <f t="shared" si="2080"/>
        <v>1192855.7596013334</v>
      </c>
      <c r="DA250" s="27">
        <f t="shared" si="2080"/>
        <v>107</v>
      </c>
      <c r="DB250" s="27">
        <f t="shared" si="2080"/>
        <v>4663752.9213744001</v>
      </c>
      <c r="DC250" s="27">
        <f t="shared" si="2080"/>
        <v>12</v>
      </c>
      <c r="DD250" s="27">
        <f t="shared" si="2080"/>
        <v>429399.09149760002</v>
      </c>
      <c r="DE250" s="27">
        <f t="shared" si="2080"/>
        <v>0</v>
      </c>
      <c r="DF250" s="27">
        <f t="shared" si="2080"/>
        <v>0</v>
      </c>
      <c r="DG250" s="27">
        <f t="shared" si="2080"/>
        <v>12</v>
      </c>
      <c r="DH250" s="27">
        <f t="shared" si="2080"/>
        <v>553069.98257280001</v>
      </c>
      <c r="DI250" s="27">
        <f t="shared" si="2080"/>
        <v>2</v>
      </c>
      <c r="DJ250" s="27">
        <f t="shared" si="2080"/>
        <v>69538.13</v>
      </c>
      <c r="DK250" s="27">
        <f>DG250-DI250</f>
        <v>10</v>
      </c>
      <c r="DL250" s="27">
        <f>(DK250/9*3*$E250*$G250*$H250*$M250*DL$10)+(DK250/9*6*$F250*$G250*$H250*$M250*DL$10)</f>
        <v>451263.38812800008</v>
      </c>
      <c r="DM250" s="34">
        <f t="shared" ref="DM250" si="2083">DI250+DK250</f>
        <v>12</v>
      </c>
      <c r="DN250" s="27">
        <f t="shared" si="1682"/>
        <v>520801.51812800008</v>
      </c>
      <c r="DO250" s="27">
        <f t="shared" si="2080"/>
        <v>0</v>
      </c>
      <c r="DP250" s="27">
        <f t="shared" ref="DP250" si="2084">SUM(DP251:DP263)</f>
        <v>0</v>
      </c>
      <c r="DQ250" s="27">
        <f t="shared" si="2080"/>
        <v>100</v>
      </c>
      <c r="DR250" s="27">
        <f t="shared" si="2080"/>
        <v>3346205.7079583998</v>
      </c>
      <c r="DS250" s="27">
        <f t="shared" si="2080"/>
        <v>26</v>
      </c>
      <c r="DT250" s="27">
        <f t="shared" si="2080"/>
        <v>871556.58</v>
      </c>
      <c r="DU250" s="27">
        <f>DQ250-DS250</f>
        <v>74</v>
      </c>
      <c r="DV250" s="27">
        <f>(DU250/9*3*$E250*$G250*$H250*$M250*DV$10)+(DU250/9*6*$F250*$G250*$H250*$M250*DV$10)</f>
        <v>3339349.0721471994</v>
      </c>
      <c r="DW250" s="34">
        <f t="shared" si="1693"/>
        <v>100</v>
      </c>
      <c r="DX250" s="34">
        <f t="shared" si="1693"/>
        <v>4210905.652147199</v>
      </c>
      <c r="DY250" s="27">
        <f t="shared" si="2080"/>
        <v>223</v>
      </c>
      <c r="DZ250" s="27">
        <f t="shared" si="2080"/>
        <v>8539856.0927344002</v>
      </c>
      <c r="EA250" s="27">
        <f t="shared" si="2080"/>
        <v>61</v>
      </c>
      <c r="EB250" s="27">
        <f t="shared" si="2080"/>
        <v>2199273.8099999996</v>
      </c>
      <c r="EC250" s="27">
        <f>DY250-EA250</f>
        <v>162</v>
      </c>
      <c r="ED250" s="27">
        <f>(EC250/9*3*$E250*$G250*$H250*$M250*ED$10)+(EC250/9*6*$F250*$G250*$H250*$M250*ED$10)</f>
        <v>7310466.8876736015</v>
      </c>
      <c r="EE250" s="34">
        <f t="shared" si="1735"/>
        <v>223</v>
      </c>
      <c r="EF250" s="34">
        <f t="shared" si="1735"/>
        <v>9509740.6976736002</v>
      </c>
      <c r="EG250" s="27">
        <f t="shared" si="2080"/>
        <v>102</v>
      </c>
      <c r="EH250" s="27">
        <f t="shared" si="2080"/>
        <v>2854103.3660999998</v>
      </c>
      <c r="EI250" s="27">
        <f t="shared" si="2080"/>
        <v>28</v>
      </c>
      <c r="EJ250" s="27">
        <f t="shared" si="2080"/>
        <v>731783.91999999993</v>
      </c>
      <c r="EK250" s="27">
        <f>EG250-EI250</f>
        <v>74</v>
      </c>
      <c r="EL250" s="27">
        <f>(EK250/9*3* $E250*$G250*$H250*$L250*EL$10)+(EK250/9*6* $F250*$G250*$H250*$L250*EL$10)</f>
        <v>2782790.8934559999</v>
      </c>
      <c r="EM250" s="27">
        <f>EI250+EK250</f>
        <v>102</v>
      </c>
      <c r="EN250" s="34">
        <f t="shared" si="1694"/>
        <v>3514574.8134559998</v>
      </c>
      <c r="EO250" s="27">
        <f t="shared" si="2080"/>
        <v>62</v>
      </c>
      <c r="EP250" s="27">
        <f t="shared" ref="EP250:GD250" si="2085">SUM(EP251:EP263)</f>
        <v>1787232.7093040003</v>
      </c>
      <c r="EQ250" s="27">
        <f t="shared" si="2085"/>
        <v>17</v>
      </c>
      <c r="ER250" s="27">
        <f t="shared" si="2085"/>
        <v>472104.94999999995</v>
      </c>
      <c r="ES250" s="27">
        <f>EO250-EQ250</f>
        <v>45</v>
      </c>
      <c r="ET250" s="27">
        <f>(ES250/9*3* $E250*$G250*$H250*$L250*ET$10)+(ES250/9*6* $F250*$G250*$H250*$L250*ET$10)</f>
        <v>1692237.7054800002</v>
      </c>
      <c r="EU250" s="27">
        <f>EQ250+ES250</f>
        <v>62</v>
      </c>
      <c r="EV250" s="34">
        <f t="shared" si="1696"/>
        <v>2164342.6554800002</v>
      </c>
      <c r="EW250" s="27">
        <f t="shared" si="2085"/>
        <v>16</v>
      </c>
      <c r="EX250" s="27">
        <f t="shared" si="2085"/>
        <v>562331.96443199995</v>
      </c>
      <c r="EY250" s="27">
        <f t="shared" si="2085"/>
        <v>2</v>
      </c>
      <c r="EZ250" s="27">
        <f t="shared" si="2085"/>
        <v>85483.97</v>
      </c>
      <c r="FA250" s="27">
        <f>EW250-EY250</f>
        <v>14</v>
      </c>
      <c r="FB250" s="27">
        <f>(FA250/9*3*$E250*$G250*$H250*$M250*FB$10)+(FA250/9*6*$F250*$G250*$H250*$M250*FB$10)</f>
        <v>811589.06881920015</v>
      </c>
      <c r="FC250" s="34">
        <f t="shared" si="1863"/>
        <v>16</v>
      </c>
      <c r="FD250" s="34">
        <f t="shared" si="1863"/>
        <v>897073.03881920013</v>
      </c>
      <c r="FE250" s="27">
        <f t="shared" si="2085"/>
        <v>60</v>
      </c>
      <c r="FF250" s="27">
        <f t="shared" si="2085"/>
        <v>2992912.8316639997</v>
      </c>
      <c r="FG250" s="27">
        <f t="shared" si="2085"/>
        <v>6</v>
      </c>
      <c r="FH250" s="27">
        <f t="shared" si="2085"/>
        <v>257224.22</v>
      </c>
      <c r="FI250" s="27">
        <f>FE250-FG250-4</f>
        <v>50</v>
      </c>
      <c r="FJ250" s="27">
        <f>(FI250/9*3*$E250*$G250*$H250*$M250*FJ$10)+(FI250/9*6*$F250*$G250*$H250*$M250*FJ$10)</f>
        <v>2898532.3886399996</v>
      </c>
      <c r="FK250" s="34">
        <f t="shared" si="1865"/>
        <v>56</v>
      </c>
      <c r="FL250" s="34">
        <f t="shared" si="1865"/>
        <v>3155756.6086399998</v>
      </c>
      <c r="FM250" s="27">
        <f t="shared" si="2085"/>
        <v>3</v>
      </c>
      <c r="FN250" s="27">
        <f t="shared" si="2085"/>
        <v>128212.90439999997</v>
      </c>
      <c r="FO250" s="27">
        <f t="shared" si="2085"/>
        <v>4</v>
      </c>
      <c r="FP250" s="27">
        <f t="shared" si="2085"/>
        <v>136795.81</v>
      </c>
      <c r="FQ250" s="27"/>
      <c r="FR250" s="27">
        <f>(FQ250/9*3*$E250*$G250*$H250*$M250*FR$10)+(FQ250/9*6*$F250*$G250*$H250*$M250*FR$10)</f>
        <v>0</v>
      </c>
      <c r="FS250" s="34">
        <f t="shared" ref="FS250:FT251" si="2086">FO250+FQ250</f>
        <v>4</v>
      </c>
      <c r="FT250" s="34">
        <f>FP250+FR250</f>
        <v>136795.81</v>
      </c>
      <c r="FU250" s="27">
        <f t="shared" ref="FU250:FV250" si="2087">SUM(FU251:FU263)</f>
        <v>6</v>
      </c>
      <c r="FV250" s="27">
        <f t="shared" si="2087"/>
        <v>338974.51886099996</v>
      </c>
      <c r="FW250" s="27">
        <f t="shared" si="2085"/>
        <v>2</v>
      </c>
      <c r="FX250" s="27">
        <f t="shared" si="2085"/>
        <v>85697.260000000009</v>
      </c>
      <c r="FY250" s="27">
        <f>FU250-FW250</f>
        <v>4</v>
      </c>
      <c r="FZ250" s="27">
        <f>SUM($FY250*$F250*$G250*$H250*$N250*$FZ$10)</f>
        <v>306241.17097280006</v>
      </c>
      <c r="GA250" s="27">
        <f>FW250+FY250</f>
        <v>6</v>
      </c>
      <c r="GB250" s="27">
        <f>FX250+FZ250</f>
        <v>391938.43097280007</v>
      </c>
      <c r="GC250" s="27">
        <f t="shared" si="2085"/>
        <v>66</v>
      </c>
      <c r="GD250" s="27">
        <f t="shared" si="2085"/>
        <v>4715550.2855691668</v>
      </c>
      <c r="GE250" s="27">
        <f t="shared" ref="GE250:GF250" si="2088">SUM(GE251:GE263)</f>
        <v>13</v>
      </c>
      <c r="GF250" s="27">
        <f t="shared" si="2088"/>
        <v>921512.70000000007</v>
      </c>
      <c r="GG250" s="27">
        <f>GC250-GE250</f>
        <v>53</v>
      </c>
      <c r="GH250" s="27">
        <f>SUM($GG250/9*3*$GH$10*$E250*$G250*$H250*$P250)+($GG250/9*6*$GH$10*$F250*$G250*$H250*$P250)</f>
        <v>4700108.2935316004</v>
      </c>
      <c r="GI250" s="27">
        <f t="shared" si="1745"/>
        <v>66</v>
      </c>
      <c r="GJ250" s="27">
        <f t="shared" si="1745"/>
        <v>5621620.9935316006</v>
      </c>
      <c r="GK250" s="27">
        <f>SUM(Q250,S250,U250,W250,Y250,AA250,AC250,AE250,AG250,AI250,AK250,AM250,AO250,AQ250,AS250,AU250,AW250,AY250,BA250,BC250,BE250,BG250,BI250,BK250,BM250,BO250,BQ250,BS250,BU250,BW250,BY250,CA250,CC250,CE250,CG250,CI250,CK250,CS250,CU250,CW250,CY250,DA250,DC250,DE250,DM250,DO250,DW250,EE250,EM250,EU250,FC250,FK250,FS250,GA250,GI250)</f>
        <v>10330</v>
      </c>
      <c r="GL250" s="27">
        <f>SUM(R250,T250,V250,X250,Z250,AB250,AD250,AF250,AH250,AJ250,AL250,AN250,AP250,AR250,AT250,AV250,AX250,AZ250,BB250,BD250,BF250,BH250,BJ250,BL250,BN250,BP250,BR250,BT250,BV250,BX250,BZ250,CB250,CD250,CF250,CH250,CJ250,CL250,CT250,CV250,CX250,CZ250,DB250,DD250,DF250,DN250,DP250,DX250,EF250,EN250,EV250,FD250,FL250,FT250,GB250,GJ250)</f>
        <v>451378375.25840199</v>
      </c>
    </row>
    <row r="251" spans="1:194" ht="30" x14ac:dyDescent="0.25">
      <c r="A251" s="41"/>
      <c r="B251" s="72">
        <v>210</v>
      </c>
      <c r="C251" s="28" t="s">
        <v>389</v>
      </c>
      <c r="D251" s="29">
        <f t="shared" si="2020"/>
        <v>18150.400000000001</v>
      </c>
      <c r="E251" s="29">
        <f t="shared" si="2020"/>
        <v>18790</v>
      </c>
      <c r="F251" s="30">
        <v>18508</v>
      </c>
      <c r="G251" s="39">
        <v>0.99</v>
      </c>
      <c r="H251" s="31">
        <v>1</v>
      </c>
      <c r="I251" s="32"/>
      <c r="J251" s="32"/>
      <c r="K251" s="32"/>
      <c r="L251" s="29">
        <v>1.4</v>
      </c>
      <c r="M251" s="29">
        <v>1.68</v>
      </c>
      <c r="N251" s="29">
        <v>2.23</v>
      </c>
      <c r="O251" s="29">
        <v>2.39</v>
      </c>
      <c r="P251" s="33">
        <v>2.57</v>
      </c>
      <c r="Q251" s="34">
        <v>4</v>
      </c>
      <c r="R251" s="34">
        <f t="shared" ref="R251:R261" si="2089">(Q251/12*1*$D251*$G251*$H251*$L251*R$9)+(Q251/12*5*$E251*$G251*$H251*$L251*R$10)+(Q251/12*6*$F251*$G251*$H251*$L251*R$10)</f>
        <v>104880.20004</v>
      </c>
      <c r="S251" s="34">
        <v>15</v>
      </c>
      <c r="T251" s="34">
        <f t="shared" ref="T251:T261" si="2090">(S251/12*1*$D251*$G251*$H251*$L251*T$9)+(S251/12*5*$E251*$G251*$H251*$L251*T$10)+(S251/12*6*$F251*$G251*$H251*$L251*T$10)</f>
        <v>393300.75014999998</v>
      </c>
      <c r="U251" s="34">
        <v>0</v>
      </c>
      <c r="V251" s="34">
        <f t="shared" ref="V251:V261" si="2091">(U251/12*1*$D251*$G251*$H251*$L251*V$9)+(U251/12*5*$E251*$G251*$H251*$L251*V$10)+(U251/12*6*$F251*$G251*$H251*$L251*V$10)</f>
        <v>0</v>
      </c>
      <c r="W251" s="34"/>
      <c r="X251" s="34">
        <f t="shared" ref="X251:X261" si="2092">(W251/12*1*$D251*$G251*$H251*$L251*X$9)+(W251/12*5*$E251*$G251*$H251*$L251*X$10)+(W251/12*6*$F251*$G251*$H251*$L251*X$10)</f>
        <v>0</v>
      </c>
      <c r="Y251" s="34">
        <v>0</v>
      </c>
      <c r="Z251" s="34">
        <f t="shared" ref="Z251:Z261" si="2093">(Y251/12*1*$D251*$G251*$H251*$L251*Z$9)+(Y251/12*5*$E251*$G251*$H251*$L251*Z$10)+(Y251/12*6*$F251*$G251*$H251*$L251*Z$10)</f>
        <v>0</v>
      </c>
      <c r="AA251" s="34">
        <v>2</v>
      </c>
      <c r="AB251" s="34">
        <f t="shared" ref="AB251:AB261" si="2094">(AA251/12*1*$D251*$G251*$H251*$L251*AB$9)+(AA251/12*5*$E251*$G251*$H251*$L251*AB$10)+(AA251/12*6*$F251*$G251*$H251*$L251*AB$10)</f>
        <v>52913.645399999994</v>
      </c>
      <c r="AC251" s="34">
        <v>0</v>
      </c>
      <c r="AD251" s="34">
        <f t="shared" ref="AD251:AD261" si="2095">(AC251/12*1*$D251*$G251*$H251*$L251*AD$9)+(AC251/12*5*$E251*$G251*$H251*$L251*AD$10)+(AC251/12*6*$F251*$G251*$H251*$L251*AD$10)</f>
        <v>0</v>
      </c>
      <c r="AE251" s="34">
        <v>0</v>
      </c>
      <c r="AF251" s="34">
        <f t="shared" ref="AF251:AF261" si="2096">(AE251/12*1*$D251*$G251*$H251*$L251*AF$9)+(AE251/12*5*$E251*$G251*$H251*$L251*AF$10)+(AE251/12*6*$F251*$G251*$H251*$L251*AF$10)</f>
        <v>0</v>
      </c>
      <c r="AG251" s="34">
        <v>2</v>
      </c>
      <c r="AH251" s="34">
        <f t="shared" ref="AH251:AH261" si="2097">(AG251/12*1*$D251*$G251*$H251*$L251*AH$9)+(AG251/12*5*$E251*$G251*$H251*$L251*AH$10)+(AG251/12*6*$F251*$G251*$H251*$L251*AH$10)</f>
        <v>64643.737619999985</v>
      </c>
      <c r="AI251" s="34">
        <v>123</v>
      </c>
      <c r="AJ251" s="34">
        <f t="shared" ref="AJ251:AJ261" si="2098">(AI251/12*1*$D251*$G251*$H251*$L251*AJ$9)+(AI251/12*3*$E251*$G251*$H251*$L251*AJ$10)+(AI251/12*2*$E251*$G251*$H251*$L251*AJ$11)+(AI251/12*6*$F251*$G251*$H251*$L251*AJ$11)</f>
        <v>3489948.6167699997</v>
      </c>
      <c r="AK251" s="34"/>
      <c r="AL251" s="34">
        <f t="shared" ref="AL251:AL261" si="2099">(AK251/12*1*$D251*$G251*$H251*$L251*AL$9)+(AK251/12*5*$E251*$G251*$H251*$L251*AL$10)+(AK251/12*6*$F251*$G251*$H251*$L251*AL$10)</f>
        <v>0</v>
      </c>
      <c r="AM251" s="34"/>
      <c r="AN251" s="34">
        <f t="shared" ref="AN251:AN261" si="2100">(AM251/12*1*$D251*$G251*$H251*$L251*AN$9)+(AM251/12*5*$E251*$G251*$H251*$L251*AN$10)+(AM251/12*6*$F251*$G251*$H251*$L251*AN$10)</f>
        <v>0</v>
      </c>
      <c r="AO251" s="34"/>
      <c r="AP251" s="34">
        <f t="shared" ref="AP251:AP261" si="2101">(AO251/12*1*$D251*$G251*$H251*$L251*AP$9)+(AO251/12*5*$E251*$G251*$H251*$L251*AP$10)+(AO251/12*6*$F251*$G251*$H251*$L251*AP$10)</f>
        <v>0</v>
      </c>
      <c r="AQ251" s="34"/>
      <c r="AR251" s="34">
        <f t="shared" ref="AR251:AR261" si="2102">(AQ251/12*1*$D251*$G251*$H251*$M251*AR$9)+(AQ251/12*5*$E251*$G251*$H251*$M251*AR$10)+(AQ251/12*6*$F251*$G251*$H251*$M251*AR$10)</f>
        <v>0</v>
      </c>
      <c r="AS251" s="34">
        <v>0</v>
      </c>
      <c r="AT251" s="34">
        <f t="shared" ref="AT251:AT261" si="2103">(AS251/12*1*$D251*$G251*$H251*$M251*AT$9)+(AS251/12*5*$E251*$G251*$H251*$M251*AT$10)+(AS251/12*6*$F251*$G251*$H251*$M251*AT$10)</f>
        <v>0</v>
      </c>
      <c r="AU251" s="73">
        <v>46</v>
      </c>
      <c r="AV251" s="34">
        <f t="shared" ref="AV251:AV261" si="2104">(AU251/12*1*$D251*$G251*$H251*$M251*AV$9)+(AU251/12*5*$E251*$G251*$H251*$M251*AV$10)+(AU251/12*6*$F251*$G251*$H251*$M251*AV$10)</f>
        <v>1427333.7266496001</v>
      </c>
      <c r="AW251" s="34">
        <v>0</v>
      </c>
      <c r="AX251" s="34">
        <f t="shared" ref="AX251:AX261" si="2105">(AW251/12*1*$D251*$G251*$H251*$M251*AX$9)+(AW251/12*5*$E251*$G251*$H251*$M251*AX$10)+(AW251/12*6*$F251*$G251*$H251*$M251*AX$10)</f>
        <v>0</v>
      </c>
      <c r="AY251" s="34"/>
      <c r="AZ251" s="34">
        <f t="shared" ref="AZ251:AZ261" si="2106">(AY251/12*1*$D251*$G251*$H251*$L251*AZ$9)+(AY251/12*5*$E251*$G251*$H251*$L251*AZ$10)+(AY251/12*6*$F251*$G251*$H251*$L251*AZ$10)</f>
        <v>0</v>
      </c>
      <c r="BA251" s="34"/>
      <c r="BB251" s="34">
        <f t="shared" ref="BB251:BB261" si="2107">(BA251/12*1*$D251*$G251*$H251*$L251*BB$9)+(BA251/12*5*$E251*$G251*$H251*$L251*BB$10)+(BA251/12*6*$F251*$G251*$H251*$L251*BB$10)</f>
        <v>0</v>
      </c>
      <c r="BC251" s="34">
        <v>0</v>
      </c>
      <c r="BD251" s="34">
        <f t="shared" ref="BD251:BD261" si="2108">(BC251/12*1*$D251*$G251*$H251*$M251*BD$9)+(BC251/12*5*$E251*$G251*$H251*$M251*BD$10)+(BC251/12*6*$F251*$G251*$H251*$M251*BD$10)</f>
        <v>0</v>
      </c>
      <c r="BE251" s="34">
        <v>0</v>
      </c>
      <c r="BF251" s="34">
        <f t="shared" ref="BF251:BF261" si="2109">(BE251/12*1*$D251*$G251*$H251*$L251*BF$9)+(BE251/12*5*$E251*$G251*$H251*$L251*BF$10)+(BE251/12*6*$F251*$G251*$H251*$L251*BF$10)</f>
        <v>0</v>
      </c>
      <c r="BG251" s="34">
        <v>0</v>
      </c>
      <c r="BH251" s="34">
        <f t="shared" ref="BH251:BH261" si="2110">(BG251/12*1*$D251*$G251*$H251*$L251*BH$9)+(BG251/12*5*$E251*$G251*$H251*$L251*BH$10)+(BG251/12*6*$F251*$G251*$H251*$L251*BH$10)</f>
        <v>0</v>
      </c>
      <c r="BI251" s="34">
        <v>0</v>
      </c>
      <c r="BJ251" s="34">
        <f t="shared" ref="BJ251:BJ261" si="2111">(BI251/12*1*$D251*$G251*$H251*$L251*BJ$9)+(BI251/12*5*$E251*$G251*$H251*$L251*BJ$10)+(BI251/12*6*$F251*$G251*$H251*$L251*BJ$10)</f>
        <v>0</v>
      </c>
      <c r="BK251" s="34">
        <v>0</v>
      </c>
      <c r="BL251" s="34">
        <f t="shared" ref="BL251:BL261" si="2112">(BK251/12*1*$D251*$G251*$H251*$M251*BL$9)+(BK251/12*5*$E251*$G251*$H251*$M251*BL$10)+(BK251/12*6*$F251*$G251*$H251*$M251*BL$10)</f>
        <v>0</v>
      </c>
      <c r="BM251" s="34">
        <v>0</v>
      </c>
      <c r="BN251" s="34">
        <f t="shared" ref="BN251:BN261" si="2113">(BM251/12*1*$D251*$G251*$H251*$L251*BN$9)+(BM251/12*5*$E251*$G251*$H251*$L251*BN$10)+(BM251/12*6*$F251*$G251*$H251*$L251*BN$10)</f>
        <v>0</v>
      </c>
      <c r="BO251" s="34">
        <v>0</v>
      </c>
      <c r="BP251" s="34">
        <f t="shared" ref="BP251:BP261" si="2114">(BO251/12*1*$D251*$G251*$H251*$L251*BP$9)+(BO251/12*3*$E251*$G251*$H251*$L251*BP$10)+(BO251/12*2*$E251*$G251*$H251*$L251*BP$11)+(BO251/12*6*$F251*$G251*$H251*$L251*BP$11)</f>
        <v>0</v>
      </c>
      <c r="BQ251" s="40">
        <v>0</v>
      </c>
      <c r="BR251" s="34">
        <f t="shared" ref="BR251:BR261" si="2115">(BQ251/12*1*$D251*$G251*$H251*$M251*BR$9)+(BQ251/12*5*$E251*$G251*$H251*$M251*BR$10)+(BQ251/12*6*$F251*$G251*$H251*$M251*BR$10)</f>
        <v>0</v>
      </c>
      <c r="BS251" s="34">
        <v>1</v>
      </c>
      <c r="BT251" s="34">
        <f t="shared" ref="BT251:BT261" si="2116">(BS251/12*1*$D251*$G251*$H251*$M251*BT$9)+(BS251/12*4*$E251*$G251*$H251*$M251*BT$10)+(BS251/12*1*$E251*$G251*$H251*$M251*BT$12)+(BS251/12*6*$F251*$G251*$H251*$M251*BT$12)</f>
        <v>32473.214927999998</v>
      </c>
      <c r="BU251" s="34">
        <v>0</v>
      </c>
      <c r="BV251" s="34">
        <f t="shared" ref="BV251:BV261" si="2117">(BU251/12*1*$D251*$F251*$G251*$L251*BV$9)+(BU251/12*11*$E251*$F251*$G251*$L251*BV$10)</f>
        <v>0</v>
      </c>
      <c r="BW251" s="34">
        <v>0</v>
      </c>
      <c r="BX251" s="34">
        <f t="shared" ref="BX251:BX261" si="2118">(BW251/12*1*$D251*$G251*$H251*$L251*BX$9)+(BW251/12*5*$E251*$G251*$H251*$L251*BX$10)+(BW251/12*6*$F251*$G251*$H251*$L251*BX$10)</f>
        <v>0</v>
      </c>
      <c r="BY251" s="34">
        <v>0</v>
      </c>
      <c r="BZ251" s="34">
        <f t="shared" ref="BZ251:BZ261" si="2119">(BY251/12*1*$D251*$G251*$H251*$L251*BZ$9)+(BY251/12*5*$E251*$G251*$H251*$L251*BZ$10)+(BY251/12*6*$F251*$G251*$H251*$L251*BZ$10)</f>
        <v>0</v>
      </c>
      <c r="CA251" s="34">
        <v>0</v>
      </c>
      <c r="CB251" s="34">
        <f t="shared" ref="CB251:CB261" si="2120">(CA251/12*1*$D251*$G251*$H251*$L251*CB$9)+(CA251/12*5*$E251*$G251*$H251*$L251*CB$10)+(CA251/12*6*$F251*$G251*$H251*$L251*CB$10)</f>
        <v>0</v>
      </c>
      <c r="CC251" s="34">
        <v>5</v>
      </c>
      <c r="CD251" s="34">
        <f t="shared" ref="CD251:CD261" si="2121">(CC251/12*1*$D251*$G251*$H251*$L251*CD$9)+(CC251/12*5*$E251*$G251*$H251*$L251*CD$10)+(CC251/12*6*$F251*$G251*$H251*$L251*CD$10)</f>
        <v>110640.42759000001</v>
      </c>
      <c r="CE251" s="34">
        <v>0</v>
      </c>
      <c r="CF251" s="34">
        <f t="shared" ref="CF251:CF261" si="2122">(CE251/12*1*$D251*$G251*$H251*$M251*CF$9)+(CE251/12*5*$E251*$G251*$H251*$M251*CF$10)+(CE251/12*6*$F251*$G251*$H251*$M251*CF$10)</f>
        <v>0</v>
      </c>
      <c r="CG251" s="34"/>
      <c r="CH251" s="34">
        <f t="shared" ref="CH251:CH261" si="2123">(CG251/12*1*$D251*$G251*$H251*$L251*CH$9)+(CG251/12*5*$E251*$G251*$H251*$L251*CH$10)+(CG251/12*6*$F251*$G251*$H251*$L251*CH$10)</f>
        <v>0</v>
      </c>
      <c r="CI251" s="34"/>
      <c r="CJ251" s="34">
        <f t="shared" ref="CJ251:CJ261" si="2124">(CI251/12*1*$D251*$G251*$H251*$M251*CJ$9)+(CI251/12*5*$E251*$G251*$H251*$M251*CJ$10)+(CI251/12*6*$F251*$G251*$H251*$M251*CJ$10)</f>
        <v>0</v>
      </c>
      <c r="CK251" s="34">
        <v>0</v>
      </c>
      <c r="CL251" s="34">
        <f t="shared" ref="CL251:CL261" si="2125">(CK251/12*1*$D251*$G251*$H251*$L251*CL$9)+(CK251/12*5*$E251*$G251*$H251*$L251*CL$10)+(CK251/12*6*$F251*$G251*$H251*$L251*CL$10)</f>
        <v>0</v>
      </c>
      <c r="CM251" s="34">
        <v>0</v>
      </c>
      <c r="CN251" s="34">
        <f t="shared" ref="CN251:CN261" si="2126">(CM251/12*1*$D251*$G251*$H251*$L251*CN$9)+(CM251/12*11*$E251*$G251*$H251*$L251*CN$10)</f>
        <v>0</v>
      </c>
      <c r="CO251" s="34">
        <v>0</v>
      </c>
      <c r="CP251" s="34">
        <f t="shared" si="1951"/>
        <v>0</v>
      </c>
      <c r="CQ251" s="34"/>
      <c r="CR251" s="34"/>
      <c r="CS251" s="34">
        <f t="shared" si="1727"/>
        <v>0</v>
      </c>
      <c r="CT251" s="34">
        <f t="shared" si="1727"/>
        <v>0</v>
      </c>
      <c r="CU251" s="34"/>
      <c r="CV251" s="34">
        <f t="shared" ref="CV251:CV261" si="2127">(CU251/12*1*$D251*$G251*$H251*$M251*CV$9)+(CU251/12*5*$E251*$G251*$H251*$M251*CV$10)+(CU251/12*6*$F251*$G251*$H251*$M251*CV$10)</f>
        <v>0</v>
      </c>
      <c r="CW251" s="34">
        <v>0</v>
      </c>
      <c r="CX251" s="34">
        <f t="shared" ref="CX251:CX261" si="2128">(CW251/12*1*$D251*$G251*$H251*$M251*CX$9)+(CW251/12*5*$E251*$G251*$H251*$M251*CX$10)+(CW251/12*6*$F251*$G251*$H251*$M251*CX$10)</f>
        <v>0</v>
      </c>
      <c r="CY251" s="34"/>
      <c r="CZ251" s="34">
        <f t="shared" ref="CZ251:CZ261" si="2129">(CY251/12*1*$D251*$G251*$H251*$L251*CZ$9)+(CY251/12*5*$E251*$G251*$H251*$L251*CZ$10)+(CY251/12*6*$F251*$G251*$H251*$L251*CZ$10)</f>
        <v>0</v>
      </c>
      <c r="DA251" s="34"/>
      <c r="DB251" s="34">
        <f t="shared" ref="DB251:DB261" si="2130">(DA251/12*1*$D251*$G251*$H251*$M251*DB$9)+(DA251/12*5*$E251*$G251*$H251*$M251*DB$10)+(DA251/12*6*$F251*$G251*$H251*$M251*DB$10)</f>
        <v>0</v>
      </c>
      <c r="DC251" s="34">
        <v>0</v>
      </c>
      <c r="DD251" s="34">
        <f t="shared" ref="DD251:DD261" si="2131">(DC251/12*1*$D251*$G251*$H251*$M251*DD$9)+(DC251/12*5*$E251*$G251*$H251*$M251*DD$10)+(DC251/12*6*$F251*$G251*$H251*$M251*DD$10)</f>
        <v>0</v>
      </c>
      <c r="DE251" s="34">
        <v>0</v>
      </c>
      <c r="DF251" s="34">
        <f t="shared" ref="DF251:DF261" si="2132">(DE251/12*1*$D251*$G251*$H251*$M251*DF$9)+(DE251/12*5*$E251*$G251*$H251*$M251*DF$10)+(DE251/12*6*$F251*$G251*$H251*$M251*DF$10)</f>
        <v>0</v>
      </c>
      <c r="DG251" s="34">
        <v>0</v>
      </c>
      <c r="DH251" s="34">
        <f t="shared" ref="DH251:DH261" si="2133">(DG251/12*1*$D251*$G251*$H251*$M251*DH$9)+(DG251/12*11*$E251*$G251*$H251*$M251*DH$10)</f>
        <v>0</v>
      </c>
      <c r="DI251" s="34">
        <v>0</v>
      </c>
      <c r="DJ251" s="34">
        <f t="shared" si="1958"/>
        <v>0</v>
      </c>
      <c r="DK251" s="34"/>
      <c r="DL251" s="27"/>
      <c r="DM251" s="34">
        <f t="shared" si="1823"/>
        <v>0</v>
      </c>
      <c r="DN251" s="27">
        <f t="shared" si="1682"/>
        <v>0</v>
      </c>
      <c r="DO251" s="34">
        <v>0</v>
      </c>
      <c r="DP251" s="34">
        <f t="shared" ref="DP251:DP261" si="2134">(DO251/12*1*$D251*$G251*$H251*$L251*DP$9)+(DO251/12*5*$E251*$G251*$H251*$L251*DP$10)+(DO251/12*6*$F251*$G251*$H251*$L251*DP$10)</f>
        <v>0</v>
      </c>
      <c r="DQ251" s="34">
        <v>0</v>
      </c>
      <c r="DR251" s="34">
        <f t="shared" ref="DR251:DR261" si="2135">(DQ251/12*1*$D251*$G251*$H251*$M251*DR$9)+(DQ251/12*11*$E251*$G251*$H251*$M251*DR$10)</f>
        <v>0</v>
      </c>
      <c r="DS251" s="34">
        <v>0</v>
      </c>
      <c r="DT251" s="34">
        <f t="shared" si="1960"/>
        <v>0</v>
      </c>
      <c r="DU251" s="34"/>
      <c r="DV251" s="27"/>
      <c r="DW251" s="34">
        <f t="shared" si="1693"/>
        <v>0</v>
      </c>
      <c r="DX251" s="34">
        <f t="shared" si="1693"/>
        <v>0</v>
      </c>
      <c r="DY251" s="34"/>
      <c r="DZ251" s="34">
        <f t="shared" ref="DZ251:DZ261" si="2136">(DY251/12*1*$D251*$G251*$H251*$M251*DZ$9)+(DY251/12*11*$E251*$G251*$H251*$M251*DZ$10)</f>
        <v>0</v>
      </c>
      <c r="EA251" s="34">
        <v>0</v>
      </c>
      <c r="EB251" s="34">
        <f t="shared" si="1961"/>
        <v>0</v>
      </c>
      <c r="EC251" s="27"/>
      <c r="ED251" s="34">
        <f t="shared" ref="ED251" si="2137">DZ251+EB251</f>
        <v>0</v>
      </c>
      <c r="EE251" s="34">
        <f t="shared" si="1735"/>
        <v>0</v>
      </c>
      <c r="EF251" s="34">
        <f t="shared" si="1735"/>
        <v>0</v>
      </c>
      <c r="EG251" s="34">
        <v>0</v>
      </c>
      <c r="EH251" s="34">
        <f t="shared" ref="EH251:EH261" si="2138">(EG251/12*1*$D251*$G251*$H251*$L251*EH$9)+(EG251/12*11*$E251*$G251*$H251*$L251*EH$10)</f>
        <v>0</v>
      </c>
      <c r="EI251" s="34">
        <v>0</v>
      </c>
      <c r="EJ251" s="34">
        <f t="shared" si="1747"/>
        <v>0</v>
      </c>
      <c r="EK251" s="34"/>
      <c r="EL251" s="34"/>
      <c r="EM251" s="34">
        <f t="shared" si="1737"/>
        <v>0</v>
      </c>
      <c r="EN251" s="34">
        <f t="shared" si="1694"/>
        <v>0</v>
      </c>
      <c r="EO251" s="34">
        <v>0</v>
      </c>
      <c r="EP251" s="34">
        <f t="shared" ref="EP251:EP261" si="2139">(EO251/12*1*$D251*$G251*$H251*$L251*EP$9)+(EO251/12*11*$E251*$G251*$H251*$L251*EP$10)</f>
        <v>0</v>
      </c>
      <c r="EQ251" s="34">
        <v>0</v>
      </c>
      <c r="ER251" s="34">
        <f t="shared" si="1748"/>
        <v>0</v>
      </c>
      <c r="ES251" s="34"/>
      <c r="ET251" s="34"/>
      <c r="EU251" s="34">
        <f t="shared" si="1738"/>
        <v>0</v>
      </c>
      <c r="EV251" s="34">
        <f t="shared" si="1696"/>
        <v>0</v>
      </c>
      <c r="EW251" s="34">
        <v>0</v>
      </c>
      <c r="EX251" s="34">
        <f t="shared" ref="EX251:EX261" si="2140">(EW251/12*1*$D251*$G251*$H251*$M251*EX$9)+(EW251/12*11*$E251*$G251*$H251*$M251*EX$10)</f>
        <v>0</v>
      </c>
      <c r="EY251" s="34">
        <v>0</v>
      </c>
      <c r="EZ251" s="34">
        <f t="shared" si="1749"/>
        <v>0</v>
      </c>
      <c r="FA251" s="34"/>
      <c r="FB251" s="34">
        <f t="shared" ref="FB251" si="2141">EX251+EZ251</f>
        <v>0</v>
      </c>
      <c r="FC251" s="34">
        <f t="shared" si="1863"/>
        <v>0</v>
      </c>
      <c r="FD251" s="34">
        <f t="shared" si="1863"/>
        <v>0</v>
      </c>
      <c r="FE251" s="34">
        <v>0</v>
      </c>
      <c r="FF251" s="34">
        <f t="shared" ref="FF251:FF261" si="2142">(FE251/12*1*$D251*$G251*$H251*$M251*FF$9)+(FE251/12*11*$E251*$G251*$H251*$M251*FF$10)</f>
        <v>0</v>
      </c>
      <c r="FG251" s="34">
        <v>0</v>
      </c>
      <c r="FH251" s="34">
        <v>0</v>
      </c>
      <c r="FI251" s="34"/>
      <c r="FJ251" s="34">
        <f t="shared" ref="FJ251" si="2143">FF251+FH251</f>
        <v>0</v>
      </c>
      <c r="FK251" s="34">
        <f t="shared" si="1865"/>
        <v>0</v>
      </c>
      <c r="FL251" s="34">
        <f t="shared" si="1865"/>
        <v>0</v>
      </c>
      <c r="FM251" s="34">
        <v>0</v>
      </c>
      <c r="FN251" s="34">
        <f t="shared" ref="FN251:FN261" si="2144">(FM251/12*1*$D251*$G251*$H251*$M251*FN$9)+(FM251/12*11*$E251*$G251*$H251*$M251*FN$10)</f>
        <v>0</v>
      </c>
      <c r="FO251" s="34">
        <v>0</v>
      </c>
      <c r="FP251" s="34">
        <f t="shared" si="1750"/>
        <v>0</v>
      </c>
      <c r="FQ251" s="34"/>
      <c r="FR251" s="34">
        <f t="shared" ref="FR251" si="2145">FN251+FP251</f>
        <v>0</v>
      </c>
      <c r="FS251" s="34">
        <f t="shared" si="2086"/>
        <v>0</v>
      </c>
      <c r="FT251" s="34">
        <f t="shared" si="2086"/>
        <v>0</v>
      </c>
      <c r="FU251" s="34">
        <v>0</v>
      </c>
      <c r="FV251" s="34">
        <f t="shared" ref="FV251:FV261" si="2146">(FU251/12*1*$D251*$G251*$H251*$N251*FV$9)+(FU251/12*11*$E251*$G251*$H251*$N251*FV$10)</f>
        <v>0</v>
      </c>
      <c r="FW251" s="34">
        <v>0</v>
      </c>
      <c r="FX251" s="34">
        <v>0</v>
      </c>
      <c r="FY251" s="34"/>
      <c r="FZ251" s="34"/>
      <c r="GA251" s="34">
        <f t="shared" si="1744"/>
        <v>0</v>
      </c>
      <c r="GB251" s="34">
        <f t="shared" si="1744"/>
        <v>0</v>
      </c>
      <c r="GC251" s="34">
        <v>0</v>
      </c>
      <c r="GD251" s="34">
        <f t="shared" ref="GD251:GD261" si="2147">(GC251/12*1*$D251*$G251*$H251*$O251*GD$9)+(GC251/12*11*$E251*$G251*$H251*$P251*GD$10)</f>
        <v>0</v>
      </c>
      <c r="GE251" s="34">
        <v>0</v>
      </c>
      <c r="GF251" s="34">
        <f t="shared" si="1751"/>
        <v>0</v>
      </c>
      <c r="GG251" s="34"/>
      <c r="GH251" s="34"/>
      <c r="GI251" s="27">
        <f t="shared" si="1745"/>
        <v>0</v>
      </c>
      <c r="GJ251" s="27">
        <f t="shared" si="1745"/>
        <v>0</v>
      </c>
      <c r="GK251" s="37"/>
      <c r="GL251" s="38"/>
    </row>
    <row r="252" spans="1:194" ht="34.5" customHeight="1" x14ac:dyDescent="0.25">
      <c r="A252" s="41"/>
      <c r="B252" s="72">
        <v>211</v>
      </c>
      <c r="C252" s="28" t="s">
        <v>390</v>
      </c>
      <c r="D252" s="29">
        <f t="shared" si="2020"/>
        <v>18150.400000000001</v>
      </c>
      <c r="E252" s="29">
        <f t="shared" si="2020"/>
        <v>18790</v>
      </c>
      <c r="F252" s="30">
        <v>18508</v>
      </c>
      <c r="G252" s="39">
        <v>1.52</v>
      </c>
      <c r="H252" s="31">
        <v>1</v>
      </c>
      <c r="I252" s="32"/>
      <c r="J252" s="32"/>
      <c r="K252" s="32"/>
      <c r="L252" s="29">
        <v>1.4</v>
      </c>
      <c r="M252" s="29">
        <v>1.68</v>
      </c>
      <c r="N252" s="29">
        <v>2.23</v>
      </c>
      <c r="O252" s="29">
        <v>2.39</v>
      </c>
      <c r="P252" s="33">
        <v>2.57</v>
      </c>
      <c r="Q252" s="34">
        <v>43</v>
      </c>
      <c r="R252" s="34">
        <f t="shared" si="2089"/>
        <v>1731052.9986399999</v>
      </c>
      <c r="S252" s="34">
        <v>50</v>
      </c>
      <c r="T252" s="34">
        <f t="shared" si="2090"/>
        <v>2012852.324</v>
      </c>
      <c r="U252" s="34">
        <v>0</v>
      </c>
      <c r="V252" s="34">
        <f t="shared" si="2091"/>
        <v>0</v>
      </c>
      <c r="W252" s="34"/>
      <c r="X252" s="34">
        <f t="shared" si="2092"/>
        <v>0</v>
      </c>
      <c r="Y252" s="34">
        <v>0</v>
      </c>
      <c r="Z252" s="34">
        <f t="shared" si="2093"/>
        <v>0</v>
      </c>
      <c r="AA252" s="34">
        <v>2</v>
      </c>
      <c r="AB252" s="34">
        <f t="shared" si="2094"/>
        <v>81241.152533333312</v>
      </c>
      <c r="AC252" s="34">
        <v>0</v>
      </c>
      <c r="AD252" s="34">
        <f t="shared" si="2095"/>
        <v>0</v>
      </c>
      <c r="AE252" s="34">
        <v>0</v>
      </c>
      <c r="AF252" s="34">
        <f t="shared" si="2096"/>
        <v>0</v>
      </c>
      <c r="AG252" s="34"/>
      <c r="AH252" s="34">
        <f t="shared" si="2097"/>
        <v>0</v>
      </c>
      <c r="AI252" s="34">
        <v>9</v>
      </c>
      <c r="AJ252" s="34">
        <f t="shared" si="2098"/>
        <v>392071.09367999993</v>
      </c>
      <c r="AK252" s="34"/>
      <c r="AL252" s="34">
        <f t="shared" si="2099"/>
        <v>0</v>
      </c>
      <c r="AM252" s="34"/>
      <c r="AN252" s="34">
        <f t="shared" si="2100"/>
        <v>0</v>
      </c>
      <c r="AO252" s="34">
        <v>0</v>
      </c>
      <c r="AP252" s="34">
        <f t="shared" si="2101"/>
        <v>0</v>
      </c>
      <c r="AQ252" s="34">
        <v>24</v>
      </c>
      <c r="AR252" s="34">
        <f t="shared" si="2102"/>
        <v>1143371.4173952001</v>
      </c>
      <c r="AS252" s="34">
        <v>0</v>
      </c>
      <c r="AT252" s="34">
        <f t="shared" si="2103"/>
        <v>0</v>
      </c>
      <c r="AU252" s="73">
        <v>86</v>
      </c>
      <c r="AV252" s="34">
        <f t="shared" si="2104"/>
        <v>4097080.9123328002</v>
      </c>
      <c r="AW252" s="34">
        <v>0</v>
      </c>
      <c r="AX252" s="34">
        <f t="shared" si="2105"/>
        <v>0</v>
      </c>
      <c r="AY252" s="34"/>
      <c r="AZ252" s="34">
        <f t="shared" si="2106"/>
        <v>0</v>
      </c>
      <c r="BA252" s="34"/>
      <c r="BB252" s="34">
        <f t="shared" si="2107"/>
        <v>0</v>
      </c>
      <c r="BC252" s="34">
        <v>2</v>
      </c>
      <c r="BD252" s="34">
        <f t="shared" si="2108"/>
        <v>95280.95144959999</v>
      </c>
      <c r="BE252" s="34">
        <v>0</v>
      </c>
      <c r="BF252" s="34">
        <f t="shared" si="2109"/>
        <v>0</v>
      </c>
      <c r="BG252" s="34">
        <v>0</v>
      </c>
      <c r="BH252" s="34">
        <f t="shared" si="2110"/>
        <v>0</v>
      </c>
      <c r="BI252" s="34">
        <v>0</v>
      </c>
      <c r="BJ252" s="34">
        <f t="shared" si="2111"/>
        <v>0</v>
      </c>
      <c r="BK252" s="34">
        <v>0</v>
      </c>
      <c r="BL252" s="34">
        <f t="shared" si="2112"/>
        <v>0</v>
      </c>
      <c r="BM252" s="34"/>
      <c r="BN252" s="34">
        <f t="shared" si="2113"/>
        <v>0</v>
      </c>
      <c r="BO252" s="34">
        <v>0</v>
      </c>
      <c r="BP252" s="34">
        <f t="shared" si="2114"/>
        <v>0</v>
      </c>
      <c r="BQ252" s="40">
        <v>0</v>
      </c>
      <c r="BR252" s="34">
        <f t="shared" si="2115"/>
        <v>0</v>
      </c>
      <c r="BS252" s="34">
        <v>0</v>
      </c>
      <c r="BT252" s="34">
        <f t="shared" si="2116"/>
        <v>0</v>
      </c>
      <c r="BU252" s="34">
        <v>0</v>
      </c>
      <c r="BV252" s="34">
        <f t="shared" si="2117"/>
        <v>0</v>
      </c>
      <c r="BW252" s="34">
        <v>0</v>
      </c>
      <c r="BX252" s="34">
        <f t="shared" si="2118"/>
        <v>0</v>
      </c>
      <c r="BY252" s="34">
        <v>0</v>
      </c>
      <c r="BZ252" s="34">
        <f t="shared" si="2119"/>
        <v>0</v>
      </c>
      <c r="CA252" s="34">
        <v>0</v>
      </c>
      <c r="CB252" s="34">
        <f t="shared" si="2120"/>
        <v>0</v>
      </c>
      <c r="CC252" s="34"/>
      <c r="CD252" s="34">
        <f t="shared" si="2121"/>
        <v>0</v>
      </c>
      <c r="CE252" s="34">
        <v>0</v>
      </c>
      <c r="CF252" s="34">
        <f t="shared" si="2122"/>
        <v>0</v>
      </c>
      <c r="CG252" s="34"/>
      <c r="CH252" s="34">
        <f t="shared" si="2123"/>
        <v>0</v>
      </c>
      <c r="CI252" s="34"/>
      <c r="CJ252" s="34">
        <f t="shared" si="2124"/>
        <v>0</v>
      </c>
      <c r="CK252" s="34">
        <v>0</v>
      </c>
      <c r="CL252" s="34">
        <f t="shared" si="2125"/>
        <v>0</v>
      </c>
      <c r="CM252" s="34">
        <v>6</v>
      </c>
      <c r="CN252" s="34">
        <f t="shared" si="2126"/>
        <v>229500.19075199997</v>
      </c>
      <c r="CO252" s="34">
        <v>2</v>
      </c>
      <c r="CP252" s="34">
        <v>78330.260000000009</v>
      </c>
      <c r="CQ252" s="34"/>
      <c r="CR252" s="34"/>
      <c r="CS252" s="34">
        <f t="shared" si="1727"/>
        <v>2</v>
      </c>
      <c r="CT252" s="34">
        <f t="shared" si="1727"/>
        <v>78330.260000000009</v>
      </c>
      <c r="CU252" s="34">
        <v>34</v>
      </c>
      <c r="CV252" s="34">
        <f t="shared" si="2127"/>
        <v>1541043.1623551999</v>
      </c>
      <c r="CW252" s="34">
        <v>28</v>
      </c>
      <c r="CX252" s="34">
        <f t="shared" si="2128"/>
        <v>1269094.3689983999</v>
      </c>
      <c r="CY252" s="34">
        <v>4</v>
      </c>
      <c r="CZ252" s="34">
        <f t="shared" si="2129"/>
        <v>151790.77058133332</v>
      </c>
      <c r="DA252" s="34">
        <v>6</v>
      </c>
      <c r="DB252" s="34">
        <f t="shared" si="2130"/>
        <v>273223.38704639999</v>
      </c>
      <c r="DC252" s="34"/>
      <c r="DD252" s="34">
        <f t="shared" si="2131"/>
        <v>0</v>
      </c>
      <c r="DE252" s="34">
        <v>0</v>
      </c>
      <c r="DF252" s="34">
        <f t="shared" si="2132"/>
        <v>0</v>
      </c>
      <c r="DG252" s="34">
        <v>0</v>
      </c>
      <c r="DH252" s="34">
        <f t="shared" si="2133"/>
        <v>0</v>
      </c>
      <c r="DI252" s="34">
        <v>0</v>
      </c>
      <c r="DJ252" s="34">
        <f t="shared" si="1958"/>
        <v>0</v>
      </c>
      <c r="DK252" s="34"/>
      <c r="DL252" s="27"/>
      <c r="DM252" s="34"/>
      <c r="DN252" s="27">
        <f t="shared" si="1682"/>
        <v>0</v>
      </c>
      <c r="DO252" s="34">
        <v>0</v>
      </c>
      <c r="DP252" s="34">
        <f t="shared" si="2134"/>
        <v>0</v>
      </c>
      <c r="DQ252" s="34">
        <v>8</v>
      </c>
      <c r="DR252" s="34">
        <f t="shared" si="2135"/>
        <v>402232.71459839994</v>
      </c>
      <c r="DS252" s="34">
        <v>3</v>
      </c>
      <c r="DT252" s="34">
        <v>144661.35999999999</v>
      </c>
      <c r="DU252" s="34"/>
      <c r="DV252" s="27"/>
      <c r="DW252" s="34">
        <f t="shared" si="1693"/>
        <v>3</v>
      </c>
      <c r="DX252" s="34">
        <f t="shared" si="1693"/>
        <v>144661.35999999999</v>
      </c>
      <c r="DY252" s="34">
        <v>22</v>
      </c>
      <c r="DZ252" s="34">
        <f t="shared" si="2136"/>
        <v>1101466.4549503999</v>
      </c>
      <c r="EA252" s="34">
        <v>4</v>
      </c>
      <c r="EB252" s="34">
        <v>192594.02999999997</v>
      </c>
      <c r="EC252" s="27"/>
      <c r="ED252" s="34"/>
      <c r="EE252" s="34">
        <f t="shared" si="1735"/>
        <v>4</v>
      </c>
      <c r="EF252" s="34">
        <f t="shared" si="1735"/>
        <v>192594.02999999997</v>
      </c>
      <c r="EG252" s="34">
        <v>16</v>
      </c>
      <c r="EH252" s="34">
        <f t="shared" si="2138"/>
        <v>670645.35133866651</v>
      </c>
      <c r="EI252" s="34">
        <v>3</v>
      </c>
      <c r="EJ252" s="34">
        <v>100461.15</v>
      </c>
      <c r="EK252" s="34"/>
      <c r="EL252" s="34"/>
      <c r="EM252" s="34">
        <f t="shared" si="1737"/>
        <v>3</v>
      </c>
      <c r="EN252" s="34">
        <f t="shared" si="1694"/>
        <v>100461.15</v>
      </c>
      <c r="EO252" s="34">
        <v>12</v>
      </c>
      <c r="EP252" s="34">
        <f t="shared" si="2139"/>
        <v>502984.01350399997</v>
      </c>
      <c r="EQ252" s="34">
        <v>4</v>
      </c>
      <c r="ER252" s="34">
        <v>163869.63</v>
      </c>
      <c r="ES252" s="34"/>
      <c r="ET252" s="34"/>
      <c r="EU252" s="34">
        <f t="shared" si="1738"/>
        <v>4</v>
      </c>
      <c r="EV252" s="34">
        <f t="shared" si="1696"/>
        <v>163869.63</v>
      </c>
      <c r="EW252" s="34"/>
      <c r="EX252" s="34">
        <f t="shared" si="2140"/>
        <v>0</v>
      </c>
      <c r="EY252" s="34">
        <v>0</v>
      </c>
      <c r="EZ252" s="34">
        <f t="shared" si="1749"/>
        <v>0</v>
      </c>
      <c r="FA252" s="34"/>
      <c r="FB252" s="34"/>
      <c r="FC252" s="34">
        <f t="shared" si="1863"/>
        <v>0</v>
      </c>
      <c r="FD252" s="34">
        <f t="shared" si="1863"/>
        <v>0</v>
      </c>
      <c r="FE252" s="34">
        <v>2</v>
      </c>
      <c r="FF252" s="34">
        <f t="shared" si="2142"/>
        <v>129922.40979199998</v>
      </c>
      <c r="FG252" s="34">
        <v>1</v>
      </c>
      <c r="FH252" s="34">
        <v>64967.82</v>
      </c>
      <c r="FI252" s="34"/>
      <c r="FJ252" s="34"/>
      <c r="FK252" s="34">
        <f t="shared" si="1865"/>
        <v>1</v>
      </c>
      <c r="FL252" s="34">
        <f t="shared" si="1865"/>
        <v>64967.82</v>
      </c>
      <c r="FM252" s="34">
        <v>1</v>
      </c>
      <c r="FN252" s="34">
        <f t="shared" si="2144"/>
        <v>64961.204895999988</v>
      </c>
      <c r="FO252" s="34">
        <v>1</v>
      </c>
      <c r="FP252" s="34">
        <v>64967.82</v>
      </c>
      <c r="FQ252" s="34"/>
      <c r="FR252" s="34"/>
      <c r="FS252" s="34"/>
      <c r="FT252" s="34"/>
      <c r="FU252" s="34"/>
      <c r="FV252" s="34">
        <f t="shared" si="2146"/>
        <v>0</v>
      </c>
      <c r="FW252" s="34">
        <v>0</v>
      </c>
      <c r="FX252" s="34">
        <v>0</v>
      </c>
      <c r="FY252" s="34"/>
      <c r="FZ252" s="34"/>
      <c r="GA252" s="34">
        <f t="shared" si="1744"/>
        <v>0</v>
      </c>
      <c r="GB252" s="34">
        <f t="shared" si="1744"/>
        <v>0</v>
      </c>
      <c r="GC252" s="34"/>
      <c r="GD252" s="34">
        <f t="shared" si="2147"/>
        <v>0</v>
      </c>
      <c r="GE252" s="34">
        <v>1</v>
      </c>
      <c r="GF252" s="34">
        <v>99385.3</v>
      </c>
      <c r="GG252" s="34"/>
      <c r="GH252" s="34"/>
      <c r="GI252" s="27">
        <f t="shared" si="1745"/>
        <v>1</v>
      </c>
      <c r="GJ252" s="27">
        <f t="shared" si="1745"/>
        <v>99385.3</v>
      </c>
      <c r="GK252" s="37"/>
      <c r="GL252" s="38"/>
    </row>
    <row r="253" spans="1:194" ht="34.5" customHeight="1" x14ac:dyDescent="0.25">
      <c r="A253" s="41"/>
      <c r="B253" s="72">
        <v>212</v>
      </c>
      <c r="C253" s="28" t="s">
        <v>391</v>
      </c>
      <c r="D253" s="29">
        <f t="shared" si="2020"/>
        <v>18150.400000000001</v>
      </c>
      <c r="E253" s="29">
        <f t="shared" si="2020"/>
        <v>18790</v>
      </c>
      <c r="F253" s="30">
        <v>18508</v>
      </c>
      <c r="G253" s="39">
        <v>0.69</v>
      </c>
      <c r="H253" s="31">
        <v>1</v>
      </c>
      <c r="I253" s="32"/>
      <c r="J253" s="32"/>
      <c r="K253" s="32"/>
      <c r="L253" s="29">
        <v>1.4</v>
      </c>
      <c r="M253" s="29">
        <v>1.68</v>
      </c>
      <c r="N253" s="29">
        <v>2.23</v>
      </c>
      <c r="O253" s="29">
        <v>2.39</v>
      </c>
      <c r="P253" s="33">
        <v>2.57</v>
      </c>
      <c r="Q253" s="34"/>
      <c r="R253" s="34">
        <f t="shared" si="2089"/>
        <v>0</v>
      </c>
      <c r="S253" s="34">
        <v>1</v>
      </c>
      <c r="T253" s="34">
        <f t="shared" si="2090"/>
        <v>18274.580309999998</v>
      </c>
      <c r="U253" s="34"/>
      <c r="V253" s="34">
        <f t="shared" si="2091"/>
        <v>0</v>
      </c>
      <c r="W253" s="34"/>
      <c r="X253" s="34">
        <f t="shared" si="2092"/>
        <v>0</v>
      </c>
      <c r="Y253" s="34"/>
      <c r="Z253" s="34">
        <f t="shared" si="2093"/>
        <v>0</v>
      </c>
      <c r="AA253" s="34"/>
      <c r="AB253" s="34">
        <f t="shared" si="2094"/>
        <v>0</v>
      </c>
      <c r="AC253" s="34"/>
      <c r="AD253" s="34">
        <f t="shared" si="2095"/>
        <v>0</v>
      </c>
      <c r="AE253" s="34"/>
      <c r="AF253" s="34">
        <f t="shared" si="2096"/>
        <v>0</v>
      </c>
      <c r="AG253" s="34"/>
      <c r="AH253" s="34">
        <f t="shared" si="2097"/>
        <v>0</v>
      </c>
      <c r="AI253" s="34">
        <v>15</v>
      </c>
      <c r="AJ253" s="34">
        <f t="shared" si="2098"/>
        <v>296632.73534999997</v>
      </c>
      <c r="AK253" s="34"/>
      <c r="AL253" s="34">
        <f t="shared" si="2099"/>
        <v>0</v>
      </c>
      <c r="AM253" s="34"/>
      <c r="AN253" s="34">
        <f t="shared" si="2100"/>
        <v>0</v>
      </c>
      <c r="AO253" s="34"/>
      <c r="AP253" s="34">
        <f t="shared" si="2101"/>
        <v>0</v>
      </c>
      <c r="AQ253" s="34">
        <v>2</v>
      </c>
      <c r="AR253" s="34">
        <f t="shared" si="2102"/>
        <v>43252.537171199991</v>
      </c>
      <c r="AS253" s="34"/>
      <c r="AT253" s="34">
        <f t="shared" si="2103"/>
        <v>0</v>
      </c>
      <c r="AU253" s="73">
        <v>9</v>
      </c>
      <c r="AV253" s="34">
        <f t="shared" si="2104"/>
        <v>194636.41727039998</v>
      </c>
      <c r="AW253" s="34"/>
      <c r="AX253" s="34">
        <f t="shared" si="2105"/>
        <v>0</v>
      </c>
      <c r="AY253" s="34"/>
      <c r="AZ253" s="34">
        <f t="shared" si="2106"/>
        <v>0</v>
      </c>
      <c r="BA253" s="34"/>
      <c r="BB253" s="34">
        <f t="shared" si="2107"/>
        <v>0</v>
      </c>
      <c r="BC253" s="34"/>
      <c r="BD253" s="34">
        <f t="shared" si="2108"/>
        <v>0</v>
      </c>
      <c r="BE253" s="34"/>
      <c r="BF253" s="34">
        <f t="shared" si="2109"/>
        <v>0</v>
      </c>
      <c r="BG253" s="34"/>
      <c r="BH253" s="34">
        <f t="shared" si="2110"/>
        <v>0</v>
      </c>
      <c r="BI253" s="34"/>
      <c r="BJ253" s="34">
        <f t="shared" si="2111"/>
        <v>0</v>
      </c>
      <c r="BK253" s="34"/>
      <c r="BL253" s="34">
        <f t="shared" si="2112"/>
        <v>0</v>
      </c>
      <c r="BM253" s="34"/>
      <c r="BN253" s="34">
        <f t="shared" si="2113"/>
        <v>0</v>
      </c>
      <c r="BO253" s="34"/>
      <c r="BP253" s="34">
        <f t="shared" si="2114"/>
        <v>0</v>
      </c>
      <c r="BQ253" s="40"/>
      <c r="BR253" s="34">
        <f t="shared" si="2115"/>
        <v>0</v>
      </c>
      <c r="BS253" s="34"/>
      <c r="BT253" s="34">
        <f t="shared" si="2116"/>
        <v>0</v>
      </c>
      <c r="BU253" s="34"/>
      <c r="BV253" s="34">
        <f t="shared" si="2117"/>
        <v>0</v>
      </c>
      <c r="BW253" s="34"/>
      <c r="BX253" s="34">
        <f t="shared" si="2118"/>
        <v>0</v>
      </c>
      <c r="BY253" s="34"/>
      <c r="BZ253" s="34">
        <f t="shared" si="2119"/>
        <v>0</v>
      </c>
      <c r="CA253" s="34"/>
      <c r="CB253" s="34">
        <f t="shared" si="2120"/>
        <v>0</v>
      </c>
      <c r="CC253" s="34">
        <v>2</v>
      </c>
      <c r="CD253" s="34">
        <f t="shared" si="2121"/>
        <v>30845.210115999995</v>
      </c>
      <c r="CE253" s="34"/>
      <c r="CF253" s="34">
        <f t="shared" si="2122"/>
        <v>0</v>
      </c>
      <c r="CG253" s="34"/>
      <c r="CH253" s="34">
        <f t="shared" si="2123"/>
        <v>0</v>
      </c>
      <c r="CI253" s="34"/>
      <c r="CJ253" s="34">
        <f t="shared" si="2124"/>
        <v>0</v>
      </c>
      <c r="CK253" s="34"/>
      <c r="CL253" s="34">
        <f t="shared" si="2125"/>
        <v>0</v>
      </c>
      <c r="CM253" s="34">
        <v>8</v>
      </c>
      <c r="CN253" s="34">
        <f t="shared" si="2126"/>
        <v>138908.01019199996</v>
      </c>
      <c r="CO253" s="34">
        <v>0</v>
      </c>
      <c r="CP253" s="34">
        <v>0</v>
      </c>
      <c r="CQ253" s="34"/>
      <c r="CR253" s="34"/>
      <c r="CS253" s="34">
        <f t="shared" si="1727"/>
        <v>0</v>
      </c>
      <c r="CT253" s="34">
        <f t="shared" si="1727"/>
        <v>0</v>
      </c>
      <c r="CU253" s="34">
        <v>2</v>
      </c>
      <c r="CV253" s="34">
        <f t="shared" si="2127"/>
        <v>41150.146363199994</v>
      </c>
      <c r="CW253" s="34">
        <v>2</v>
      </c>
      <c r="CX253" s="34">
        <f t="shared" si="2128"/>
        <v>41150.146363199994</v>
      </c>
      <c r="CY253" s="34"/>
      <c r="CZ253" s="34">
        <f t="shared" si="2129"/>
        <v>0</v>
      </c>
      <c r="DA253" s="34">
        <v>8</v>
      </c>
      <c r="DB253" s="34">
        <f t="shared" si="2130"/>
        <v>165372.05005439997</v>
      </c>
      <c r="DC253" s="34"/>
      <c r="DD253" s="34">
        <f t="shared" si="2131"/>
        <v>0</v>
      </c>
      <c r="DE253" s="34"/>
      <c r="DF253" s="34">
        <f t="shared" si="2132"/>
        <v>0</v>
      </c>
      <c r="DG253" s="34"/>
      <c r="DH253" s="34">
        <f t="shared" si="2133"/>
        <v>0</v>
      </c>
      <c r="DI253" s="34">
        <v>0</v>
      </c>
      <c r="DJ253" s="34">
        <f t="shared" si="1958"/>
        <v>0</v>
      </c>
      <c r="DK253" s="34"/>
      <c r="DL253" s="27"/>
      <c r="DM253" s="34"/>
      <c r="DN253" s="27">
        <f t="shared" si="1682"/>
        <v>0</v>
      </c>
      <c r="DO253" s="34"/>
      <c r="DP253" s="34">
        <f t="shared" si="2134"/>
        <v>0</v>
      </c>
      <c r="DQ253" s="34"/>
      <c r="DR253" s="34">
        <f t="shared" si="2135"/>
        <v>0</v>
      </c>
      <c r="DS253" s="34">
        <v>0</v>
      </c>
      <c r="DT253" s="34">
        <v>0</v>
      </c>
      <c r="DU253" s="34"/>
      <c r="DV253" s="27"/>
      <c r="DW253" s="34">
        <f t="shared" si="1693"/>
        <v>0</v>
      </c>
      <c r="DX253" s="34">
        <f t="shared" si="1693"/>
        <v>0</v>
      </c>
      <c r="DY253" s="34">
        <v>6</v>
      </c>
      <c r="DZ253" s="34">
        <f t="shared" si="2136"/>
        <v>136365.76326239997</v>
      </c>
      <c r="EA253" s="34">
        <v>3</v>
      </c>
      <c r="EB253" s="34">
        <v>54634.69</v>
      </c>
      <c r="EC253" s="27"/>
      <c r="ED253" s="34"/>
      <c r="EE253" s="34">
        <f t="shared" si="1735"/>
        <v>3</v>
      </c>
      <c r="EF253" s="34">
        <f t="shared" si="1735"/>
        <v>54634.69</v>
      </c>
      <c r="EG253" s="34">
        <v>2</v>
      </c>
      <c r="EH253" s="34">
        <f t="shared" si="2138"/>
        <v>38054.711547999992</v>
      </c>
      <c r="EI253" s="34">
        <v>1</v>
      </c>
      <c r="EJ253" s="34">
        <v>19131.3</v>
      </c>
      <c r="EK253" s="34"/>
      <c r="EL253" s="34"/>
      <c r="EM253" s="34">
        <f t="shared" si="1737"/>
        <v>1</v>
      </c>
      <c r="EN253" s="34">
        <f t="shared" si="1694"/>
        <v>19131.3</v>
      </c>
      <c r="EO253" s="34"/>
      <c r="EP253" s="34">
        <f t="shared" si="2139"/>
        <v>0</v>
      </c>
      <c r="EQ253" s="34">
        <v>0</v>
      </c>
      <c r="ER253" s="34">
        <v>0</v>
      </c>
      <c r="ES253" s="34"/>
      <c r="ET253" s="34"/>
      <c r="EU253" s="34">
        <f t="shared" si="1738"/>
        <v>0</v>
      </c>
      <c r="EV253" s="34">
        <f t="shared" si="1696"/>
        <v>0</v>
      </c>
      <c r="EW253" s="34">
        <v>2</v>
      </c>
      <c r="EX253" s="34">
        <f t="shared" si="2140"/>
        <v>59328.601751999988</v>
      </c>
      <c r="EY253" s="34">
        <v>0</v>
      </c>
      <c r="EZ253" s="34">
        <f t="shared" si="1749"/>
        <v>0</v>
      </c>
      <c r="FA253" s="34"/>
      <c r="FB253" s="34"/>
      <c r="FC253" s="34">
        <f t="shared" si="1863"/>
        <v>0</v>
      </c>
      <c r="FD253" s="34">
        <f t="shared" si="1863"/>
        <v>0</v>
      </c>
      <c r="FE253" s="34">
        <v>2</v>
      </c>
      <c r="FF253" s="34">
        <f t="shared" si="2142"/>
        <v>58977.936023999988</v>
      </c>
      <c r="FG253" s="34">
        <v>1</v>
      </c>
      <c r="FH253" s="34">
        <v>29491.97</v>
      </c>
      <c r="FI253" s="34"/>
      <c r="FJ253" s="34"/>
      <c r="FK253" s="34">
        <f t="shared" si="1865"/>
        <v>1</v>
      </c>
      <c r="FL253" s="34">
        <f t="shared" si="1865"/>
        <v>29491.97</v>
      </c>
      <c r="FM253" s="34"/>
      <c r="FN253" s="34">
        <f t="shared" si="2144"/>
        <v>0</v>
      </c>
      <c r="FO253" s="34">
        <v>0</v>
      </c>
      <c r="FP253" s="34">
        <v>0</v>
      </c>
      <c r="FQ253" s="34"/>
      <c r="FR253" s="34"/>
      <c r="FS253" s="34"/>
      <c r="FT253" s="34"/>
      <c r="FU253" s="34"/>
      <c r="FV253" s="34">
        <f t="shared" si="2146"/>
        <v>0</v>
      </c>
      <c r="FW253" s="34">
        <v>0</v>
      </c>
      <c r="FX253" s="34">
        <v>0</v>
      </c>
      <c r="FY253" s="34"/>
      <c r="FZ253" s="34"/>
      <c r="GA253" s="34">
        <f t="shared" si="1744"/>
        <v>0</v>
      </c>
      <c r="GB253" s="34">
        <f t="shared" si="1744"/>
        <v>0</v>
      </c>
      <c r="GC253" s="34"/>
      <c r="GD253" s="34">
        <f t="shared" si="2147"/>
        <v>0</v>
      </c>
      <c r="GE253" s="34">
        <v>1</v>
      </c>
      <c r="GF253" s="34">
        <v>45115.7</v>
      </c>
      <c r="GG253" s="34"/>
      <c r="GH253" s="34"/>
      <c r="GI253" s="27">
        <f t="shared" si="1745"/>
        <v>1</v>
      </c>
      <c r="GJ253" s="27">
        <f t="shared" si="1745"/>
        <v>45115.7</v>
      </c>
      <c r="GK253" s="37"/>
      <c r="GL253" s="38"/>
    </row>
    <row r="254" spans="1:194" ht="30" x14ac:dyDescent="0.25">
      <c r="A254" s="41"/>
      <c r="B254" s="72">
        <v>213</v>
      </c>
      <c r="C254" s="28" t="s">
        <v>392</v>
      </c>
      <c r="D254" s="29">
        <f t="shared" si="2020"/>
        <v>18150.400000000001</v>
      </c>
      <c r="E254" s="29">
        <f t="shared" si="2020"/>
        <v>18790</v>
      </c>
      <c r="F254" s="30">
        <v>18508</v>
      </c>
      <c r="G254" s="39">
        <v>0.56000000000000005</v>
      </c>
      <c r="H254" s="31">
        <v>1</v>
      </c>
      <c r="I254" s="32"/>
      <c r="J254" s="32"/>
      <c r="K254" s="32"/>
      <c r="L254" s="29">
        <v>1.4</v>
      </c>
      <c r="M254" s="29">
        <v>1.68</v>
      </c>
      <c r="N254" s="29">
        <v>2.23</v>
      </c>
      <c r="O254" s="29">
        <v>2.39</v>
      </c>
      <c r="P254" s="33">
        <v>2.57</v>
      </c>
      <c r="Q254" s="34">
        <v>50</v>
      </c>
      <c r="R254" s="34">
        <f t="shared" si="2089"/>
        <v>741577.17200000014</v>
      </c>
      <c r="S254" s="34">
        <v>600</v>
      </c>
      <c r="T254" s="34">
        <f t="shared" si="2090"/>
        <v>8898926.0640000012</v>
      </c>
      <c r="U254" s="34">
        <v>0</v>
      </c>
      <c r="V254" s="34">
        <f t="shared" si="2091"/>
        <v>0</v>
      </c>
      <c r="W254" s="34"/>
      <c r="X254" s="34">
        <f t="shared" si="2092"/>
        <v>0</v>
      </c>
      <c r="Y254" s="34">
        <v>0</v>
      </c>
      <c r="Z254" s="34">
        <f t="shared" si="2093"/>
        <v>0</v>
      </c>
      <c r="AA254" s="34"/>
      <c r="AB254" s="34">
        <f t="shared" si="2094"/>
        <v>0</v>
      </c>
      <c r="AC254" s="34">
        <v>0</v>
      </c>
      <c r="AD254" s="34">
        <f t="shared" si="2095"/>
        <v>0</v>
      </c>
      <c r="AE254" s="34">
        <v>0</v>
      </c>
      <c r="AF254" s="34">
        <f t="shared" si="2096"/>
        <v>0</v>
      </c>
      <c r="AG254" s="34"/>
      <c r="AH254" s="34">
        <f t="shared" si="2097"/>
        <v>0</v>
      </c>
      <c r="AI254" s="34">
        <v>1</v>
      </c>
      <c r="AJ254" s="34">
        <f t="shared" si="2098"/>
        <v>16049.693893333333</v>
      </c>
      <c r="AK254" s="34"/>
      <c r="AL254" s="34">
        <f t="shared" si="2099"/>
        <v>0</v>
      </c>
      <c r="AM254" s="34"/>
      <c r="AN254" s="34">
        <f t="shared" si="2100"/>
        <v>0</v>
      </c>
      <c r="AO254" s="34">
        <v>0</v>
      </c>
      <c r="AP254" s="34">
        <f t="shared" si="2101"/>
        <v>0</v>
      </c>
      <c r="AQ254" s="34">
        <v>14</v>
      </c>
      <c r="AR254" s="34">
        <f t="shared" si="2102"/>
        <v>245724.55900160002</v>
      </c>
      <c r="AS254" s="34">
        <v>0</v>
      </c>
      <c r="AT254" s="34">
        <f t="shared" si="2103"/>
        <v>0</v>
      </c>
      <c r="AU254" s="70">
        <v>216</v>
      </c>
      <c r="AV254" s="34">
        <f t="shared" si="2104"/>
        <v>3791178.9103104002</v>
      </c>
      <c r="AW254" s="34">
        <v>0</v>
      </c>
      <c r="AX254" s="34">
        <f t="shared" si="2105"/>
        <v>0</v>
      </c>
      <c r="AY254" s="34"/>
      <c r="AZ254" s="34">
        <f t="shared" si="2106"/>
        <v>0</v>
      </c>
      <c r="BA254" s="34"/>
      <c r="BB254" s="34">
        <f t="shared" si="2107"/>
        <v>0</v>
      </c>
      <c r="BC254" s="34">
        <v>4</v>
      </c>
      <c r="BD254" s="34">
        <f t="shared" si="2108"/>
        <v>70207.0168576</v>
      </c>
      <c r="BE254" s="34">
        <v>0</v>
      </c>
      <c r="BF254" s="34">
        <f t="shared" si="2109"/>
        <v>0</v>
      </c>
      <c r="BG254" s="34">
        <v>0</v>
      </c>
      <c r="BH254" s="34">
        <f t="shared" si="2110"/>
        <v>0</v>
      </c>
      <c r="BI254" s="34">
        <v>0</v>
      </c>
      <c r="BJ254" s="34">
        <f t="shared" si="2111"/>
        <v>0</v>
      </c>
      <c r="BK254" s="34">
        <v>0</v>
      </c>
      <c r="BL254" s="34">
        <f t="shared" si="2112"/>
        <v>0</v>
      </c>
      <c r="BM254" s="34"/>
      <c r="BN254" s="34">
        <f t="shared" si="2113"/>
        <v>0</v>
      </c>
      <c r="BO254" s="34">
        <v>0</v>
      </c>
      <c r="BP254" s="34">
        <f t="shared" si="2114"/>
        <v>0</v>
      </c>
      <c r="BQ254" s="40">
        <v>0</v>
      </c>
      <c r="BR254" s="34">
        <f t="shared" si="2115"/>
        <v>0</v>
      </c>
      <c r="BS254" s="34">
        <v>0</v>
      </c>
      <c r="BT254" s="34">
        <f t="shared" si="2116"/>
        <v>0</v>
      </c>
      <c r="BU254" s="34">
        <v>0</v>
      </c>
      <c r="BV254" s="34">
        <f t="shared" si="2117"/>
        <v>0</v>
      </c>
      <c r="BW254" s="34">
        <v>0</v>
      </c>
      <c r="BX254" s="34">
        <f t="shared" si="2118"/>
        <v>0</v>
      </c>
      <c r="BY254" s="34"/>
      <c r="BZ254" s="34">
        <f t="shared" si="2119"/>
        <v>0</v>
      </c>
      <c r="CA254" s="34">
        <v>0</v>
      </c>
      <c r="CB254" s="34">
        <f t="shared" si="2120"/>
        <v>0</v>
      </c>
      <c r="CC254" s="34">
        <v>8</v>
      </c>
      <c r="CD254" s="34">
        <f t="shared" si="2121"/>
        <v>100135.17486933332</v>
      </c>
      <c r="CE254" s="34">
        <v>0</v>
      </c>
      <c r="CF254" s="34">
        <f t="shared" si="2122"/>
        <v>0</v>
      </c>
      <c r="CG254" s="34"/>
      <c r="CH254" s="34">
        <f t="shared" si="2123"/>
        <v>0</v>
      </c>
      <c r="CI254" s="34"/>
      <c r="CJ254" s="34">
        <f t="shared" si="2124"/>
        <v>0</v>
      </c>
      <c r="CK254" s="34">
        <v>0</v>
      </c>
      <c r="CL254" s="34">
        <f t="shared" si="2125"/>
        <v>0</v>
      </c>
      <c r="CM254" s="34">
        <v>22</v>
      </c>
      <c r="CN254" s="34">
        <f t="shared" si="2126"/>
        <v>310026.57347199996</v>
      </c>
      <c r="CO254" s="34">
        <v>4</v>
      </c>
      <c r="CP254" s="34">
        <v>56675.67</v>
      </c>
      <c r="CQ254" s="34"/>
      <c r="CR254" s="34"/>
      <c r="CS254" s="34">
        <f t="shared" si="1727"/>
        <v>4</v>
      </c>
      <c r="CT254" s="34">
        <f t="shared" si="1727"/>
        <v>56675.67</v>
      </c>
      <c r="CU254" s="34">
        <v>4</v>
      </c>
      <c r="CV254" s="34">
        <f t="shared" si="2127"/>
        <v>66794.4404736</v>
      </c>
      <c r="CW254" s="34">
        <v>22</v>
      </c>
      <c r="CX254" s="34">
        <f t="shared" si="2128"/>
        <v>367369.42260480003</v>
      </c>
      <c r="CY254" s="34">
        <v>4</v>
      </c>
      <c r="CZ254" s="34">
        <f t="shared" si="2129"/>
        <v>55922.915477333328</v>
      </c>
      <c r="DA254" s="34">
        <v>12</v>
      </c>
      <c r="DB254" s="34">
        <f t="shared" si="2130"/>
        <v>201322.49571839999</v>
      </c>
      <c r="DC254" s="34">
        <v>1</v>
      </c>
      <c r="DD254" s="34">
        <f t="shared" si="2131"/>
        <v>18384.058963200001</v>
      </c>
      <c r="DE254" s="34">
        <v>0</v>
      </c>
      <c r="DF254" s="34">
        <f t="shared" si="2132"/>
        <v>0</v>
      </c>
      <c r="DG254" s="34"/>
      <c r="DH254" s="34">
        <f t="shared" si="2133"/>
        <v>0</v>
      </c>
      <c r="DI254" s="34">
        <v>0</v>
      </c>
      <c r="DJ254" s="34">
        <f t="shared" si="1958"/>
        <v>0</v>
      </c>
      <c r="DK254" s="34"/>
      <c r="DL254" s="27"/>
      <c r="DM254" s="34"/>
      <c r="DN254" s="27">
        <f t="shared" si="1682"/>
        <v>0</v>
      </c>
      <c r="DO254" s="34">
        <v>0</v>
      </c>
      <c r="DP254" s="34">
        <f t="shared" si="2134"/>
        <v>0</v>
      </c>
      <c r="DQ254" s="34">
        <v>16</v>
      </c>
      <c r="DR254" s="34">
        <f t="shared" si="2135"/>
        <v>296382.00023040001</v>
      </c>
      <c r="DS254" s="34">
        <v>3</v>
      </c>
      <c r="DT254" s="34">
        <v>55896.66</v>
      </c>
      <c r="DU254" s="34"/>
      <c r="DV254" s="27"/>
      <c r="DW254" s="34">
        <f t="shared" si="1693"/>
        <v>3</v>
      </c>
      <c r="DX254" s="34">
        <f t="shared" si="1693"/>
        <v>55896.66</v>
      </c>
      <c r="DY254" s="34">
        <v>18</v>
      </c>
      <c r="DZ254" s="34">
        <f t="shared" si="2136"/>
        <v>332020.98881280003</v>
      </c>
      <c r="EA254" s="34">
        <v>2</v>
      </c>
      <c r="EB254" s="34">
        <v>37264.44</v>
      </c>
      <c r="EC254" s="27"/>
      <c r="ED254" s="34"/>
      <c r="EE254" s="34">
        <f t="shared" si="1735"/>
        <v>2</v>
      </c>
      <c r="EF254" s="34">
        <f t="shared" si="1735"/>
        <v>37264.44</v>
      </c>
      <c r="EG254" s="34">
        <v>28</v>
      </c>
      <c r="EH254" s="34">
        <f t="shared" si="2138"/>
        <v>432389.76599466673</v>
      </c>
      <c r="EI254" s="34">
        <v>8</v>
      </c>
      <c r="EJ254" s="34">
        <v>97381.35</v>
      </c>
      <c r="EK254" s="34"/>
      <c r="EL254" s="34"/>
      <c r="EM254" s="34">
        <f t="shared" si="1737"/>
        <v>8</v>
      </c>
      <c r="EN254" s="34">
        <f t="shared" si="1694"/>
        <v>97381.35</v>
      </c>
      <c r="EO254" s="34">
        <v>4</v>
      </c>
      <c r="EP254" s="34">
        <f t="shared" si="2139"/>
        <v>61769.966570666664</v>
      </c>
      <c r="EQ254" s="34">
        <v>1</v>
      </c>
      <c r="ER254" s="34">
        <v>15526.85</v>
      </c>
      <c r="ES254" s="34"/>
      <c r="ET254" s="34"/>
      <c r="EU254" s="34">
        <f t="shared" si="1738"/>
        <v>1</v>
      </c>
      <c r="EV254" s="34">
        <f t="shared" si="1696"/>
        <v>15526.85</v>
      </c>
      <c r="EW254" s="34">
        <v>2</v>
      </c>
      <c r="EX254" s="34">
        <f t="shared" si="2140"/>
        <v>48150.749248</v>
      </c>
      <c r="EY254" s="34">
        <v>1</v>
      </c>
      <c r="EZ254" s="34">
        <v>23935.51</v>
      </c>
      <c r="FA254" s="34"/>
      <c r="FB254" s="34"/>
      <c r="FC254" s="34">
        <f t="shared" si="1863"/>
        <v>1</v>
      </c>
      <c r="FD254" s="34">
        <f t="shared" si="1863"/>
        <v>23935.51</v>
      </c>
      <c r="FE254" s="34">
        <v>2</v>
      </c>
      <c r="FF254" s="34">
        <f t="shared" si="2142"/>
        <v>47866.150975999997</v>
      </c>
      <c r="FG254" s="34">
        <v>0</v>
      </c>
      <c r="FH254" s="34">
        <v>0</v>
      </c>
      <c r="FI254" s="34"/>
      <c r="FJ254" s="34"/>
      <c r="FK254" s="34">
        <f t="shared" si="1865"/>
        <v>0</v>
      </c>
      <c r="FL254" s="34">
        <f t="shared" si="1865"/>
        <v>0</v>
      </c>
      <c r="FM254" s="34"/>
      <c r="FN254" s="34">
        <f t="shared" si="2144"/>
        <v>0</v>
      </c>
      <c r="FO254" s="34">
        <v>1</v>
      </c>
      <c r="FP254" s="34">
        <v>24384.38</v>
      </c>
      <c r="FQ254" s="34"/>
      <c r="FR254" s="34"/>
      <c r="FS254" s="34"/>
      <c r="FT254" s="34"/>
      <c r="FU254" s="34"/>
      <c r="FV254" s="34">
        <f t="shared" si="2146"/>
        <v>0</v>
      </c>
      <c r="FW254" s="34">
        <v>0</v>
      </c>
      <c r="FX254" s="34">
        <v>0</v>
      </c>
      <c r="FY254" s="34"/>
      <c r="FZ254" s="34"/>
      <c r="GA254" s="34">
        <f t="shared" si="1744"/>
        <v>0</v>
      </c>
      <c r="GB254" s="34">
        <f t="shared" si="1744"/>
        <v>0</v>
      </c>
      <c r="GC254" s="34">
        <v>8</v>
      </c>
      <c r="GD254" s="34">
        <f t="shared" si="2147"/>
        <v>291187.66753066663</v>
      </c>
      <c r="GE254" s="34">
        <v>2</v>
      </c>
      <c r="GF254" s="34">
        <v>73231.28</v>
      </c>
      <c r="GG254" s="34"/>
      <c r="GH254" s="34"/>
      <c r="GI254" s="27">
        <f t="shared" si="1745"/>
        <v>2</v>
      </c>
      <c r="GJ254" s="27">
        <f t="shared" si="1745"/>
        <v>73231.28</v>
      </c>
      <c r="GK254" s="37"/>
      <c r="GL254" s="38"/>
    </row>
    <row r="255" spans="1:194" ht="30" x14ac:dyDescent="0.25">
      <c r="A255" s="41"/>
      <c r="B255" s="72">
        <v>214</v>
      </c>
      <c r="C255" s="28" t="s">
        <v>393</v>
      </c>
      <c r="D255" s="29">
        <f t="shared" si="2020"/>
        <v>18150.400000000001</v>
      </c>
      <c r="E255" s="29">
        <f t="shared" si="2020"/>
        <v>18790</v>
      </c>
      <c r="F255" s="30">
        <v>18508</v>
      </c>
      <c r="G255" s="39">
        <v>0.74</v>
      </c>
      <c r="H255" s="31">
        <v>1</v>
      </c>
      <c r="I255" s="32"/>
      <c r="J255" s="32"/>
      <c r="K255" s="32"/>
      <c r="L255" s="29">
        <v>1.4</v>
      </c>
      <c r="M255" s="29">
        <v>1.68</v>
      </c>
      <c r="N255" s="29">
        <v>2.23</v>
      </c>
      <c r="O255" s="29">
        <v>2.39</v>
      </c>
      <c r="P255" s="33">
        <v>2.57</v>
      </c>
      <c r="Q255" s="34">
        <v>10</v>
      </c>
      <c r="R255" s="34">
        <f t="shared" si="2089"/>
        <v>195988.25260000001</v>
      </c>
      <c r="S255" s="34">
        <v>20</v>
      </c>
      <c r="T255" s="34">
        <f t="shared" si="2090"/>
        <v>391976.50520000001</v>
      </c>
      <c r="U255" s="34">
        <v>0</v>
      </c>
      <c r="V255" s="34">
        <f t="shared" si="2091"/>
        <v>0</v>
      </c>
      <c r="W255" s="34"/>
      <c r="X255" s="34">
        <f t="shared" si="2092"/>
        <v>0</v>
      </c>
      <c r="Y255" s="34">
        <v>0</v>
      </c>
      <c r="Z255" s="34">
        <f t="shared" si="2093"/>
        <v>0</v>
      </c>
      <c r="AA255" s="34">
        <v>2</v>
      </c>
      <c r="AB255" s="34">
        <f t="shared" si="2094"/>
        <v>39551.613733333332</v>
      </c>
      <c r="AC255" s="34">
        <v>0</v>
      </c>
      <c r="AD255" s="34">
        <f t="shared" si="2095"/>
        <v>0</v>
      </c>
      <c r="AE255" s="34">
        <v>0</v>
      </c>
      <c r="AF255" s="34">
        <f t="shared" si="2096"/>
        <v>0</v>
      </c>
      <c r="AG255" s="34"/>
      <c r="AH255" s="34">
        <f t="shared" si="2097"/>
        <v>0</v>
      </c>
      <c r="AI255" s="34">
        <v>5</v>
      </c>
      <c r="AJ255" s="34">
        <f t="shared" si="2098"/>
        <v>106042.62036666667</v>
      </c>
      <c r="AK255" s="34">
        <v>2</v>
      </c>
      <c r="AL255" s="34">
        <f t="shared" si="2099"/>
        <v>38655.649162666668</v>
      </c>
      <c r="AM255" s="34"/>
      <c r="AN255" s="34">
        <f t="shared" si="2100"/>
        <v>0</v>
      </c>
      <c r="AO255" s="34">
        <v>0</v>
      </c>
      <c r="AP255" s="34">
        <f t="shared" si="2101"/>
        <v>0</v>
      </c>
      <c r="AQ255" s="34">
        <v>6</v>
      </c>
      <c r="AR255" s="34">
        <f t="shared" si="2102"/>
        <v>139160.33698560001</v>
      </c>
      <c r="AS255" s="34">
        <v>0</v>
      </c>
      <c r="AT255" s="34">
        <f t="shared" si="2103"/>
        <v>0</v>
      </c>
      <c r="AU255" s="70">
        <v>45</v>
      </c>
      <c r="AV255" s="34">
        <f t="shared" si="2104"/>
        <v>1043702.527392</v>
      </c>
      <c r="AW255" s="34">
        <v>0</v>
      </c>
      <c r="AX255" s="34">
        <f t="shared" si="2105"/>
        <v>0</v>
      </c>
      <c r="AY255" s="34"/>
      <c r="AZ255" s="34">
        <f t="shared" si="2106"/>
        <v>0</v>
      </c>
      <c r="BA255" s="34"/>
      <c r="BB255" s="34">
        <f t="shared" si="2107"/>
        <v>0</v>
      </c>
      <c r="BC255" s="34">
        <v>2</v>
      </c>
      <c r="BD255" s="34">
        <f t="shared" si="2108"/>
        <v>46386.778995200002</v>
      </c>
      <c r="BE255" s="34">
        <v>0</v>
      </c>
      <c r="BF255" s="34">
        <f t="shared" si="2109"/>
        <v>0</v>
      </c>
      <c r="BG255" s="34">
        <v>0</v>
      </c>
      <c r="BH255" s="34">
        <f t="shared" si="2110"/>
        <v>0</v>
      </c>
      <c r="BI255" s="34">
        <v>0</v>
      </c>
      <c r="BJ255" s="34">
        <f t="shared" si="2111"/>
        <v>0</v>
      </c>
      <c r="BK255" s="34">
        <v>0</v>
      </c>
      <c r="BL255" s="34">
        <f t="shared" si="2112"/>
        <v>0</v>
      </c>
      <c r="BM255" s="34"/>
      <c r="BN255" s="34">
        <f t="shared" si="2113"/>
        <v>0</v>
      </c>
      <c r="BO255" s="34">
        <v>0</v>
      </c>
      <c r="BP255" s="34">
        <f t="shared" si="2114"/>
        <v>0</v>
      </c>
      <c r="BQ255" s="40">
        <v>0</v>
      </c>
      <c r="BR255" s="34">
        <f t="shared" si="2115"/>
        <v>0</v>
      </c>
      <c r="BS255" s="34">
        <v>0</v>
      </c>
      <c r="BT255" s="34">
        <f t="shared" si="2116"/>
        <v>0</v>
      </c>
      <c r="BU255" s="34">
        <v>0</v>
      </c>
      <c r="BV255" s="34">
        <f t="shared" si="2117"/>
        <v>0</v>
      </c>
      <c r="BW255" s="34">
        <v>0</v>
      </c>
      <c r="BX255" s="34">
        <f t="shared" si="2118"/>
        <v>0</v>
      </c>
      <c r="BY255" s="34">
        <v>0</v>
      </c>
      <c r="BZ255" s="34">
        <f t="shared" si="2119"/>
        <v>0</v>
      </c>
      <c r="CA255" s="34">
        <v>0</v>
      </c>
      <c r="CB255" s="34">
        <f t="shared" si="2120"/>
        <v>0</v>
      </c>
      <c r="CC255" s="34">
        <v>4</v>
      </c>
      <c r="CD255" s="34">
        <f t="shared" si="2121"/>
        <v>66160.740538666665</v>
      </c>
      <c r="CE255" s="34">
        <v>0</v>
      </c>
      <c r="CF255" s="34">
        <f t="shared" si="2122"/>
        <v>0</v>
      </c>
      <c r="CG255" s="34"/>
      <c r="CH255" s="34">
        <f t="shared" si="2123"/>
        <v>0</v>
      </c>
      <c r="CI255" s="34"/>
      <c r="CJ255" s="34">
        <f t="shared" si="2124"/>
        <v>0</v>
      </c>
      <c r="CK255" s="34">
        <v>0</v>
      </c>
      <c r="CL255" s="34">
        <f t="shared" si="2125"/>
        <v>0</v>
      </c>
      <c r="CM255" s="34">
        <v>18</v>
      </c>
      <c r="CN255" s="34">
        <f t="shared" si="2126"/>
        <v>335191.06807199994</v>
      </c>
      <c r="CO255" s="34">
        <v>4</v>
      </c>
      <c r="CP255" s="34">
        <v>55712.939999999995</v>
      </c>
      <c r="CQ255" s="34"/>
      <c r="CR255" s="34"/>
      <c r="CS255" s="34">
        <f t="shared" si="1727"/>
        <v>4</v>
      </c>
      <c r="CT255" s="34">
        <f t="shared" si="1727"/>
        <v>55712.939999999995</v>
      </c>
      <c r="CU255" s="34">
        <v>2</v>
      </c>
      <c r="CV255" s="34">
        <f t="shared" si="2127"/>
        <v>44132.041027200001</v>
      </c>
      <c r="CW255" s="34">
        <v>28</v>
      </c>
      <c r="CX255" s="34">
        <f t="shared" si="2128"/>
        <v>617848.57438080001</v>
      </c>
      <c r="CY255" s="34"/>
      <c r="CZ255" s="34">
        <f t="shared" si="2129"/>
        <v>0</v>
      </c>
      <c r="DA255" s="34">
        <v>2</v>
      </c>
      <c r="DB255" s="34">
        <f t="shared" si="2130"/>
        <v>44338.882985599994</v>
      </c>
      <c r="DC255" s="34"/>
      <c r="DD255" s="34">
        <f t="shared" si="2131"/>
        <v>0</v>
      </c>
      <c r="DE255" s="34">
        <v>0</v>
      </c>
      <c r="DF255" s="34">
        <f t="shared" si="2132"/>
        <v>0</v>
      </c>
      <c r="DG255" s="34"/>
      <c r="DH255" s="34">
        <f t="shared" si="2133"/>
        <v>0</v>
      </c>
      <c r="DI255" s="34">
        <v>0</v>
      </c>
      <c r="DJ255" s="34">
        <f t="shared" si="1958"/>
        <v>0</v>
      </c>
      <c r="DK255" s="34"/>
      <c r="DL255" s="27"/>
      <c r="DM255" s="34"/>
      <c r="DN255" s="27">
        <f t="shared" si="1682"/>
        <v>0</v>
      </c>
      <c r="DO255" s="34">
        <v>0</v>
      </c>
      <c r="DP255" s="34">
        <f t="shared" si="2134"/>
        <v>0</v>
      </c>
      <c r="DQ255" s="34">
        <v>6</v>
      </c>
      <c r="DR255" s="34">
        <f t="shared" si="2135"/>
        <v>146867.8661856</v>
      </c>
      <c r="DS255" s="34">
        <v>2</v>
      </c>
      <c r="DT255" s="34">
        <v>49242.3</v>
      </c>
      <c r="DU255" s="34"/>
      <c r="DV255" s="27"/>
      <c r="DW255" s="34">
        <f t="shared" si="1693"/>
        <v>2</v>
      </c>
      <c r="DX255" s="34">
        <f t="shared" si="1693"/>
        <v>49242.3</v>
      </c>
      <c r="DY255" s="34">
        <v>8</v>
      </c>
      <c r="DZ255" s="34">
        <f t="shared" si="2136"/>
        <v>194996.45374719996</v>
      </c>
      <c r="EA255" s="34">
        <v>7</v>
      </c>
      <c r="EB255" s="34">
        <v>164233.92000000001</v>
      </c>
      <c r="EC255" s="27"/>
      <c r="ED255" s="34"/>
      <c r="EE255" s="34">
        <f t="shared" si="1735"/>
        <v>7</v>
      </c>
      <c r="EF255" s="34">
        <f t="shared" si="1735"/>
        <v>164233.92000000001</v>
      </c>
      <c r="EG255" s="34">
        <v>12</v>
      </c>
      <c r="EH255" s="34">
        <f t="shared" si="2138"/>
        <v>244873.79604799999</v>
      </c>
      <c r="EI255" s="34">
        <v>0</v>
      </c>
      <c r="EJ255" s="34">
        <v>0</v>
      </c>
      <c r="EK255" s="34"/>
      <c r="EL255" s="34"/>
      <c r="EM255" s="34">
        <f t="shared" si="1737"/>
        <v>0</v>
      </c>
      <c r="EN255" s="34">
        <f t="shared" si="1694"/>
        <v>0</v>
      </c>
      <c r="EO255" s="34">
        <v>2</v>
      </c>
      <c r="EP255" s="34">
        <f t="shared" si="2139"/>
        <v>40812.299341333332</v>
      </c>
      <c r="EQ255" s="34">
        <v>1</v>
      </c>
      <c r="ER255" s="34">
        <v>20517.63</v>
      </c>
      <c r="ES255" s="34"/>
      <c r="ET255" s="34"/>
      <c r="EU255" s="34">
        <f t="shared" si="1738"/>
        <v>1</v>
      </c>
      <c r="EV255" s="34">
        <f t="shared" si="1696"/>
        <v>20517.63</v>
      </c>
      <c r="EW255" s="34">
        <v>4</v>
      </c>
      <c r="EX255" s="34">
        <f t="shared" si="2140"/>
        <v>127255.55158399999</v>
      </c>
      <c r="EY255" s="34">
        <v>0</v>
      </c>
      <c r="EZ255" s="34">
        <v>0</v>
      </c>
      <c r="FA255" s="34"/>
      <c r="FB255" s="34"/>
      <c r="FC255" s="34">
        <f t="shared" si="1863"/>
        <v>0</v>
      </c>
      <c r="FD255" s="34">
        <f t="shared" si="1863"/>
        <v>0</v>
      </c>
      <c r="FE255" s="34">
        <v>2</v>
      </c>
      <c r="FF255" s="34">
        <f t="shared" si="2142"/>
        <v>63251.699503999989</v>
      </c>
      <c r="FG255" s="34">
        <v>0</v>
      </c>
      <c r="FH255" s="34">
        <v>0</v>
      </c>
      <c r="FI255" s="34"/>
      <c r="FJ255" s="34"/>
      <c r="FK255" s="34">
        <f t="shared" si="1865"/>
        <v>0</v>
      </c>
      <c r="FL255" s="34">
        <f t="shared" si="1865"/>
        <v>0</v>
      </c>
      <c r="FM255" s="34">
        <v>2</v>
      </c>
      <c r="FN255" s="34">
        <f t="shared" si="2144"/>
        <v>63251.699503999989</v>
      </c>
      <c r="FO255" s="34">
        <v>2</v>
      </c>
      <c r="FP255" s="34">
        <v>47443.61</v>
      </c>
      <c r="FQ255" s="34"/>
      <c r="FR255" s="34"/>
      <c r="FS255" s="34"/>
      <c r="FT255" s="34"/>
      <c r="FU255" s="34">
        <v>2</v>
      </c>
      <c r="FV255" s="34">
        <f t="shared" si="2146"/>
        <v>84458.297628666653</v>
      </c>
      <c r="FW255" s="34">
        <v>1</v>
      </c>
      <c r="FX255" s="34">
        <v>41983.83</v>
      </c>
      <c r="FY255" s="34"/>
      <c r="FZ255" s="34"/>
      <c r="GA255" s="34">
        <f t="shared" si="1744"/>
        <v>1</v>
      </c>
      <c r="GB255" s="34">
        <f t="shared" si="1744"/>
        <v>41983.83</v>
      </c>
      <c r="GC255" s="34">
        <v>4</v>
      </c>
      <c r="GD255" s="34">
        <f t="shared" si="2147"/>
        <v>192391.8517613333</v>
      </c>
      <c r="GE255" s="34">
        <v>2</v>
      </c>
      <c r="GF255" s="34">
        <v>93326.07</v>
      </c>
      <c r="GG255" s="34"/>
      <c r="GH255" s="34"/>
      <c r="GI255" s="27">
        <f t="shared" si="1745"/>
        <v>2</v>
      </c>
      <c r="GJ255" s="27">
        <f t="shared" si="1745"/>
        <v>93326.07</v>
      </c>
      <c r="GK255" s="37"/>
      <c r="GL255" s="38"/>
    </row>
    <row r="256" spans="1:194" ht="30" x14ac:dyDescent="0.25">
      <c r="A256" s="41"/>
      <c r="B256" s="72">
        <v>215</v>
      </c>
      <c r="C256" s="28" t="s">
        <v>394</v>
      </c>
      <c r="D256" s="29">
        <f t="shared" si="2020"/>
        <v>18150.400000000001</v>
      </c>
      <c r="E256" s="29">
        <f t="shared" si="2020"/>
        <v>18790</v>
      </c>
      <c r="F256" s="30">
        <v>18508</v>
      </c>
      <c r="G256" s="39">
        <v>1.44</v>
      </c>
      <c r="H256" s="31">
        <v>1</v>
      </c>
      <c r="I256" s="32"/>
      <c r="J256" s="32"/>
      <c r="K256" s="32"/>
      <c r="L256" s="29">
        <v>1.4</v>
      </c>
      <c r="M256" s="29">
        <v>1.68</v>
      </c>
      <c r="N256" s="29">
        <v>2.23</v>
      </c>
      <c r="O256" s="29">
        <v>2.39</v>
      </c>
      <c r="P256" s="33">
        <v>2.57</v>
      </c>
      <c r="Q256" s="34">
        <v>306</v>
      </c>
      <c r="R256" s="34">
        <f t="shared" si="2089"/>
        <v>11670305.89536</v>
      </c>
      <c r="S256" s="34">
        <v>816</v>
      </c>
      <c r="T256" s="34">
        <f t="shared" si="2090"/>
        <v>31120815.720959999</v>
      </c>
      <c r="U256" s="34">
        <v>0</v>
      </c>
      <c r="V256" s="34">
        <f t="shared" si="2091"/>
        <v>0</v>
      </c>
      <c r="W256" s="34"/>
      <c r="X256" s="34">
        <f t="shared" si="2092"/>
        <v>0</v>
      </c>
      <c r="Y256" s="34">
        <v>0</v>
      </c>
      <c r="Z256" s="34">
        <f t="shared" si="2093"/>
        <v>0</v>
      </c>
      <c r="AA256" s="34">
        <v>2</v>
      </c>
      <c r="AB256" s="34">
        <f t="shared" si="2094"/>
        <v>76965.302399999986</v>
      </c>
      <c r="AC256" s="34">
        <v>0</v>
      </c>
      <c r="AD256" s="34">
        <f t="shared" si="2095"/>
        <v>0</v>
      </c>
      <c r="AE256" s="34">
        <v>0</v>
      </c>
      <c r="AF256" s="34">
        <f t="shared" si="2096"/>
        <v>0</v>
      </c>
      <c r="AG256" s="34"/>
      <c r="AH256" s="34">
        <f t="shared" si="2097"/>
        <v>0</v>
      </c>
      <c r="AI256" s="34">
        <v>159</v>
      </c>
      <c r="AJ256" s="34">
        <f t="shared" si="2098"/>
        <v>6562031.9889599998</v>
      </c>
      <c r="AK256" s="34">
        <v>4</v>
      </c>
      <c r="AL256" s="34">
        <f t="shared" si="2099"/>
        <v>150443.60755199997</v>
      </c>
      <c r="AM256" s="34"/>
      <c r="AN256" s="34">
        <f t="shared" si="2100"/>
        <v>0</v>
      </c>
      <c r="AO256" s="34">
        <v>0</v>
      </c>
      <c r="AP256" s="34">
        <f t="shared" si="2101"/>
        <v>0</v>
      </c>
      <c r="AQ256" s="34">
        <v>66</v>
      </c>
      <c r="AR256" s="34">
        <f t="shared" si="2102"/>
        <v>2978783.4295295998</v>
      </c>
      <c r="AS256" s="34"/>
      <c r="AT256" s="34">
        <f t="shared" si="2103"/>
        <v>0</v>
      </c>
      <c r="AU256" s="70">
        <v>157</v>
      </c>
      <c r="AV256" s="34">
        <f t="shared" si="2104"/>
        <v>7085893.9156991988</v>
      </c>
      <c r="AW256" s="34">
        <v>0</v>
      </c>
      <c r="AX256" s="34">
        <f t="shared" si="2105"/>
        <v>0</v>
      </c>
      <c r="AY256" s="34"/>
      <c r="AZ256" s="34">
        <f t="shared" si="2106"/>
        <v>0</v>
      </c>
      <c r="BA256" s="34"/>
      <c r="BB256" s="34">
        <f t="shared" si="2107"/>
        <v>0</v>
      </c>
      <c r="BC256" s="34">
        <v>6</v>
      </c>
      <c r="BD256" s="34">
        <f t="shared" si="2108"/>
        <v>270798.4935936</v>
      </c>
      <c r="BE256" s="34">
        <v>0</v>
      </c>
      <c r="BF256" s="34">
        <f t="shared" si="2109"/>
        <v>0</v>
      </c>
      <c r="BG256" s="34">
        <v>0</v>
      </c>
      <c r="BH256" s="34">
        <f t="shared" si="2110"/>
        <v>0</v>
      </c>
      <c r="BI256" s="34">
        <v>0</v>
      </c>
      <c r="BJ256" s="34">
        <f t="shared" si="2111"/>
        <v>0</v>
      </c>
      <c r="BK256" s="34">
        <v>0</v>
      </c>
      <c r="BL256" s="34">
        <f t="shared" si="2112"/>
        <v>0</v>
      </c>
      <c r="BM256" s="34">
        <v>4</v>
      </c>
      <c r="BN256" s="34">
        <f t="shared" si="2113"/>
        <v>158063.36447999999</v>
      </c>
      <c r="BO256" s="34"/>
      <c r="BP256" s="34">
        <f t="shared" si="2114"/>
        <v>0</v>
      </c>
      <c r="BQ256" s="40">
        <v>0</v>
      </c>
      <c r="BR256" s="34">
        <f t="shared" si="2115"/>
        <v>0</v>
      </c>
      <c r="BS256" s="34">
        <v>0</v>
      </c>
      <c r="BT256" s="34">
        <f t="shared" si="2116"/>
        <v>0</v>
      </c>
      <c r="BU256" s="34">
        <v>0</v>
      </c>
      <c r="BV256" s="34">
        <f t="shared" si="2117"/>
        <v>0</v>
      </c>
      <c r="BW256" s="34">
        <v>0</v>
      </c>
      <c r="BX256" s="34">
        <f t="shared" si="2118"/>
        <v>0</v>
      </c>
      <c r="BY256" s="34"/>
      <c r="BZ256" s="34">
        <f t="shared" si="2119"/>
        <v>0</v>
      </c>
      <c r="CA256" s="34">
        <v>0</v>
      </c>
      <c r="CB256" s="34">
        <f t="shared" si="2120"/>
        <v>0</v>
      </c>
      <c r="CC256" s="34">
        <v>6</v>
      </c>
      <c r="CD256" s="34">
        <f t="shared" si="2121"/>
        <v>193117.83724799997</v>
      </c>
      <c r="CE256" s="34">
        <v>0</v>
      </c>
      <c r="CF256" s="34">
        <f t="shared" si="2122"/>
        <v>0</v>
      </c>
      <c r="CG256" s="34"/>
      <c r="CH256" s="34">
        <f t="shared" si="2123"/>
        <v>0</v>
      </c>
      <c r="CI256" s="34"/>
      <c r="CJ256" s="34">
        <f t="shared" si="2124"/>
        <v>0</v>
      </c>
      <c r="CK256" s="34">
        <v>0</v>
      </c>
      <c r="CL256" s="34">
        <f t="shared" si="2125"/>
        <v>0</v>
      </c>
      <c r="CM256" s="34">
        <v>28</v>
      </c>
      <c r="CN256" s="34">
        <f t="shared" si="2126"/>
        <v>1014632.422272</v>
      </c>
      <c r="CO256" s="34">
        <v>7</v>
      </c>
      <c r="CP256" s="34">
        <v>200537.08000000002</v>
      </c>
      <c r="CQ256" s="34"/>
      <c r="CR256" s="34"/>
      <c r="CS256" s="34">
        <f t="shared" si="1727"/>
        <v>7</v>
      </c>
      <c r="CT256" s="34">
        <f t="shared" si="1727"/>
        <v>200537.08000000002</v>
      </c>
      <c r="CU256" s="34">
        <v>50</v>
      </c>
      <c r="CV256" s="34">
        <f t="shared" si="2127"/>
        <v>2146964.1580799995</v>
      </c>
      <c r="CW256" s="34">
        <v>14</v>
      </c>
      <c r="CX256" s="34">
        <f t="shared" si="2128"/>
        <v>601149.96426239994</v>
      </c>
      <c r="CY256" s="34">
        <v>6</v>
      </c>
      <c r="CZ256" s="34">
        <f t="shared" si="2129"/>
        <v>215702.67398399996</v>
      </c>
      <c r="DA256" s="34">
        <v>14</v>
      </c>
      <c r="DB256" s="34">
        <f t="shared" si="2130"/>
        <v>603967.48715519998</v>
      </c>
      <c r="DC256" s="34">
        <v>5</v>
      </c>
      <c r="DD256" s="34">
        <f t="shared" si="2131"/>
        <v>236366.47238400002</v>
      </c>
      <c r="DE256" s="34">
        <v>0</v>
      </c>
      <c r="DF256" s="34">
        <f t="shared" si="2132"/>
        <v>0</v>
      </c>
      <c r="DG256" s="34">
        <v>4</v>
      </c>
      <c r="DH256" s="34">
        <f t="shared" si="2133"/>
        <v>190531.28586239996</v>
      </c>
      <c r="DI256" s="34">
        <v>1</v>
      </c>
      <c r="DJ256" s="34">
        <v>23955.72</v>
      </c>
      <c r="DK256" s="34"/>
      <c r="DL256" s="27"/>
      <c r="DM256" s="34"/>
      <c r="DN256" s="27">
        <f t="shared" si="1682"/>
        <v>23955.72</v>
      </c>
      <c r="DO256" s="34">
        <v>0</v>
      </c>
      <c r="DP256" s="34">
        <f t="shared" si="2134"/>
        <v>0</v>
      </c>
      <c r="DQ256" s="34">
        <v>18</v>
      </c>
      <c r="DR256" s="34">
        <f t="shared" si="2135"/>
        <v>857390.78638079995</v>
      </c>
      <c r="DS256" s="34">
        <v>4</v>
      </c>
      <c r="DT256" s="34">
        <v>184959.03999999998</v>
      </c>
      <c r="DU256" s="34"/>
      <c r="DV256" s="27"/>
      <c r="DW256" s="34">
        <f t="shared" si="1693"/>
        <v>4</v>
      </c>
      <c r="DX256" s="34">
        <f t="shared" si="1693"/>
        <v>184959.03999999998</v>
      </c>
      <c r="DY256" s="34">
        <v>20</v>
      </c>
      <c r="DZ256" s="34">
        <f t="shared" si="2136"/>
        <v>948631.39660800016</v>
      </c>
      <c r="EA256" s="34">
        <v>1</v>
      </c>
      <c r="EB256" s="34">
        <v>42153.07</v>
      </c>
      <c r="EC256" s="27"/>
      <c r="ED256" s="34"/>
      <c r="EE256" s="34">
        <f t="shared" si="1735"/>
        <v>1</v>
      </c>
      <c r="EF256" s="34">
        <f t="shared" si="1735"/>
        <v>42153.07</v>
      </c>
      <c r="EG256" s="34">
        <v>8</v>
      </c>
      <c r="EH256" s="34">
        <f t="shared" si="2138"/>
        <v>317674.11379199993</v>
      </c>
      <c r="EI256" s="34">
        <v>1</v>
      </c>
      <c r="EJ256" s="34">
        <v>37323.03</v>
      </c>
      <c r="EK256" s="34"/>
      <c r="EL256" s="34"/>
      <c r="EM256" s="34">
        <f t="shared" si="1737"/>
        <v>1</v>
      </c>
      <c r="EN256" s="34">
        <f t="shared" si="1694"/>
        <v>37323.03</v>
      </c>
      <c r="EO256" s="34">
        <v>6</v>
      </c>
      <c r="EP256" s="34">
        <f t="shared" si="2139"/>
        <v>238255.58534399996</v>
      </c>
      <c r="EQ256" s="34">
        <v>1</v>
      </c>
      <c r="ER256" s="34">
        <v>39926.19</v>
      </c>
      <c r="ES256" s="34"/>
      <c r="ET256" s="34"/>
      <c r="EU256" s="34">
        <f t="shared" si="1738"/>
        <v>1</v>
      </c>
      <c r="EV256" s="34">
        <f t="shared" si="1696"/>
        <v>39926.19</v>
      </c>
      <c r="EW256" s="34">
        <v>2</v>
      </c>
      <c r="EX256" s="34">
        <f t="shared" si="2140"/>
        <v>123816.21235199997</v>
      </c>
      <c r="EY256" s="34">
        <v>1</v>
      </c>
      <c r="EZ256" s="34">
        <v>61548.46</v>
      </c>
      <c r="FA256" s="34"/>
      <c r="FB256" s="34"/>
      <c r="FC256" s="34">
        <f t="shared" si="1863"/>
        <v>1</v>
      </c>
      <c r="FD256" s="34">
        <f t="shared" si="1863"/>
        <v>61548.46</v>
      </c>
      <c r="FE256" s="34">
        <v>14</v>
      </c>
      <c r="FF256" s="34">
        <f t="shared" si="2142"/>
        <v>861590.71756800008</v>
      </c>
      <c r="FG256" s="34">
        <v>1</v>
      </c>
      <c r="FH256" s="34">
        <v>61548.46</v>
      </c>
      <c r="FI256" s="34"/>
      <c r="FJ256" s="34"/>
      <c r="FK256" s="34">
        <f t="shared" si="1865"/>
        <v>1</v>
      </c>
      <c r="FL256" s="34">
        <f t="shared" si="1865"/>
        <v>61548.46</v>
      </c>
      <c r="FM256" s="34"/>
      <c r="FN256" s="34">
        <f t="shared" si="2144"/>
        <v>0</v>
      </c>
      <c r="FO256" s="34">
        <v>0</v>
      </c>
      <c r="FP256" s="34">
        <f t="shared" si="1750"/>
        <v>0</v>
      </c>
      <c r="FQ256" s="34"/>
      <c r="FR256" s="34"/>
      <c r="FS256" s="34"/>
      <c r="FT256" s="34"/>
      <c r="FU256" s="34">
        <v>2</v>
      </c>
      <c r="FV256" s="34">
        <f t="shared" si="2146"/>
        <v>164351.28187199996</v>
      </c>
      <c r="FW256" s="34">
        <v>1</v>
      </c>
      <c r="FX256" s="34">
        <v>43713.43</v>
      </c>
      <c r="FY256" s="34"/>
      <c r="FZ256" s="34"/>
      <c r="GA256" s="34">
        <f t="shared" si="1744"/>
        <v>1</v>
      </c>
      <c r="GB256" s="34">
        <f t="shared" si="1744"/>
        <v>43713.43</v>
      </c>
      <c r="GC256" s="34">
        <v>19</v>
      </c>
      <c r="GD256" s="34">
        <f t="shared" si="2147"/>
        <v>1778324.6838479997</v>
      </c>
      <c r="GE256" s="34">
        <v>5</v>
      </c>
      <c r="GF256" s="34">
        <v>470772.5</v>
      </c>
      <c r="GG256" s="34"/>
      <c r="GH256" s="34"/>
      <c r="GI256" s="27">
        <f t="shared" si="1745"/>
        <v>5</v>
      </c>
      <c r="GJ256" s="27">
        <f t="shared" si="1745"/>
        <v>470772.5</v>
      </c>
      <c r="GK256" s="37"/>
      <c r="GL256" s="38"/>
    </row>
    <row r="257" spans="1:194" ht="30" x14ac:dyDescent="0.25">
      <c r="A257" s="41"/>
      <c r="B257" s="72">
        <v>216</v>
      </c>
      <c r="C257" s="28" t="s">
        <v>395</v>
      </c>
      <c r="D257" s="29">
        <f t="shared" ref="D257:E272" si="2148">D256</f>
        <v>18150.400000000001</v>
      </c>
      <c r="E257" s="29">
        <f t="shared" si="2148"/>
        <v>18790</v>
      </c>
      <c r="F257" s="30">
        <v>18508</v>
      </c>
      <c r="G257" s="39">
        <v>5.54</v>
      </c>
      <c r="H257" s="31">
        <v>1</v>
      </c>
      <c r="I257" s="32"/>
      <c r="J257" s="32"/>
      <c r="K257" s="32"/>
      <c r="L257" s="29">
        <v>1.4</v>
      </c>
      <c r="M257" s="29">
        <v>1.68</v>
      </c>
      <c r="N257" s="29">
        <v>2.23</v>
      </c>
      <c r="O257" s="29">
        <v>2.39</v>
      </c>
      <c r="P257" s="33">
        <v>2.57</v>
      </c>
      <c r="Q257" s="34"/>
      <c r="R257" s="34">
        <f t="shared" si="2089"/>
        <v>0</v>
      </c>
      <c r="S257" s="34">
        <v>80</v>
      </c>
      <c r="T257" s="34">
        <f t="shared" si="2090"/>
        <v>11738107.2368</v>
      </c>
      <c r="U257" s="34">
        <v>0</v>
      </c>
      <c r="V257" s="34">
        <f t="shared" si="2091"/>
        <v>0</v>
      </c>
      <c r="W257" s="34"/>
      <c r="X257" s="34">
        <f t="shared" si="2092"/>
        <v>0</v>
      </c>
      <c r="Y257" s="34">
        <v>0</v>
      </c>
      <c r="Z257" s="34">
        <f t="shared" si="2093"/>
        <v>0</v>
      </c>
      <c r="AA257" s="34"/>
      <c r="AB257" s="34">
        <f t="shared" si="2094"/>
        <v>0</v>
      </c>
      <c r="AC257" s="34">
        <v>0</v>
      </c>
      <c r="AD257" s="34">
        <f t="shared" si="2095"/>
        <v>0</v>
      </c>
      <c r="AE257" s="34">
        <v>0</v>
      </c>
      <c r="AF257" s="34">
        <f t="shared" si="2096"/>
        <v>0</v>
      </c>
      <c r="AG257" s="34"/>
      <c r="AH257" s="34">
        <f t="shared" si="2097"/>
        <v>0</v>
      </c>
      <c r="AI257" s="34">
        <v>2</v>
      </c>
      <c r="AJ257" s="34">
        <f t="shared" si="2098"/>
        <v>317554.65774666669</v>
      </c>
      <c r="AK257" s="34"/>
      <c r="AL257" s="34">
        <f t="shared" si="2099"/>
        <v>0</v>
      </c>
      <c r="AM257" s="34"/>
      <c r="AN257" s="34">
        <f t="shared" si="2100"/>
        <v>0</v>
      </c>
      <c r="AO257" s="34">
        <v>0</v>
      </c>
      <c r="AP257" s="34">
        <f t="shared" si="2101"/>
        <v>0</v>
      </c>
      <c r="AQ257" s="34"/>
      <c r="AR257" s="34">
        <f t="shared" si="2102"/>
        <v>0</v>
      </c>
      <c r="AS257" s="34">
        <v>0</v>
      </c>
      <c r="AT257" s="34">
        <f t="shared" si="2103"/>
        <v>0</v>
      </c>
      <c r="AU257" s="34">
        <v>0</v>
      </c>
      <c r="AV257" s="34">
        <f t="shared" si="2104"/>
        <v>0</v>
      </c>
      <c r="AW257" s="34">
        <v>0</v>
      </c>
      <c r="AX257" s="34">
        <f t="shared" si="2105"/>
        <v>0</v>
      </c>
      <c r="AY257" s="34"/>
      <c r="AZ257" s="34">
        <f t="shared" si="2106"/>
        <v>0</v>
      </c>
      <c r="BA257" s="34"/>
      <c r="BB257" s="34">
        <f t="shared" si="2107"/>
        <v>0</v>
      </c>
      <c r="BC257" s="34">
        <v>0</v>
      </c>
      <c r="BD257" s="34">
        <f t="shared" si="2108"/>
        <v>0</v>
      </c>
      <c r="BE257" s="34">
        <v>0</v>
      </c>
      <c r="BF257" s="34">
        <f t="shared" si="2109"/>
        <v>0</v>
      </c>
      <c r="BG257" s="34">
        <v>0</v>
      </c>
      <c r="BH257" s="34">
        <f t="shared" si="2110"/>
        <v>0</v>
      </c>
      <c r="BI257" s="34">
        <v>0</v>
      </c>
      <c r="BJ257" s="34">
        <f t="shared" si="2111"/>
        <v>0</v>
      </c>
      <c r="BK257" s="34">
        <v>0</v>
      </c>
      <c r="BL257" s="34">
        <f t="shared" si="2112"/>
        <v>0</v>
      </c>
      <c r="BM257" s="34"/>
      <c r="BN257" s="34">
        <f t="shared" si="2113"/>
        <v>0</v>
      </c>
      <c r="BO257" s="34">
        <v>0</v>
      </c>
      <c r="BP257" s="34">
        <f t="shared" si="2114"/>
        <v>0</v>
      </c>
      <c r="BQ257" s="40">
        <v>0</v>
      </c>
      <c r="BR257" s="34">
        <f t="shared" si="2115"/>
        <v>0</v>
      </c>
      <c r="BS257" s="34">
        <v>0</v>
      </c>
      <c r="BT257" s="34">
        <f t="shared" si="2116"/>
        <v>0</v>
      </c>
      <c r="BU257" s="34">
        <v>0</v>
      </c>
      <c r="BV257" s="34">
        <f t="shared" si="2117"/>
        <v>0</v>
      </c>
      <c r="BW257" s="34">
        <v>0</v>
      </c>
      <c r="BX257" s="34">
        <f t="shared" si="2118"/>
        <v>0</v>
      </c>
      <c r="BY257" s="34">
        <v>0</v>
      </c>
      <c r="BZ257" s="34">
        <f t="shared" si="2119"/>
        <v>0</v>
      </c>
      <c r="CA257" s="34">
        <v>0</v>
      </c>
      <c r="CB257" s="34">
        <f t="shared" si="2120"/>
        <v>0</v>
      </c>
      <c r="CC257" s="34">
        <v>0</v>
      </c>
      <c r="CD257" s="34">
        <f t="shared" si="2121"/>
        <v>0</v>
      </c>
      <c r="CE257" s="34">
        <v>0</v>
      </c>
      <c r="CF257" s="34">
        <f t="shared" si="2122"/>
        <v>0</v>
      </c>
      <c r="CG257" s="34"/>
      <c r="CH257" s="34">
        <f t="shared" si="2123"/>
        <v>0</v>
      </c>
      <c r="CI257" s="34"/>
      <c r="CJ257" s="34">
        <f t="shared" si="2124"/>
        <v>0</v>
      </c>
      <c r="CK257" s="34">
        <v>0</v>
      </c>
      <c r="CL257" s="34">
        <f t="shared" si="2125"/>
        <v>0</v>
      </c>
      <c r="CM257" s="34"/>
      <c r="CN257" s="34">
        <f t="shared" si="2126"/>
        <v>0</v>
      </c>
      <c r="CO257" s="34">
        <v>0</v>
      </c>
      <c r="CP257" s="34">
        <v>0</v>
      </c>
      <c r="CQ257" s="34"/>
      <c r="CR257" s="34"/>
      <c r="CS257" s="34">
        <f t="shared" si="1727"/>
        <v>0</v>
      </c>
      <c r="CT257" s="34">
        <f t="shared" si="1727"/>
        <v>0</v>
      </c>
      <c r="CU257" s="34"/>
      <c r="CV257" s="34">
        <f t="shared" si="2127"/>
        <v>0</v>
      </c>
      <c r="CW257" s="34">
        <v>0</v>
      </c>
      <c r="CX257" s="34">
        <f t="shared" si="2128"/>
        <v>0</v>
      </c>
      <c r="CY257" s="34">
        <v>0</v>
      </c>
      <c r="CZ257" s="34">
        <f t="shared" si="2129"/>
        <v>0</v>
      </c>
      <c r="DA257" s="34">
        <v>5</v>
      </c>
      <c r="DB257" s="34">
        <f t="shared" si="2130"/>
        <v>829856.12074399996</v>
      </c>
      <c r="DC257" s="34"/>
      <c r="DD257" s="34">
        <f t="shared" si="2131"/>
        <v>0</v>
      </c>
      <c r="DE257" s="34">
        <v>0</v>
      </c>
      <c r="DF257" s="34">
        <f t="shared" si="2132"/>
        <v>0</v>
      </c>
      <c r="DG257" s="34">
        <v>0</v>
      </c>
      <c r="DH257" s="34">
        <f t="shared" si="2133"/>
        <v>0</v>
      </c>
      <c r="DI257" s="34">
        <v>0</v>
      </c>
      <c r="DJ257" s="34">
        <f t="shared" si="1958"/>
        <v>0</v>
      </c>
      <c r="DK257" s="34"/>
      <c r="DL257" s="27"/>
      <c r="DM257" s="34"/>
      <c r="DN257" s="27">
        <f t="shared" si="1682"/>
        <v>0</v>
      </c>
      <c r="DO257" s="34">
        <v>0</v>
      </c>
      <c r="DP257" s="34">
        <f t="shared" si="2134"/>
        <v>0</v>
      </c>
      <c r="DQ257" s="34"/>
      <c r="DR257" s="34">
        <f t="shared" si="2135"/>
        <v>0</v>
      </c>
      <c r="DS257" s="34">
        <v>0</v>
      </c>
      <c r="DT257" s="34">
        <f t="shared" si="1960"/>
        <v>0</v>
      </c>
      <c r="DU257" s="34"/>
      <c r="DV257" s="27"/>
      <c r="DW257" s="34">
        <f t="shared" si="1693"/>
        <v>0</v>
      </c>
      <c r="DX257" s="34">
        <f t="shared" si="1693"/>
        <v>0</v>
      </c>
      <c r="DY257" s="34"/>
      <c r="DZ257" s="34">
        <f t="shared" si="2136"/>
        <v>0</v>
      </c>
      <c r="EA257" s="34">
        <v>0</v>
      </c>
      <c r="EB257" s="34">
        <f t="shared" si="1961"/>
        <v>0</v>
      </c>
      <c r="EC257" s="27"/>
      <c r="ED257" s="34"/>
      <c r="EE257" s="34">
        <f t="shared" si="1735"/>
        <v>0</v>
      </c>
      <c r="EF257" s="34">
        <f t="shared" si="1735"/>
        <v>0</v>
      </c>
      <c r="EG257" s="34"/>
      <c r="EH257" s="34">
        <f t="shared" si="2138"/>
        <v>0</v>
      </c>
      <c r="EI257" s="34">
        <v>0</v>
      </c>
      <c r="EJ257" s="34">
        <v>0</v>
      </c>
      <c r="EK257" s="34"/>
      <c r="EL257" s="34"/>
      <c r="EM257" s="34">
        <f t="shared" si="1737"/>
        <v>0</v>
      </c>
      <c r="EN257" s="34">
        <f t="shared" si="1694"/>
        <v>0</v>
      </c>
      <c r="EO257" s="34"/>
      <c r="EP257" s="34">
        <f t="shared" si="2139"/>
        <v>0</v>
      </c>
      <c r="EQ257" s="34">
        <v>0</v>
      </c>
      <c r="ER257" s="34">
        <f t="shared" si="1748"/>
        <v>0</v>
      </c>
      <c r="ES257" s="34"/>
      <c r="ET257" s="34"/>
      <c r="EU257" s="34">
        <f t="shared" si="1738"/>
        <v>0</v>
      </c>
      <c r="EV257" s="34">
        <f t="shared" si="1696"/>
        <v>0</v>
      </c>
      <c r="EW257" s="34"/>
      <c r="EX257" s="34">
        <f t="shared" si="2140"/>
        <v>0</v>
      </c>
      <c r="EY257" s="34">
        <v>0</v>
      </c>
      <c r="EZ257" s="34">
        <f t="shared" si="1749"/>
        <v>0</v>
      </c>
      <c r="FA257" s="34"/>
      <c r="FB257" s="34"/>
      <c r="FC257" s="34">
        <f t="shared" si="1863"/>
        <v>0</v>
      </c>
      <c r="FD257" s="34">
        <f t="shared" si="1863"/>
        <v>0</v>
      </c>
      <c r="FE257" s="34"/>
      <c r="FF257" s="34">
        <f t="shared" si="2142"/>
        <v>0</v>
      </c>
      <c r="FG257" s="34">
        <v>0</v>
      </c>
      <c r="FH257" s="34">
        <v>0</v>
      </c>
      <c r="FI257" s="34"/>
      <c r="FJ257" s="34"/>
      <c r="FK257" s="34">
        <f t="shared" si="1865"/>
        <v>0</v>
      </c>
      <c r="FL257" s="34">
        <f t="shared" si="1865"/>
        <v>0</v>
      </c>
      <c r="FM257" s="34">
        <v>0</v>
      </c>
      <c r="FN257" s="34">
        <f t="shared" si="2144"/>
        <v>0</v>
      </c>
      <c r="FO257" s="34">
        <v>0</v>
      </c>
      <c r="FP257" s="34">
        <f t="shared" si="1750"/>
        <v>0</v>
      </c>
      <c r="FQ257" s="34"/>
      <c r="FR257" s="34"/>
      <c r="FS257" s="34"/>
      <c r="FT257" s="34"/>
      <c r="FU257" s="34">
        <v>0</v>
      </c>
      <c r="FV257" s="34">
        <f t="shared" si="2146"/>
        <v>0</v>
      </c>
      <c r="FW257" s="34">
        <v>0</v>
      </c>
      <c r="FX257" s="34">
        <v>0</v>
      </c>
      <c r="FY257" s="34"/>
      <c r="FZ257" s="34"/>
      <c r="GA257" s="34">
        <f t="shared" si="1744"/>
        <v>0</v>
      </c>
      <c r="GB257" s="34">
        <f t="shared" si="1744"/>
        <v>0</v>
      </c>
      <c r="GC257" s="34"/>
      <c r="GD257" s="34">
        <f t="shared" si="2147"/>
        <v>0</v>
      </c>
      <c r="GE257" s="34">
        <v>0</v>
      </c>
      <c r="GF257" s="34">
        <f t="shared" si="1751"/>
        <v>0</v>
      </c>
      <c r="GG257" s="34"/>
      <c r="GH257" s="34"/>
      <c r="GI257" s="27">
        <f t="shared" si="1745"/>
        <v>0</v>
      </c>
      <c r="GJ257" s="27">
        <f t="shared" si="1745"/>
        <v>0</v>
      </c>
      <c r="GK257" s="37"/>
      <c r="GL257" s="38"/>
    </row>
    <row r="258" spans="1:194" x14ac:dyDescent="0.25">
      <c r="A258" s="41"/>
      <c r="B258" s="72">
        <v>217</v>
      </c>
      <c r="C258" s="28" t="s">
        <v>396</v>
      </c>
      <c r="D258" s="29">
        <f t="shared" si="2148"/>
        <v>18150.400000000001</v>
      </c>
      <c r="E258" s="29">
        <f t="shared" si="2148"/>
        <v>18790</v>
      </c>
      <c r="F258" s="30">
        <v>18508</v>
      </c>
      <c r="G258" s="39">
        <v>4.46</v>
      </c>
      <c r="H258" s="31">
        <v>1</v>
      </c>
      <c r="I258" s="32"/>
      <c r="J258" s="32"/>
      <c r="K258" s="32"/>
      <c r="L258" s="29">
        <v>1.4</v>
      </c>
      <c r="M258" s="29">
        <v>1.68</v>
      </c>
      <c r="N258" s="29">
        <v>2.23</v>
      </c>
      <c r="O258" s="29">
        <v>2.39</v>
      </c>
      <c r="P258" s="33">
        <v>2.57</v>
      </c>
      <c r="Q258" s="34">
        <v>62</v>
      </c>
      <c r="R258" s="34">
        <f t="shared" si="2089"/>
        <v>7323604.2714800015</v>
      </c>
      <c r="S258" s="34">
        <v>300</v>
      </c>
      <c r="T258" s="34">
        <f t="shared" si="2090"/>
        <v>35436794.862000003</v>
      </c>
      <c r="U258" s="34"/>
      <c r="V258" s="34">
        <f t="shared" si="2091"/>
        <v>0</v>
      </c>
      <c r="W258" s="34"/>
      <c r="X258" s="34">
        <f t="shared" si="2092"/>
        <v>0</v>
      </c>
      <c r="Y258" s="34"/>
      <c r="Z258" s="34">
        <f t="shared" si="2093"/>
        <v>0</v>
      </c>
      <c r="AA258" s="34">
        <v>20</v>
      </c>
      <c r="AB258" s="34">
        <f t="shared" si="2094"/>
        <v>2383786.4493333334</v>
      </c>
      <c r="AC258" s="34"/>
      <c r="AD258" s="34">
        <f t="shared" si="2095"/>
        <v>0</v>
      </c>
      <c r="AE258" s="34"/>
      <c r="AF258" s="34">
        <f t="shared" si="2096"/>
        <v>0</v>
      </c>
      <c r="AG258" s="34"/>
      <c r="AH258" s="34">
        <f t="shared" si="2097"/>
        <v>0</v>
      </c>
      <c r="AI258" s="34">
        <v>0</v>
      </c>
      <c r="AJ258" s="34">
        <f t="shared" si="2098"/>
        <v>0</v>
      </c>
      <c r="AK258" s="34"/>
      <c r="AL258" s="34">
        <f t="shared" si="2099"/>
        <v>0</v>
      </c>
      <c r="AM258" s="34"/>
      <c r="AN258" s="34">
        <f t="shared" si="2100"/>
        <v>0</v>
      </c>
      <c r="AO258" s="34"/>
      <c r="AP258" s="34">
        <f t="shared" si="2101"/>
        <v>0</v>
      </c>
      <c r="AQ258" s="34"/>
      <c r="AR258" s="34">
        <f t="shared" si="2102"/>
        <v>0</v>
      </c>
      <c r="AS258" s="34"/>
      <c r="AT258" s="34">
        <f t="shared" si="2103"/>
        <v>0</v>
      </c>
      <c r="AU258" s="34"/>
      <c r="AV258" s="34">
        <f t="shared" si="2104"/>
        <v>0</v>
      </c>
      <c r="AW258" s="34"/>
      <c r="AX258" s="34">
        <f t="shared" si="2105"/>
        <v>0</v>
      </c>
      <c r="AY258" s="34"/>
      <c r="AZ258" s="34">
        <f t="shared" si="2106"/>
        <v>0</v>
      </c>
      <c r="BA258" s="34"/>
      <c r="BB258" s="34">
        <f t="shared" si="2107"/>
        <v>0</v>
      </c>
      <c r="BC258" s="34"/>
      <c r="BD258" s="34">
        <f t="shared" si="2108"/>
        <v>0</v>
      </c>
      <c r="BE258" s="34"/>
      <c r="BF258" s="34">
        <f t="shared" si="2109"/>
        <v>0</v>
      </c>
      <c r="BG258" s="34"/>
      <c r="BH258" s="34">
        <f t="shared" si="2110"/>
        <v>0</v>
      </c>
      <c r="BI258" s="34"/>
      <c r="BJ258" s="34">
        <f t="shared" si="2111"/>
        <v>0</v>
      </c>
      <c r="BK258" s="34"/>
      <c r="BL258" s="34">
        <f t="shared" si="2112"/>
        <v>0</v>
      </c>
      <c r="BM258" s="34"/>
      <c r="BN258" s="34">
        <f t="shared" si="2113"/>
        <v>0</v>
      </c>
      <c r="BO258" s="34"/>
      <c r="BP258" s="34">
        <f t="shared" si="2114"/>
        <v>0</v>
      </c>
      <c r="BQ258" s="40"/>
      <c r="BR258" s="34">
        <f t="shared" si="2115"/>
        <v>0</v>
      </c>
      <c r="BS258" s="34"/>
      <c r="BT258" s="34">
        <f t="shared" si="2116"/>
        <v>0</v>
      </c>
      <c r="BU258" s="34"/>
      <c r="BV258" s="34">
        <f t="shared" si="2117"/>
        <v>0</v>
      </c>
      <c r="BW258" s="34"/>
      <c r="BX258" s="34">
        <f t="shared" si="2118"/>
        <v>0</v>
      </c>
      <c r="BY258" s="34"/>
      <c r="BZ258" s="34">
        <f t="shared" si="2119"/>
        <v>0</v>
      </c>
      <c r="CA258" s="34"/>
      <c r="CB258" s="34">
        <f t="shared" si="2120"/>
        <v>0</v>
      </c>
      <c r="CC258" s="34"/>
      <c r="CD258" s="34">
        <f t="shared" si="2121"/>
        <v>0</v>
      </c>
      <c r="CE258" s="34"/>
      <c r="CF258" s="34">
        <f t="shared" si="2122"/>
        <v>0</v>
      </c>
      <c r="CG258" s="34"/>
      <c r="CH258" s="34">
        <f t="shared" si="2123"/>
        <v>0</v>
      </c>
      <c r="CI258" s="34"/>
      <c r="CJ258" s="34">
        <f t="shared" si="2124"/>
        <v>0</v>
      </c>
      <c r="CK258" s="34"/>
      <c r="CL258" s="34">
        <f t="shared" si="2125"/>
        <v>0</v>
      </c>
      <c r="CM258" s="34"/>
      <c r="CN258" s="34">
        <f t="shared" si="2126"/>
        <v>0</v>
      </c>
      <c r="CO258" s="34">
        <v>0</v>
      </c>
      <c r="CP258" s="34">
        <v>0</v>
      </c>
      <c r="CQ258" s="34"/>
      <c r="CR258" s="34"/>
      <c r="CS258" s="34">
        <f t="shared" si="1727"/>
        <v>0</v>
      </c>
      <c r="CT258" s="34">
        <f t="shared" si="1727"/>
        <v>0</v>
      </c>
      <c r="CU258" s="34"/>
      <c r="CV258" s="34">
        <f t="shared" si="2127"/>
        <v>0</v>
      </c>
      <c r="CW258" s="34"/>
      <c r="CX258" s="34">
        <f t="shared" si="2128"/>
        <v>0</v>
      </c>
      <c r="CY258" s="34"/>
      <c r="CZ258" s="34">
        <f t="shared" si="2129"/>
        <v>0</v>
      </c>
      <c r="DA258" s="34"/>
      <c r="DB258" s="34">
        <f t="shared" si="2130"/>
        <v>0</v>
      </c>
      <c r="DC258" s="34"/>
      <c r="DD258" s="34">
        <f t="shared" si="2131"/>
        <v>0</v>
      </c>
      <c r="DE258" s="34"/>
      <c r="DF258" s="34">
        <f t="shared" si="2132"/>
        <v>0</v>
      </c>
      <c r="DG258" s="34">
        <v>0</v>
      </c>
      <c r="DH258" s="34">
        <f t="shared" si="2133"/>
        <v>0</v>
      </c>
      <c r="DI258" s="34">
        <v>0</v>
      </c>
      <c r="DJ258" s="34">
        <f t="shared" si="1958"/>
        <v>0</v>
      </c>
      <c r="DK258" s="34"/>
      <c r="DL258" s="27"/>
      <c r="DM258" s="34">
        <f t="shared" si="1823"/>
        <v>0</v>
      </c>
      <c r="DN258" s="27">
        <f t="shared" si="1682"/>
        <v>0</v>
      </c>
      <c r="DO258" s="34"/>
      <c r="DP258" s="34">
        <f t="shared" si="2134"/>
        <v>0</v>
      </c>
      <c r="DQ258" s="34"/>
      <c r="DR258" s="34">
        <f t="shared" si="2135"/>
        <v>0</v>
      </c>
      <c r="DS258" s="34">
        <v>0</v>
      </c>
      <c r="DT258" s="34">
        <f t="shared" si="1960"/>
        <v>0</v>
      </c>
      <c r="DU258" s="34"/>
      <c r="DV258" s="27"/>
      <c r="DW258" s="34">
        <f t="shared" si="1693"/>
        <v>0</v>
      </c>
      <c r="DX258" s="34">
        <f t="shared" si="1693"/>
        <v>0</v>
      </c>
      <c r="DY258" s="34"/>
      <c r="DZ258" s="34">
        <f t="shared" si="2136"/>
        <v>0</v>
      </c>
      <c r="EA258" s="34">
        <v>0</v>
      </c>
      <c r="EB258" s="34">
        <f t="shared" si="1961"/>
        <v>0</v>
      </c>
      <c r="EC258" s="27"/>
      <c r="ED258" s="34"/>
      <c r="EE258" s="34">
        <f t="shared" si="1735"/>
        <v>0</v>
      </c>
      <c r="EF258" s="34">
        <f t="shared" si="1735"/>
        <v>0</v>
      </c>
      <c r="EG258" s="34"/>
      <c r="EH258" s="34">
        <f t="shared" si="2138"/>
        <v>0</v>
      </c>
      <c r="EI258" s="34">
        <v>0</v>
      </c>
      <c r="EJ258" s="34">
        <v>0</v>
      </c>
      <c r="EK258" s="34"/>
      <c r="EL258" s="34"/>
      <c r="EM258" s="34">
        <f t="shared" si="1737"/>
        <v>0</v>
      </c>
      <c r="EN258" s="34">
        <f t="shared" si="1694"/>
        <v>0</v>
      </c>
      <c r="EO258" s="34"/>
      <c r="EP258" s="34">
        <f t="shared" si="2139"/>
        <v>0</v>
      </c>
      <c r="EQ258" s="34">
        <v>0</v>
      </c>
      <c r="ER258" s="34">
        <f t="shared" si="1748"/>
        <v>0</v>
      </c>
      <c r="ES258" s="34"/>
      <c r="ET258" s="34"/>
      <c r="EU258" s="34">
        <f t="shared" si="1738"/>
        <v>0</v>
      </c>
      <c r="EV258" s="34">
        <f t="shared" si="1696"/>
        <v>0</v>
      </c>
      <c r="EW258" s="34"/>
      <c r="EX258" s="34">
        <f t="shared" si="2140"/>
        <v>0</v>
      </c>
      <c r="EY258" s="34">
        <v>0</v>
      </c>
      <c r="EZ258" s="34">
        <f t="shared" si="1749"/>
        <v>0</v>
      </c>
      <c r="FA258" s="34"/>
      <c r="FB258" s="34"/>
      <c r="FC258" s="34">
        <f t="shared" si="1863"/>
        <v>0</v>
      </c>
      <c r="FD258" s="34">
        <f t="shared" si="1863"/>
        <v>0</v>
      </c>
      <c r="FE258" s="34"/>
      <c r="FF258" s="34">
        <f t="shared" si="2142"/>
        <v>0</v>
      </c>
      <c r="FG258" s="34">
        <v>0</v>
      </c>
      <c r="FH258" s="34">
        <v>0</v>
      </c>
      <c r="FI258" s="34"/>
      <c r="FJ258" s="34"/>
      <c r="FK258" s="34">
        <f t="shared" si="1865"/>
        <v>0</v>
      </c>
      <c r="FL258" s="34">
        <f t="shared" si="1865"/>
        <v>0</v>
      </c>
      <c r="FM258" s="34"/>
      <c r="FN258" s="34">
        <f t="shared" si="2144"/>
        <v>0</v>
      </c>
      <c r="FO258" s="34">
        <v>0</v>
      </c>
      <c r="FP258" s="34">
        <f t="shared" si="1750"/>
        <v>0</v>
      </c>
      <c r="FQ258" s="34"/>
      <c r="FR258" s="34"/>
      <c r="FS258" s="34">
        <f t="shared" ref="FS258:FT259" si="2149">FO258+FQ258</f>
        <v>0</v>
      </c>
      <c r="FT258" s="34">
        <f t="shared" si="2149"/>
        <v>0</v>
      </c>
      <c r="FU258" s="34"/>
      <c r="FV258" s="34">
        <f t="shared" si="2146"/>
        <v>0</v>
      </c>
      <c r="FW258" s="34">
        <v>0</v>
      </c>
      <c r="FX258" s="34">
        <v>0</v>
      </c>
      <c r="FY258" s="34"/>
      <c r="FZ258" s="34"/>
      <c r="GA258" s="34">
        <f t="shared" si="1744"/>
        <v>0</v>
      </c>
      <c r="GB258" s="34">
        <f t="shared" si="1744"/>
        <v>0</v>
      </c>
      <c r="GC258" s="34"/>
      <c r="GD258" s="34">
        <f t="shared" si="2147"/>
        <v>0</v>
      </c>
      <c r="GE258" s="34">
        <v>0</v>
      </c>
      <c r="GF258" s="34">
        <f t="shared" si="1751"/>
        <v>0</v>
      </c>
      <c r="GG258" s="34"/>
      <c r="GH258" s="34"/>
      <c r="GI258" s="27">
        <f t="shared" si="1745"/>
        <v>0</v>
      </c>
      <c r="GJ258" s="27">
        <f t="shared" si="1745"/>
        <v>0</v>
      </c>
      <c r="GK258" s="37"/>
      <c r="GL258" s="38"/>
    </row>
    <row r="259" spans="1:194" ht="30" x14ac:dyDescent="0.25">
      <c r="A259" s="41"/>
      <c r="B259" s="72">
        <v>218</v>
      </c>
      <c r="C259" s="28" t="s">
        <v>397</v>
      </c>
      <c r="D259" s="29">
        <f t="shared" si="2148"/>
        <v>18150.400000000001</v>
      </c>
      <c r="E259" s="29">
        <f t="shared" si="2148"/>
        <v>18790</v>
      </c>
      <c r="F259" s="30">
        <v>18508</v>
      </c>
      <c r="G259" s="39">
        <v>0.79</v>
      </c>
      <c r="H259" s="31">
        <v>1</v>
      </c>
      <c r="I259" s="32"/>
      <c r="J259" s="32"/>
      <c r="K259" s="32"/>
      <c r="L259" s="29">
        <v>1.4</v>
      </c>
      <c r="M259" s="29">
        <v>1.68</v>
      </c>
      <c r="N259" s="29">
        <v>2.23</v>
      </c>
      <c r="O259" s="29">
        <v>2.39</v>
      </c>
      <c r="P259" s="33">
        <v>2.57</v>
      </c>
      <c r="Q259" s="34">
        <v>100</v>
      </c>
      <c r="R259" s="34">
        <f t="shared" si="2089"/>
        <v>2092307.0210000002</v>
      </c>
      <c r="S259" s="34">
        <v>230</v>
      </c>
      <c r="T259" s="34">
        <f t="shared" si="2090"/>
        <v>4812306.1482999995</v>
      </c>
      <c r="U259" s="34">
        <v>0</v>
      </c>
      <c r="V259" s="34">
        <f t="shared" si="2091"/>
        <v>0</v>
      </c>
      <c r="W259" s="34"/>
      <c r="X259" s="34">
        <f t="shared" si="2092"/>
        <v>0</v>
      </c>
      <c r="Y259" s="34"/>
      <c r="Z259" s="34">
        <f t="shared" si="2093"/>
        <v>0</v>
      </c>
      <c r="AA259" s="34">
        <v>20</v>
      </c>
      <c r="AB259" s="34">
        <f t="shared" si="2094"/>
        <v>422240.20066666667</v>
      </c>
      <c r="AC259" s="34">
        <v>0</v>
      </c>
      <c r="AD259" s="34">
        <f t="shared" si="2095"/>
        <v>0</v>
      </c>
      <c r="AE259" s="34">
        <v>0</v>
      </c>
      <c r="AF259" s="34">
        <f t="shared" si="2096"/>
        <v>0</v>
      </c>
      <c r="AG259" s="34"/>
      <c r="AH259" s="34">
        <f t="shared" si="2097"/>
        <v>0</v>
      </c>
      <c r="AI259" s="34">
        <v>31</v>
      </c>
      <c r="AJ259" s="34">
        <f t="shared" si="2098"/>
        <v>701887.50615666667</v>
      </c>
      <c r="AK259" s="34"/>
      <c r="AL259" s="34">
        <f t="shared" si="2099"/>
        <v>0</v>
      </c>
      <c r="AM259" s="34"/>
      <c r="AN259" s="34">
        <f t="shared" si="2100"/>
        <v>0</v>
      </c>
      <c r="AO259" s="34">
        <v>2</v>
      </c>
      <c r="AP259" s="34">
        <f t="shared" si="2101"/>
        <v>41267.517349333335</v>
      </c>
      <c r="AQ259" s="34">
        <v>60</v>
      </c>
      <c r="AR259" s="34">
        <f t="shared" si="2102"/>
        <v>1485630.624576</v>
      </c>
      <c r="AS259" s="34">
        <v>0</v>
      </c>
      <c r="AT259" s="34">
        <f t="shared" si="2103"/>
        <v>0</v>
      </c>
      <c r="AU259" s="73">
        <v>166</v>
      </c>
      <c r="AV259" s="34">
        <f t="shared" si="2104"/>
        <v>4110244.7279936001</v>
      </c>
      <c r="AW259" s="34">
        <v>0</v>
      </c>
      <c r="AX259" s="34">
        <f t="shared" si="2105"/>
        <v>0</v>
      </c>
      <c r="AY259" s="34"/>
      <c r="AZ259" s="34">
        <f t="shared" si="2106"/>
        <v>0</v>
      </c>
      <c r="BA259" s="34"/>
      <c r="BB259" s="34">
        <f t="shared" si="2107"/>
        <v>0</v>
      </c>
      <c r="BC259" s="34">
        <v>0</v>
      </c>
      <c r="BD259" s="34">
        <f t="shared" si="2108"/>
        <v>0</v>
      </c>
      <c r="BE259" s="34">
        <v>0</v>
      </c>
      <c r="BF259" s="34">
        <f t="shared" si="2109"/>
        <v>0</v>
      </c>
      <c r="BG259" s="34">
        <v>0</v>
      </c>
      <c r="BH259" s="34">
        <f t="shared" si="2110"/>
        <v>0</v>
      </c>
      <c r="BI259" s="34">
        <v>0</v>
      </c>
      <c r="BJ259" s="34">
        <f t="shared" si="2111"/>
        <v>0</v>
      </c>
      <c r="BK259" s="34">
        <v>0</v>
      </c>
      <c r="BL259" s="34">
        <f t="shared" si="2112"/>
        <v>0</v>
      </c>
      <c r="BM259" s="34"/>
      <c r="BN259" s="34">
        <f t="shared" si="2113"/>
        <v>0</v>
      </c>
      <c r="BO259" s="34">
        <v>2</v>
      </c>
      <c r="BP259" s="34">
        <f t="shared" si="2114"/>
        <v>43156.915582666668</v>
      </c>
      <c r="BQ259" s="40"/>
      <c r="BR259" s="34">
        <f t="shared" si="2115"/>
        <v>0</v>
      </c>
      <c r="BS259" s="34">
        <v>0</v>
      </c>
      <c r="BT259" s="34">
        <f t="shared" si="2116"/>
        <v>0</v>
      </c>
      <c r="BU259" s="34">
        <v>0</v>
      </c>
      <c r="BV259" s="34">
        <f t="shared" si="2117"/>
        <v>0</v>
      </c>
      <c r="BW259" s="34">
        <v>0</v>
      </c>
      <c r="BX259" s="34">
        <f t="shared" si="2118"/>
        <v>0</v>
      </c>
      <c r="BY259" s="34">
        <v>0</v>
      </c>
      <c r="BZ259" s="34">
        <f t="shared" si="2119"/>
        <v>0</v>
      </c>
      <c r="CA259" s="34">
        <v>0</v>
      </c>
      <c r="CB259" s="34">
        <f t="shared" si="2120"/>
        <v>0</v>
      </c>
      <c r="CC259" s="34">
        <v>0</v>
      </c>
      <c r="CD259" s="34">
        <f t="shared" si="2121"/>
        <v>0</v>
      </c>
      <c r="CE259" s="34">
        <v>0</v>
      </c>
      <c r="CF259" s="34">
        <f t="shared" si="2122"/>
        <v>0</v>
      </c>
      <c r="CG259" s="34"/>
      <c r="CH259" s="34">
        <f t="shared" si="2123"/>
        <v>0</v>
      </c>
      <c r="CI259" s="34"/>
      <c r="CJ259" s="34">
        <f t="shared" si="2124"/>
        <v>0</v>
      </c>
      <c r="CK259" s="34">
        <v>0</v>
      </c>
      <c r="CL259" s="34">
        <f t="shared" si="2125"/>
        <v>0</v>
      </c>
      <c r="CM259" s="34">
        <v>2</v>
      </c>
      <c r="CN259" s="34">
        <f t="shared" si="2126"/>
        <v>39759.901467999996</v>
      </c>
      <c r="CO259" s="34">
        <v>4</v>
      </c>
      <c r="CP259" s="34">
        <v>79953.17</v>
      </c>
      <c r="CQ259" s="34"/>
      <c r="CR259" s="34"/>
      <c r="CS259" s="34">
        <f t="shared" si="1727"/>
        <v>4</v>
      </c>
      <c r="CT259" s="34">
        <f t="shared" si="1727"/>
        <v>79953.17</v>
      </c>
      <c r="CU259" s="34">
        <v>74</v>
      </c>
      <c r="CV259" s="34">
        <f t="shared" si="2127"/>
        <v>1743215.6205743998</v>
      </c>
      <c r="CW259" s="34">
        <v>50</v>
      </c>
      <c r="CX259" s="34">
        <f t="shared" si="2128"/>
        <v>1177848.39228</v>
      </c>
      <c r="CY259" s="34">
        <v>12</v>
      </c>
      <c r="CZ259" s="34">
        <f t="shared" si="2129"/>
        <v>236673.76728799997</v>
      </c>
      <c r="DA259" s="34">
        <v>24</v>
      </c>
      <c r="DB259" s="34">
        <f t="shared" si="2130"/>
        <v>568017.04149119998</v>
      </c>
      <c r="DC259" s="34">
        <v>5</v>
      </c>
      <c r="DD259" s="34">
        <f t="shared" si="2131"/>
        <v>129673.273044</v>
      </c>
      <c r="DE259" s="34">
        <v>0</v>
      </c>
      <c r="DF259" s="34">
        <f t="shared" si="2132"/>
        <v>0</v>
      </c>
      <c r="DG259" s="34"/>
      <c r="DH259" s="34">
        <f t="shared" si="2133"/>
        <v>0</v>
      </c>
      <c r="DI259" s="34">
        <v>0</v>
      </c>
      <c r="DJ259" s="34">
        <f t="shared" si="1958"/>
        <v>0</v>
      </c>
      <c r="DK259" s="34"/>
      <c r="DL259" s="27"/>
      <c r="DM259" s="34">
        <f t="shared" si="1823"/>
        <v>0</v>
      </c>
      <c r="DN259" s="27">
        <f t="shared" si="1682"/>
        <v>0</v>
      </c>
      <c r="DO259" s="34">
        <v>0</v>
      </c>
      <c r="DP259" s="34">
        <f t="shared" si="2134"/>
        <v>0</v>
      </c>
      <c r="DQ259" s="34">
        <v>22</v>
      </c>
      <c r="DR259" s="34">
        <f t="shared" si="2135"/>
        <v>574901.69241120003</v>
      </c>
      <c r="DS259" s="34">
        <v>7</v>
      </c>
      <c r="DT259" s="34">
        <v>178490.61</v>
      </c>
      <c r="DU259" s="34"/>
      <c r="DV259" s="27"/>
      <c r="DW259" s="34">
        <f t="shared" si="1693"/>
        <v>7</v>
      </c>
      <c r="DX259" s="34">
        <f t="shared" si="1693"/>
        <v>178490.61</v>
      </c>
      <c r="DY259" s="34">
        <v>52</v>
      </c>
      <c r="DZ259" s="34">
        <f t="shared" si="2136"/>
        <v>1353117.2837727999</v>
      </c>
      <c r="EA259" s="34">
        <v>10</v>
      </c>
      <c r="EB259" s="34">
        <v>256529.19999999998</v>
      </c>
      <c r="EC259" s="27"/>
      <c r="ED259" s="34"/>
      <c r="EE259" s="34">
        <f t="shared" si="1735"/>
        <v>10</v>
      </c>
      <c r="EF259" s="34">
        <f t="shared" si="1735"/>
        <v>256529.19999999998</v>
      </c>
      <c r="EG259" s="34">
        <v>4</v>
      </c>
      <c r="EH259" s="34">
        <f t="shared" si="2138"/>
        <v>87139.774269333313</v>
      </c>
      <c r="EI259" s="34">
        <v>0</v>
      </c>
      <c r="EJ259" s="34">
        <v>0</v>
      </c>
      <c r="EK259" s="34"/>
      <c r="EL259" s="34"/>
      <c r="EM259" s="34">
        <f t="shared" si="1737"/>
        <v>0</v>
      </c>
      <c r="EN259" s="34">
        <f t="shared" si="1694"/>
        <v>0</v>
      </c>
      <c r="EO259" s="34">
        <v>34</v>
      </c>
      <c r="EP259" s="34">
        <f t="shared" si="2139"/>
        <v>740688.08128933352</v>
      </c>
      <c r="EQ259" s="34">
        <v>9</v>
      </c>
      <c r="ER259" s="34">
        <v>194279.31</v>
      </c>
      <c r="ES259" s="34"/>
      <c r="ET259" s="34"/>
      <c r="EU259" s="34">
        <f t="shared" si="1738"/>
        <v>9</v>
      </c>
      <c r="EV259" s="34">
        <f t="shared" si="1696"/>
        <v>194279.31</v>
      </c>
      <c r="EW259" s="34">
        <v>6</v>
      </c>
      <c r="EX259" s="34">
        <f t="shared" si="2140"/>
        <v>203780.84949600001</v>
      </c>
      <c r="EY259" s="34">
        <v>0</v>
      </c>
      <c r="EZ259" s="34">
        <f t="shared" si="1749"/>
        <v>0</v>
      </c>
      <c r="FA259" s="34"/>
      <c r="FB259" s="34"/>
      <c r="FC259" s="34">
        <f t="shared" si="1863"/>
        <v>0</v>
      </c>
      <c r="FD259" s="34">
        <f t="shared" si="1863"/>
        <v>0</v>
      </c>
      <c r="FE259" s="34">
        <v>18</v>
      </c>
      <c r="FF259" s="34">
        <f t="shared" si="2142"/>
        <v>607729.16685600008</v>
      </c>
      <c r="FG259" s="34">
        <v>3</v>
      </c>
      <c r="FH259" s="34">
        <v>101215.97</v>
      </c>
      <c r="FI259" s="34"/>
      <c r="FJ259" s="34"/>
      <c r="FK259" s="34">
        <f t="shared" si="1865"/>
        <v>3</v>
      </c>
      <c r="FL259" s="34">
        <f t="shared" si="1865"/>
        <v>101215.97</v>
      </c>
      <c r="FM259" s="34">
        <v>0</v>
      </c>
      <c r="FN259" s="34">
        <f t="shared" si="2144"/>
        <v>0</v>
      </c>
      <c r="FO259" s="34">
        <v>0</v>
      </c>
      <c r="FP259" s="34">
        <f t="shared" si="1750"/>
        <v>0</v>
      </c>
      <c r="FQ259" s="34"/>
      <c r="FR259" s="34"/>
      <c r="FS259" s="34">
        <f t="shared" si="2149"/>
        <v>0</v>
      </c>
      <c r="FT259" s="34">
        <f t="shared" si="2149"/>
        <v>0</v>
      </c>
      <c r="FU259" s="34">
        <v>2</v>
      </c>
      <c r="FV259" s="34">
        <f t="shared" si="2146"/>
        <v>90164.93936033333</v>
      </c>
      <c r="FW259" s="34">
        <v>0</v>
      </c>
      <c r="FX259" s="34">
        <v>0</v>
      </c>
      <c r="FY259" s="34"/>
      <c r="FZ259" s="34"/>
      <c r="GA259" s="34">
        <f t="shared" si="1744"/>
        <v>0</v>
      </c>
      <c r="GB259" s="34">
        <f t="shared" si="1744"/>
        <v>0</v>
      </c>
      <c r="GC259" s="34">
        <v>10</v>
      </c>
      <c r="GD259" s="34">
        <f t="shared" si="2147"/>
        <v>513478.25301166676</v>
      </c>
      <c r="GE259" s="34">
        <v>0</v>
      </c>
      <c r="GF259" s="34">
        <f t="shared" si="1751"/>
        <v>0</v>
      </c>
      <c r="GG259" s="34"/>
      <c r="GH259" s="34"/>
      <c r="GI259" s="27">
        <f t="shared" si="1745"/>
        <v>0</v>
      </c>
      <c r="GJ259" s="27">
        <f t="shared" si="1745"/>
        <v>0</v>
      </c>
      <c r="GK259" s="37"/>
      <c r="GL259" s="38"/>
    </row>
    <row r="260" spans="1:194" ht="30" x14ac:dyDescent="0.25">
      <c r="A260" s="41"/>
      <c r="B260" s="72">
        <v>219</v>
      </c>
      <c r="C260" s="28" t="s">
        <v>398</v>
      </c>
      <c r="D260" s="29">
        <f t="shared" si="2148"/>
        <v>18150.400000000001</v>
      </c>
      <c r="E260" s="29">
        <f t="shared" si="2148"/>
        <v>18790</v>
      </c>
      <c r="F260" s="30">
        <v>18508</v>
      </c>
      <c r="G260" s="39">
        <v>0.93</v>
      </c>
      <c r="H260" s="31">
        <v>1</v>
      </c>
      <c r="I260" s="32"/>
      <c r="J260" s="32"/>
      <c r="K260" s="32"/>
      <c r="L260" s="29">
        <v>1.4</v>
      </c>
      <c r="M260" s="29">
        <v>1.68</v>
      </c>
      <c r="N260" s="29">
        <v>2.23</v>
      </c>
      <c r="O260" s="29">
        <v>2.39</v>
      </c>
      <c r="P260" s="33">
        <v>2.57</v>
      </c>
      <c r="Q260" s="34">
        <v>127</v>
      </c>
      <c r="R260" s="34">
        <f t="shared" si="2089"/>
        <v>3128131.4208900002</v>
      </c>
      <c r="S260" s="34">
        <v>120</v>
      </c>
      <c r="T260" s="34">
        <f t="shared" si="2090"/>
        <v>2955714.7283999999</v>
      </c>
      <c r="U260" s="34">
        <v>0</v>
      </c>
      <c r="V260" s="34">
        <f t="shared" si="2091"/>
        <v>0</v>
      </c>
      <c r="W260" s="34"/>
      <c r="X260" s="34">
        <f t="shared" si="2092"/>
        <v>0</v>
      </c>
      <c r="Y260" s="34">
        <v>0</v>
      </c>
      <c r="Z260" s="34">
        <f t="shared" si="2093"/>
        <v>0</v>
      </c>
      <c r="AA260" s="34"/>
      <c r="AB260" s="34">
        <f t="shared" si="2094"/>
        <v>0</v>
      </c>
      <c r="AC260" s="34">
        <v>0</v>
      </c>
      <c r="AD260" s="34">
        <f t="shared" si="2095"/>
        <v>0</v>
      </c>
      <c r="AE260" s="34">
        <v>0</v>
      </c>
      <c r="AF260" s="34">
        <f t="shared" si="2096"/>
        <v>0</v>
      </c>
      <c r="AG260" s="34"/>
      <c r="AH260" s="34">
        <f t="shared" si="2097"/>
        <v>0</v>
      </c>
      <c r="AI260" s="34">
        <v>254</v>
      </c>
      <c r="AJ260" s="34">
        <f t="shared" si="2098"/>
        <v>6770104.8062199987</v>
      </c>
      <c r="AK260" s="34"/>
      <c r="AL260" s="34">
        <f t="shared" si="2099"/>
        <v>0</v>
      </c>
      <c r="AM260" s="34"/>
      <c r="AN260" s="34">
        <f t="shared" si="2100"/>
        <v>0</v>
      </c>
      <c r="AO260" s="34">
        <v>386</v>
      </c>
      <c r="AP260" s="34">
        <f t="shared" si="2101"/>
        <v>9376084.4164960012</v>
      </c>
      <c r="AQ260" s="34">
        <v>10</v>
      </c>
      <c r="AR260" s="34">
        <f t="shared" si="2102"/>
        <v>291484.48963200004</v>
      </c>
      <c r="AS260" s="34">
        <v>0</v>
      </c>
      <c r="AT260" s="34">
        <f t="shared" si="2103"/>
        <v>0</v>
      </c>
      <c r="AU260" s="73">
        <v>130</v>
      </c>
      <c r="AV260" s="34">
        <f t="shared" si="2104"/>
        <v>3789298.365216</v>
      </c>
      <c r="AW260" s="34">
        <v>0</v>
      </c>
      <c r="AX260" s="34">
        <f t="shared" si="2105"/>
        <v>0</v>
      </c>
      <c r="AY260" s="34"/>
      <c r="AZ260" s="34">
        <f t="shared" si="2106"/>
        <v>0</v>
      </c>
      <c r="BA260" s="34"/>
      <c r="BB260" s="34">
        <f t="shared" si="2107"/>
        <v>0</v>
      </c>
      <c r="BC260" s="34">
        <v>0</v>
      </c>
      <c r="BD260" s="34">
        <f t="shared" si="2108"/>
        <v>0</v>
      </c>
      <c r="BE260" s="34">
        <v>0</v>
      </c>
      <c r="BF260" s="34">
        <f t="shared" si="2109"/>
        <v>0</v>
      </c>
      <c r="BG260" s="34">
        <v>0</v>
      </c>
      <c r="BH260" s="34">
        <f t="shared" si="2110"/>
        <v>0</v>
      </c>
      <c r="BI260" s="34">
        <v>0</v>
      </c>
      <c r="BJ260" s="34">
        <f t="shared" si="2111"/>
        <v>0</v>
      </c>
      <c r="BK260" s="34">
        <v>0</v>
      </c>
      <c r="BL260" s="34">
        <f t="shared" si="2112"/>
        <v>0</v>
      </c>
      <c r="BM260" s="34"/>
      <c r="BN260" s="34">
        <f t="shared" si="2113"/>
        <v>0</v>
      </c>
      <c r="BO260" s="34">
        <v>0</v>
      </c>
      <c r="BP260" s="34">
        <f t="shared" si="2114"/>
        <v>0</v>
      </c>
      <c r="BQ260" s="40"/>
      <c r="BR260" s="34">
        <f t="shared" si="2115"/>
        <v>0</v>
      </c>
      <c r="BS260" s="34">
        <v>0</v>
      </c>
      <c r="BT260" s="34">
        <f t="shared" si="2116"/>
        <v>0</v>
      </c>
      <c r="BU260" s="34">
        <v>0</v>
      </c>
      <c r="BV260" s="34">
        <f t="shared" si="2117"/>
        <v>0</v>
      </c>
      <c r="BW260" s="34">
        <v>0</v>
      </c>
      <c r="BX260" s="34">
        <f t="shared" si="2118"/>
        <v>0</v>
      </c>
      <c r="BY260" s="34">
        <v>4</v>
      </c>
      <c r="BZ260" s="34">
        <f t="shared" si="2119"/>
        <v>74644.908184</v>
      </c>
      <c r="CA260" s="34">
        <v>0</v>
      </c>
      <c r="CB260" s="34">
        <f t="shared" si="2120"/>
        <v>0</v>
      </c>
      <c r="CC260" s="34">
        <v>0</v>
      </c>
      <c r="CD260" s="34">
        <f t="shared" si="2121"/>
        <v>0</v>
      </c>
      <c r="CE260" s="34">
        <v>0</v>
      </c>
      <c r="CF260" s="34">
        <f t="shared" si="2122"/>
        <v>0</v>
      </c>
      <c r="CG260" s="34"/>
      <c r="CH260" s="34">
        <f t="shared" si="2123"/>
        <v>0</v>
      </c>
      <c r="CI260" s="34"/>
      <c r="CJ260" s="34">
        <f t="shared" si="2124"/>
        <v>0</v>
      </c>
      <c r="CK260" s="34">
        <v>0</v>
      </c>
      <c r="CL260" s="34">
        <f t="shared" si="2125"/>
        <v>0</v>
      </c>
      <c r="CM260" s="34">
        <v>0</v>
      </c>
      <c r="CN260" s="34">
        <f t="shared" si="2126"/>
        <v>0</v>
      </c>
      <c r="CO260" s="34">
        <v>0</v>
      </c>
      <c r="CP260" s="34">
        <f t="shared" si="1951"/>
        <v>0</v>
      </c>
      <c r="CQ260" s="34"/>
      <c r="CR260" s="34"/>
      <c r="CS260" s="34">
        <f t="shared" si="1727"/>
        <v>0</v>
      </c>
      <c r="CT260" s="34">
        <f t="shared" si="1727"/>
        <v>0</v>
      </c>
      <c r="CU260" s="34">
        <v>52</v>
      </c>
      <c r="CV260" s="34">
        <f t="shared" si="2127"/>
        <v>1442044.2595103998</v>
      </c>
      <c r="CW260" s="34"/>
      <c r="CX260" s="34">
        <f t="shared" si="2128"/>
        <v>0</v>
      </c>
      <c r="CY260" s="34">
        <v>20</v>
      </c>
      <c r="CZ260" s="34">
        <f t="shared" si="2129"/>
        <v>464359.92316000001</v>
      </c>
      <c r="DA260" s="34">
        <v>4</v>
      </c>
      <c r="DB260" s="34">
        <f t="shared" si="2130"/>
        <v>111446.3815584</v>
      </c>
      <c r="DC260" s="34"/>
      <c r="DD260" s="34">
        <f t="shared" si="2131"/>
        <v>0</v>
      </c>
      <c r="DE260" s="34">
        <v>0</v>
      </c>
      <c r="DF260" s="34">
        <f t="shared" si="2132"/>
        <v>0</v>
      </c>
      <c r="DG260" s="34">
        <v>0</v>
      </c>
      <c r="DH260" s="34">
        <f t="shared" si="2133"/>
        <v>0</v>
      </c>
      <c r="DI260" s="34">
        <v>0</v>
      </c>
      <c r="DJ260" s="34">
        <f t="shared" si="1958"/>
        <v>0</v>
      </c>
      <c r="DK260" s="34"/>
      <c r="DL260" s="27"/>
      <c r="DM260" s="34"/>
      <c r="DN260" s="27">
        <f t="shared" si="1682"/>
        <v>0</v>
      </c>
      <c r="DO260" s="34">
        <v>0</v>
      </c>
      <c r="DP260" s="34">
        <f t="shared" si="2134"/>
        <v>0</v>
      </c>
      <c r="DQ260" s="34">
        <v>20</v>
      </c>
      <c r="DR260" s="34">
        <f t="shared" si="2135"/>
        <v>615257.27726400015</v>
      </c>
      <c r="DS260" s="34">
        <v>6</v>
      </c>
      <c r="DT260" s="34">
        <v>181913.99</v>
      </c>
      <c r="DU260" s="34"/>
      <c r="DV260" s="27"/>
      <c r="DW260" s="34">
        <f t="shared" si="1693"/>
        <v>6</v>
      </c>
      <c r="DX260" s="34">
        <f t="shared" si="1693"/>
        <v>181913.99</v>
      </c>
      <c r="DY260" s="34">
        <v>4</v>
      </c>
      <c r="DZ260" s="34">
        <f t="shared" si="2136"/>
        <v>122531.55539519999</v>
      </c>
      <c r="EA260" s="34">
        <v>2</v>
      </c>
      <c r="EB260" s="34">
        <v>58166.66</v>
      </c>
      <c r="EC260" s="27"/>
      <c r="ED260" s="34"/>
      <c r="EE260" s="34">
        <f t="shared" si="1735"/>
        <v>2</v>
      </c>
      <c r="EF260" s="34">
        <f t="shared" si="1735"/>
        <v>58166.66</v>
      </c>
      <c r="EG260" s="34">
        <v>12</v>
      </c>
      <c r="EH260" s="34">
        <f t="shared" si="2138"/>
        <v>307746.79773600004</v>
      </c>
      <c r="EI260" s="34">
        <v>7</v>
      </c>
      <c r="EJ260" s="34">
        <v>177137.27</v>
      </c>
      <c r="EK260" s="34"/>
      <c r="EL260" s="34"/>
      <c r="EM260" s="34">
        <f t="shared" si="1737"/>
        <v>7</v>
      </c>
      <c r="EN260" s="34">
        <f t="shared" si="1694"/>
        <v>177137.27</v>
      </c>
      <c r="EO260" s="34"/>
      <c r="EP260" s="34">
        <f t="shared" si="2139"/>
        <v>0</v>
      </c>
      <c r="EQ260" s="34">
        <v>0</v>
      </c>
      <c r="ER260" s="34">
        <v>0</v>
      </c>
      <c r="ES260" s="34"/>
      <c r="ET260" s="34"/>
      <c r="EU260" s="34">
        <f t="shared" si="1738"/>
        <v>0</v>
      </c>
      <c r="EV260" s="34">
        <f t="shared" si="1696"/>
        <v>0</v>
      </c>
      <c r="EW260" s="34"/>
      <c r="EX260" s="34">
        <f t="shared" si="2140"/>
        <v>0</v>
      </c>
      <c r="EY260" s="34">
        <v>0</v>
      </c>
      <c r="EZ260" s="34">
        <f t="shared" si="1749"/>
        <v>0</v>
      </c>
      <c r="FA260" s="34"/>
      <c r="FB260" s="34"/>
      <c r="FC260" s="34">
        <f t="shared" si="1863"/>
        <v>0</v>
      </c>
      <c r="FD260" s="34">
        <f t="shared" si="1863"/>
        <v>0</v>
      </c>
      <c r="FE260" s="34">
        <v>4</v>
      </c>
      <c r="FF260" s="34">
        <f t="shared" si="2142"/>
        <v>158984.001456</v>
      </c>
      <c r="FG260" s="34">
        <v>0</v>
      </c>
      <c r="FH260" s="34">
        <f t="shared" si="1822"/>
        <v>0</v>
      </c>
      <c r="FI260" s="34"/>
      <c r="FJ260" s="34"/>
      <c r="FK260" s="34">
        <f t="shared" si="1865"/>
        <v>0</v>
      </c>
      <c r="FL260" s="34">
        <f t="shared" si="1865"/>
        <v>0</v>
      </c>
      <c r="FM260" s="34">
        <v>0</v>
      </c>
      <c r="FN260" s="34">
        <f t="shared" si="2144"/>
        <v>0</v>
      </c>
      <c r="FO260" s="34">
        <v>0</v>
      </c>
      <c r="FP260" s="34">
        <f t="shared" si="1750"/>
        <v>0</v>
      </c>
      <c r="FQ260" s="34"/>
      <c r="FR260" s="34"/>
      <c r="FS260" s="34"/>
      <c r="FT260" s="34"/>
      <c r="FU260" s="34"/>
      <c r="FV260" s="34">
        <f t="shared" si="2146"/>
        <v>0</v>
      </c>
      <c r="FW260" s="34">
        <v>0</v>
      </c>
      <c r="FX260" s="34">
        <v>0</v>
      </c>
      <c r="FY260" s="34"/>
      <c r="FZ260" s="34"/>
      <c r="GA260" s="34">
        <f t="shared" si="1744"/>
        <v>0</v>
      </c>
      <c r="GB260" s="34">
        <f t="shared" si="1744"/>
        <v>0</v>
      </c>
      <c r="GC260" s="34">
        <v>10</v>
      </c>
      <c r="GD260" s="34">
        <f t="shared" si="2147"/>
        <v>604474.39911500015</v>
      </c>
      <c r="GE260" s="34">
        <v>1</v>
      </c>
      <c r="GF260" s="34">
        <v>56480.05</v>
      </c>
      <c r="GG260" s="34"/>
      <c r="GH260" s="34"/>
      <c r="GI260" s="27">
        <f t="shared" si="1745"/>
        <v>1</v>
      </c>
      <c r="GJ260" s="27">
        <f t="shared" si="1745"/>
        <v>56480.05</v>
      </c>
      <c r="GK260" s="37"/>
      <c r="GL260" s="38"/>
    </row>
    <row r="261" spans="1:194" ht="30" x14ac:dyDescent="0.25">
      <c r="A261" s="41"/>
      <c r="B261" s="72">
        <v>220</v>
      </c>
      <c r="C261" s="28" t="s">
        <v>399</v>
      </c>
      <c r="D261" s="29">
        <f t="shared" si="2148"/>
        <v>18150.400000000001</v>
      </c>
      <c r="E261" s="29">
        <f t="shared" si="2148"/>
        <v>18790</v>
      </c>
      <c r="F261" s="30">
        <v>18508</v>
      </c>
      <c r="G261" s="39">
        <v>1.37</v>
      </c>
      <c r="H261" s="31">
        <v>1</v>
      </c>
      <c r="I261" s="32"/>
      <c r="J261" s="32"/>
      <c r="K261" s="32"/>
      <c r="L261" s="29">
        <v>1.4</v>
      </c>
      <c r="M261" s="29">
        <v>1.68</v>
      </c>
      <c r="N261" s="29">
        <v>2.23</v>
      </c>
      <c r="O261" s="29">
        <v>2.39</v>
      </c>
      <c r="P261" s="33">
        <v>2.57</v>
      </c>
      <c r="Q261" s="34">
        <v>301</v>
      </c>
      <c r="R261" s="34">
        <f t="shared" si="2089"/>
        <v>10921577.800629999</v>
      </c>
      <c r="S261" s="34">
        <v>788</v>
      </c>
      <c r="T261" s="34">
        <f t="shared" si="2090"/>
        <v>28592037.564440005</v>
      </c>
      <c r="U261" s="34">
        <v>0</v>
      </c>
      <c r="V261" s="34">
        <f t="shared" si="2091"/>
        <v>0</v>
      </c>
      <c r="W261" s="34"/>
      <c r="X261" s="34">
        <f t="shared" si="2092"/>
        <v>0</v>
      </c>
      <c r="Y261" s="34"/>
      <c r="Z261" s="34">
        <f t="shared" si="2093"/>
        <v>0</v>
      </c>
      <c r="AA261" s="34">
        <v>160</v>
      </c>
      <c r="AB261" s="34">
        <f t="shared" si="2094"/>
        <v>5857914.6826666668</v>
      </c>
      <c r="AC261" s="34">
        <v>0</v>
      </c>
      <c r="AD261" s="34">
        <f t="shared" si="2095"/>
        <v>0</v>
      </c>
      <c r="AE261" s="34">
        <v>0</v>
      </c>
      <c r="AF261" s="34">
        <f t="shared" si="2096"/>
        <v>0</v>
      </c>
      <c r="AG261" s="34">
        <v>0</v>
      </c>
      <c r="AH261" s="34">
        <f t="shared" si="2097"/>
        <v>0</v>
      </c>
      <c r="AI261" s="34">
        <v>278</v>
      </c>
      <c r="AJ261" s="34">
        <f t="shared" si="2098"/>
        <v>10915511.457526669</v>
      </c>
      <c r="AK261" s="34"/>
      <c r="AL261" s="34">
        <f t="shared" si="2099"/>
        <v>0</v>
      </c>
      <c r="AM261" s="34"/>
      <c r="AN261" s="34">
        <f t="shared" si="2100"/>
        <v>0</v>
      </c>
      <c r="AO261" s="34">
        <v>348</v>
      </c>
      <c r="AP261" s="34">
        <f t="shared" si="2101"/>
        <v>12452342.766752001</v>
      </c>
      <c r="AQ261" s="34">
        <v>260</v>
      </c>
      <c r="AR261" s="34">
        <f t="shared" si="2102"/>
        <v>11164169.377088001</v>
      </c>
      <c r="AS261" s="34">
        <v>0</v>
      </c>
      <c r="AT261" s="34">
        <f t="shared" si="2103"/>
        <v>0</v>
      </c>
      <c r="AU261" s="70">
        <v>194</v>
      </c>
      <c r="AV261" s="34">
        <f t="shared" si="2104"/>
        <v>8330187.9198272005</v>
      </c>
      <c r="AW261" s="34">
        <v>3</v>
      </c>
      <c r="AX261" s="34">
        <f t="shared" si="2105"/>
        <v>128817.33896640001</v>
      </c>
      <c r="AY261" s="34"/>
      <c r="AZ261" s="34">
        <f t="shared" si="2106"/>
        <v>0</v>
      </c>
      <c r="BA261" s="34"/>
      <c r="BB261" s="34">
        <f t="shared" si="2107"/>
        <v>0</v>
      </c>
      <c r="BC261" s="34">
        <v>2</v>
      </c>
      <c r="BD261" s="34">
        <f t="shared" si="2108"/>
        <v>85878.225977599999</v>
      </c>
      <c r="BE261" s="34"/>
      <c r="BF261" s="34">
        <f t="shared" si="2109"/>
        <v>0</v>
      </c>
      <c r="BG261" s="34"/>
      <c r="BH261" s="34">
        <f t="shared" si="2110"/>
        <v>0</v>
      </c>
      <c r="BI261" s="34"/>
      <c r="BJ261" s="34">
        <f t="shared" si="2111"/>
        <v>0</v>
      </c>
      <c r="BK261" s="34">
        <v>0</v>
      </c>
      <c r="BL261" s="34">
        <f t="shared" si="2112"/>
        <v>0</v>
      </c>
      <c r="BM261" s="34">
        <v>20</v>
      </c>
      <c r="BN261" s="34">
        <f t="shared" si="2113"/>
        <v>751898.64353333344</v>
      </c>
      <c r="BO261" s="34">
        <v>64</v>
      </c>
      <c r="BP261" s="34">
        <f t="shared" si="2114"/>
        <v>2394935.6698026671</v>
      </c>
      <c r="BQ261" s="40">
        <v>0</v>
      </c>
      <c r="BR261" s="34">
        <f t="shared" si="2115"/>
        <v>0</v>
      </c>
      <c r="BS261" s="34">
        <v>0</v>
      </c>
      <c r="BT261" s="34">
        <f t="shared" si="2116"/>
        <v>0</v>
      </c>
      <c r="BU261" s="34">
        <v>0</v>
      </c>
      <c r="BV261" s="34">
        <f t="shared" si="2117"/>
        <v>0</v>
      </c>
      <c r="BW261" s="34">
        <v>0</v>
      </c>
      <c r="BX261" s="34">
        <f t="shared" si="2118"/>
        <v>0</v>
      </c>
      <c r="BY261" s="34">
        <v>6</v>
      </c>
      <c r="BZ261" s="34">
        <f t="shared" si="2119"/>
        <v>164941.168084</v>
      </c>
      <c r="CA261" s="34"/>
      <c r="CB261" s="34">
        <f t="shared" si="2120"/>
        <v>0</v>
      </c>
      <c r="CC261" s="34">
        <v>0</v>
      </c>
      <c r="CD261" s="34">
        <f t="shared" si="2121"/>
        <v>0</v>
      </c>
      <c r="CE261" s="34">
        <v>0</v>
      </c>
      <c r="CF261" s="34">
        <f t="shared" si="2122"/>
        <v>0</v>
      </c>
      <c r="CG261" s="34"/>
      <c r="CH261" s="34">
        <f t="shared" si="2123"/>
        <v>0</v>
      </c>
      <c r="CI261" s="34"/>
      <c r="CJ261" s="34">
        <f t="shared" si="2124"/>
        <v>0</v>
      </c>
      <c r="CK261" s="34"/>
      <c r="CL261" s="34">
        <f t="shared" si="2125"/>
        <v>0</v>
      </c>
      <c r="CM261" s="34">
        <v>2</v>
      </c>
      <c r="CN261" s="34">
        <f t="shared" si="2126"/>
        <v>68950.715203999993</v>
      </c>
      <c r="CO261" s="34">
        <v>0</v>
      </c>
      <c r="CP261" s="34">
        <f t="shared" si="1951"/>
        <v>0</v>
      </c>
      <c r="CQ261" s="34"/>
      <c r="CR261" s="34"/>
      <c r="CS261" s="34">
        <f t="shared" si="1727"/>
        <v>0</v>
      </c>
      <c r="CT261" s="34">
        <f t="shared" si="1727"/>
        <v>0</v>
      </c>
      <c r="CU261" s="34">
        <v>62</v>
      </c>
      <c r="CV261" s="34">
        <f t="shared" si="2127"/>
        <v>2532821.3276016</v>
      </c>
      <c r="CW261" s="34">
        <v>48</v>
      </c>
      <c r="CX261" s="34">
        <f t="shared" si="2128"/>
        <v>1960893.9310464</v>
      </c>
      <c r="CY261" s="34">
        <v>2</v>
      </c>
      <c r="CZ261" s="34">
        <f t="shared" si="2129"/>
        <v>68405.709110666663</v>
      </c>
      <c r="DA261" s="34">
        <v>20</v>
      </c>
      <c r="DB261" s="34">
        <f t="shared" si="2130"/>
        <v>820868.5093279999</v>
      </c>
      <c r="DC261" s="34">
        <v>1</v>
      </c>
      <c r="DD261" s="34">
        <f t="shared" si="2131"/>
        <v>44975.287106400006</v>
      </c>
      <c r="DE261" s="34">
        <v>0</v>
      </c>
      <c r="DF261" s="34">
        <f t="shared" si="2132"/>
        <v>0</v>
      </c>
      <c r="DG261" s="34">
        <v>8</v>
      </c>
      <c r="DH261" s="34">
        <f t="shared" si="2133"/>
        <v>362538.69671039999</v>
      </c>
      <c r="DI261" s="34">
        <v>1</v>
      </c>
      <c r="DJ261" s="34">
        <v>45582.41</v>
      </c>
      <c r="DK261" s="34"/>
      <c r="DL261" s="27"/>
      <c r="DM261" s="34"/>
      <c r="DN261" s="27">
        <f t="shared" si="1682"/>
        <v>45582.41</v>
      </c>
      <c r="DO261" s="34"/>
      <c r="DP261" s="34">
        <f t="shared" si="2134"/>
        <v>0</v>
      </c>
      <c r="DQ261" s="34">
        <v>10</v>
      </c>
      <c r="DR261" s="34">
        <f t="shared" si="2135"/>
        <v>453173.37088800006</v>
      </c>
      <c r="DS261" s="34">
        <v>0</v>
      </c>
      <c r="DT261" s="34">
        <v>0</v>
      </c>
      <c r="DU261" s="34"/>
      <c r="DV261" s="27"/>
      <c r="DW261" s="34">
        <f t="shared" si="1693"/>
        <v>0</v>
      </c>
      <c r="DX261" s="34">
        <f t="shared" si="1693"/>
        <v>0</v>
      </c>
      <c r="DY261" s="34">
        <v>88</v>
      </c>
      <c r="DZ261" s="34">
        <f t="shared" si="2136"/>
        <v>3971076.4296896001</v>
      </c>
      <c r="EA261" s="34">
        <v>32</v>
      </c>
      <c r="EB261" s="34">
        <v>1393697.7999999998</v>
      </c>
      <c r="EC261" s="27"/>
      <c r="ED261" s="34"/>
      <c r="EE261" s="34">
        <f t="shared" si="1735"/>
        <v>32</v>
      </c>
      <c r="EF261" s="34">
        <f t="shared" si="1735"/>
        <v>1393697.7999999998</v>
      </c>
      <c r="EG261" s="34">
        <v>20</v>
      </c>
      <c r="EH261" s="34">
        <f t="shared" si="2138"/>
        <v>755579.05537333351</v>
      </c>
      <c r="EI261" s="34">
        <v>8</v>
      </c>
      <c r="EJ261" s="34">
        <v>300349.81999999995</v>
      </c>
      <c r="EK261" s="34"/>
      <c r="EL261" s="34"/>
      <c r="EM261" s="34">
        <f t="shared" si="1737"/>
        <v>8</v>
      </c>
      <c r="EN261" s="34">
        <f t="shared" si="1694"/>
        <v>300349.81999999995</v>
      </c>
      <c r="EO261" s="34">
        <v>2</v>
      </c>
      <c r="EP261" s="34">
        <f t="shared" si="2139"/>
        <v>75557.905537333339</v>
      </c>
      <c r="EQ261" s="34">
        <v>1</v>
      </c>
      <c r="ER261" s="34">
        <v>37985.339999999997</v>
      </c>
      <c r="ES261" s="34"/>
      <c r="ET261" s="34"/>
      <c r="EU261" s="34">
        <f t="shared" si="1738"/>
        <v>1</v>
      </c>
      <c r="EV261" s="34">
        <f t="shared" si="1696"/>
        <v>37985.339999999997</v>
      </c>
      <c r="EW261" s="34"/>
      <c r="EX261" s="34">
        <f t="shared" si="2140"/>
        <v>0</v>
      </c>
      <c r="EY261" s="34">
        <v>0</v>
      </c>
      <c r="EZ261" s="34">
        <f t="shared" si="1749"/>
        <v>0</v>
      </c>
      <c r="FA261" s="34"/>
      <c r="FB261" s="34"/>
      <c r="FC261" s="34">
        <f t="shared" si="1863"/>
        <v>0</v>
      </c>
      <c r="FD261" s="34">
        <f t="shared" si="1863"/>
        <v>0</v>
      </c>
      <c r="FE261" s="34">
        <v>12</v>
      </c>
      <c r="FF261" s="34">
        <f t="shared" si="2142"/>
        <v>702606.71611200017</v>
      </c>
      <c r="FG261" s="34">
        <v>0</v>
      </c>
      <c r="FH261" s="34">
        <f t="shared" si="1822"/>
        <v>0</v>
      </c>
      <c r="FI261" s="34"/>
      <c r="FJ261" s="34"/>
      <c r="FK261" s="34">
        <f t="shared" si="1865"/>
        <v>0</v>
      </c>
      <c r="FL261" s="34">
        <f t="shared" si="1865"/>
        <v>0</v>
      </c>
      <c r="FM261" s="34"/>
      <c r="FN261" s="34">
        <f t="shared" si="2144"/>
        <v>0</v>
      </c>
      <c r="FO261" s="34">
        <v>0</v>
      </c>
      <c r="FP261" s="34">
        <f t="shared" si="1750"/>
        <v>0</v>
      </c>
      <c r="FQ261" s="34"/>
      <c r="FR261" s="34"/>
      <c r="FS261" s="34"/>
      <c r="FT261" s="34"/>
      <c r="FU261" s="34">
        <v>0</v>
      </c>
      <c r="FV261" s="34">
        <f t="shared" si="2146"/>
        <v>0</v>
      </c>
      <c r="FW261" s="34">
        <v>0</v>
      </c>
      <c r="FX261" s="34">
        <v>0</v>
      </c>
      <c r="FY261" s="34"/>
      <c r="FZ261" s="34"/>
      <c r="GA261" s="34">
        <f t="shared" si="1744"/>
        <v>0</v>
      </c>
      <c r="GB261" s="34">
        <f t="shared" si="1744"/>
        <v>0</v>
      </c>
      <c r="GC261" s="34">
        <v>15</v>
      </c>
      <c r="GD261" s="34">
        <f t="shared" si="2147"/>
        <v>1335693.4303025003</v>
      </c>
      <c r="GE261" s="34">
        <v>1</v>
      </c>
      <c r="GF261" s="34">
        <v>83201.8</v>
      </c>
      <c r="GG261" s="34"/>
      <c r="GH261" s="34"/>
      <c r="GI261" s="27">
        <f t="shared" si="1745"/>
        <v>1</v>
      </c>
      <c r="GJ261" s="27">
        <f t="shared" si="1745"/>
        <v>83201.8</v>
      </c>
      <c r="GK261" s="37"/>
      <c r="GL261" s="38"/>
    </row>
    <row r="262" spans="1:194" ht="30" x14ac:dyDescent="0.25">
      <c r="A262" s="41"/>
      <c r="B262" s="72">
        <v>221</v>
      </c>
      <c r="C262" s="28" t="s">
        <v>400</v>
      </c>
      <c r="D262" s="29">
        <f t="shared" si="2148"/>
        <v>18150.400000000001</v>
      </c>
      <c r="E262" s="29">
        <f t="shared" si="2148"/>
        <v>18790</v>
      </c>
      <c r="F262" s="30">
        <v>18508</v>
      </c>
      <c r="G262" s="39">
        <v>2.42</v>
      </c>
      <c r="H262" s="31">
        <v>1</v>
      </c>
      <c r="I262" s="32"/>
      <c r="J262" s="32"/>
      <c r="K262" s="32"/>
      <c r="L262" s="29">
        <v>1.4</v>
      </c>
      <c r="M262" s="29">
        <v>1.68</v>
      </c>
      <c r="N262" s="29">
        <v>2.23</v>
      </c>
      <c r="O262" s="29">
        <v>2.39</v>
      </c>
      <c r="P262" s="33">
        <v>2.57</v>
      </c>
      <c r="Q262" s="34">
        <v>150</v>
      </c>
      <c r="R262" s="34">
        <f t="shared" ref="R262:R263" si="2150">(Q262/12*1*$D262*$G262*$H262*$L262*R$9)+(Q262/12*5*$E262*$G262*$H262*$L262)+(Q262/12*6*$F262*$G262*$H262*$L262)</f>
        <v>9527201.6840000004</v>
      </c>
      <c r="S262" s="34">
        <v>100</v>
      </c>
      <c r="T262" s="34">
        <f t="shared" ref="T262:T263" si="2151">(S262/12*1*$D262*$G262*$H262*$L262*T$9)+(S262/12*5*$E262*$G262*$H262*$L262)+(S262/12*6*$F262*$G262*$H262*$L262)</f>
        <v>6351467.7893333323</v>
      </c>
      <c r="U262" s="34">
        <v>0</v>
      </c>
      <c r="V262" s="34">
        <f t="shared" ref="V262:V263" si="2152">(U262/12*1*$D262*$G262*$H262*$L262*V$9)+(U262/12*5*$E262*$G262*$H262*$L262)+(U262/12*6*$F262*$G262*$H262*$L262)</f>
        <v>0</v>
      </c>
      <c r="W262" s="34"/>
      <c r="X262" s="34">
        <f t="shared" ref="X262:X263" si="2153">(W262/12*1*$D262*$G262*$H262*$L262*X$9)+(W262/12*5*$E262*$G262*$H262*$L262)+(W262/12*6*$F262*$G262*$H262*$L262)</f>
        <v>0</v>
      </c>
      <c r="Y262" s="34">
        <v>0</v>
      </c>
      <c r="Z262" s="34">
        <f t="shared" ref="Z262:Z263" si="2154">(Y262/12*1*$D262*$G262*$H262*$L262*Z$9)+(Y262/12*5*$E262*$G262*$H262*$L262)+(Y262/12*6*$F262*$G262*$H262*$L262)</f>
        <v>0</v>
      </c>
      <c r="AA262" s="34">
        <v>60</v>
      </c>
      <c r="AB262" s="34">
        <f t="shared" ref="AB262:AB263" si="2155">(AA262/12*1*$D262*$G262*$H262*$L262*AB$9)+(AA262/12*5*$E262*$G262*$H262*$L262)+(AA262/12*6*$F262*$G262*$H262*$L262)</f>
        <v>3810880.6735999999</v>
      </c>
      <c r="AC262" s="34">
        <v>0</v>
      </c>
      <c r="AD262" s="34">
        <f t="shared" ref="AD262:AD263" si="2156">(AC262/12*1*$D262*$G262*$H262*$L262*AD$9)+(AC262/12*5*$E262*$G262*$H262*$L262)+(AC262/12*6*$F262*$G262*$H262*$L262)</f>
        <v>0</v>
      </c>
      <c r="AE262" s="34">
        <v>0</v>
      </c>
      <c r="AF262" s="34">
        <f t="shared" ref="AF262:AF263" si="2157">(AE262/12*1*$D262*$G262*$H262*$L262*AF$9)+(AE262/12*5*$E262*$G262*$H262*$L262)+(AE262/12*6*$F262*$G262*$H262*$L262)</f>
        <v>0</v>
      </c>
      <c r="AG262" s="34">
        <v>0</v>
      </c>
      <c r="AH262" s="34">
        <f t="shared" ref="AH262:AH263" si="2158">(AG262/12*1*$D262*$G262*$H262*$L262*AH$9)+(AG262/12*5*$E262*$G262*$H262*$L262)+(AG262/12*6*$F262*$G262*$H262*$L262)</f>
        <v>0</v>
      </c>
      <c r="AI262" s="34">
        <v>79</v>
      </c>
      <c r="AJ262" s="34">
        <f t="shared" ref="AJ262:AJ263" si="2159">(AI262/12*1*$D262*$G262*$H262*$L262*AJ$9)+(AI262/12*11*$E262*$G262*$H262*$L262)</f>
        <v>5136364.9999199985</v>
      </c>
      <c r="AK262" s="34"/>
      <c r="AL262" s="34">
        <f>(AK262/12*1*$D262*$G262*$H262*$L262*AL$9)+(AK262/12*5*$E262*$G262*$H262*$L262)+(AK262/12*6*$F262*$G262*$H262*$L262)</f>
        <v>0</v>
      </c>
      <c r="AM262" s="34"/>
      <c r="AN262" s="34">
        <f>(AM262/12*1*$D262*$G262*$H262*$L262*AN$9)+(AM262/12*5*$E262*$G262*$H262*$L262)+(AM262/12*6*$F262*$G262*$H262*$L262)</f>
        <v>0</v>
      </c>
      <c r="AO262" s="34">
        <v>4</v>
      </c>
      <c r="AP262" s="34">
        <f t="shared" ref="AP262:AP263" si="2160">(AO262/12*1*$D262*$G262*$H262*$L262*AP$9)+(AO262/12*5*$E262*$G262*$H262*$L262)+(AO262/12*6*$F262*$G262*$H262*$L262)</f>
        <v>252828.84046933331</v>
      </c>
      <c r="AQ262" s="34">
        <v>4</v>
      </c>
      <c r="AR262" s="34">
        <f>(AQ262/12*1*$D262*$G262*$H262*$M262*AR$9)+(AQ262/12*5*$E262*$G262*$H262*$M262)+(AQ262/12*6*$F262*$G262*$H262*$M262)</f>
        <v>303394.60856319999</v>
      </c>
      <c r="AS262" s="34">
        <v>0</v>
      </c>
      <c r="AT262" s="34">
        <f>(AS262/12*1*$D262*$G262*$H262*$M262*AT$9)+(AS262/12*5*$E262*$G262*$H262*$M262)+(AS262/12*6*$F262*$G262*$H262*$M262)</f>
        <v>0</v>
      </c>
      <c r="AU262" s="73">
        <v>66</v>
      </c>
      <c r="AV262" s="34">
        <f t="shared" ref="AV262:AV263" si="2161">(AU262/12*1*$D262*$G262*$H262*$M262*AV$9)+(AU262/12*5*$E262*$G262*$H262*$M262)+(AU262/12*6*$F262*$G262*$H262*$M262)</f>
        <v>5006011.0412927996</v>
      </c>
      <c r="AW262" s="34">
        <v>0</v>
      </c>
      <c r="AX262" s="34">
        <f t="shared" ref="AX262:AX263" si="2162">(AW262/12*1*$D262*$G262*$H262*$M262*AX$9)+(AW262/12*5*$E262*$G262*$H262*$M262)+(AW262/12*6*$F262*$G262*$H262*$M262)</f>
        <v>0</v>
      </c>
      <c r="AY262" s="34"/>
      <c r="AZ262" s="34">
        <f t="shared" ref="AZ262:AZ263" si="2163">(AY262/12*1*$D262*$G262*$H262*$L262*AZ$9)+(AY262/12*5*$E262*$G262*$H262*$L262)+(AY262/12*6*$F262*$G262*$H262*$L262)</f>
        <v>0</v>
      </c>
      <c r="BA262" s="34"/>
      <c r="BB262" s="34">
        <f t="shared" ref="BB262:BB263" si="2164">(BA262/12*1*$D262*$G262*$H262*$L262*BB$9)+(BA262/12*5*$E262*$G262*$H262*$L262)+(BA262/12*6*$F262*$G262*$H262*$L262)</f>
        <v>0</v>
      </c>
      <c r="BC262" s="34">
        <v>0</v>
      </c>
      <c r="BD262" s="34">
        <f t="shared" ref="BD262:BD263" si="2165">(BC262/12*1*$D262*$G262*$H262*$M262*BD$9)+(BC262/12*5*$E262*$G262*$H262*$M262)+(BC262/12*6*$F262*$G262*$H262*$M262)</f>
        <v>0</v>
      </c>
      <c r="BE262" s="34"/>
      <c r="BF262" s="34">
        <f t="shared" ref="BF262:BF263" si="2166">(BE262/12*1*$D262*$G262*$H262*$L262*BF$9)+(BE262/12*5*$E262*$G262*$H262*$L262)+(BE262/12*6*$F262*$G262*$H262*$L262)</f>
        <v>0</v>
      </c>
      <c r="BG262" s="34"/>
      <c r="BH262" s="34">
        <f t="shared" ref="BH262:BH263" si="2167">(BG262/12*1*$D262*$G262*$H262*$L262*BH$9)+(BG262/12*5*$E262*$G262*$H262*$L262)+(BG262/12*6*$F262*$G262*$H262*$L262)</f>
        <v>0</v>
      </c>
      <c r="BI262" s="34"/>
      <c r="BJ262" s="34">
        <f t="shared" ref="BJ262:BJ263" si="2168">(BI262/12*1*$D262*$G262*$H262*$L262*BJ$9)+(BI262/12*5*$E262*$G262*$H262*$L262)+(BI262/12*6*$F262*$G262*$H262*$L262)</f>
        <v>0</v>
      </c>
      <c r="BK262" s="34">
        <v>0</v>
      </c>
      <c r="BL262" s="34">
        <f t="shared" ref="BL262:BL263" si="2169">(BK262/12*1*$D262*$G262*$H262*$M262*BL$9)+(BK262/12*5*$E262*$G262*$H262*$M262)+(BK262/12*6*$F262*$G262*$H262*$M262)</f>
        <v>0</v>
      </c>
      <c r="BM262" s="34"/>
      <c r="BN262" s="34">
        <f t="shared" ref="BN262:BN263" si="2170">(BM262/12*1*$D262*$G262*$H262*$L262*BN$9)+(BM262/12*5*$E262*$G262*$H262*$L262)+(BM262/12*6*$F262*$G262*$H262*$L262)</f>
        <v>0</v>
      </c>
      <c r="BO262" s="34"/>
      <c r="BP262" s="34">
        <f t="shared" ref="BP262:BP263" si="2171">(BO262/12*1*$D262*$G262*$H262*$L262*BP$9)+(BO262/12*11*$E262*$G262*$H262*$L262)</f>
        <v>0</v>
      </c>
      <c r="BQ262" s="40"/>
      <c r="BR262" s="34">
        <f t="shared" ref="BR262:BR263" si="2172">(BQ262/12*1*$D262*$G262*$H262*$M262*BR$9)+(BQ262/12*5*$E262*$G262*$H262*$M262)+(BQ262/12*6*$F262*$G262*$H262*$M262)</f>
        <v>0</v>
      </c>
      <c r="BS262" s="34">
        <v>0</v>
      </c>
      <c r="BT262" s="34">
        <f>(BS262/12*1*$D262*$G262*$H262*$M262*BT$9)+(BS262/12*4*$E262*$G262*$H262*$M524)+(BS262/12*1*$E262*$G262*$H262*$M262)+(BS262/12*6*$F262*$G262*$H262*$M262)</f>
        <v>0</v>
      </c>
      <c r="BU262" s="34">
        <v>0</v>
      </c>
      <c r="BV262" s="34">
        <f t="shared" ref="BV262:BV263" si="2173">(BU262/12*1*$D262*$F262*$G262*$L262*BV$9)+(BU262/12*11*$E262*$F262*$G262*$L262)</f>
        <v>0</v>
      </c>
      <c r="BW262" s="34">
        <v>0</v>
      </c>
      <c r="BX262" s="34">
        <f>(BW262/12*1*$D262*$G262*$H262*$L262*BX$9)+(BW262/12*5*$E262*$G262*$H262*$L262)+(BW262/12*6*$F262*$G262*$H262*$L262)</f>
        <v>0</v>
      </c>
      <c r="BY262" s="34">
        <v>0</v>
      </c>
      <c r="BZ262" s="34">
        <f>(BY262/12*1*$D262*$G262*$H262*$L262*BZ$9)+(BY262/12*5*$E262*$G262*$H262*$L262)+(BY262/12*6*$F262*$G262*$H262*$L262)</f>
        <v>0</v>
      </c>
      <c r="CA262" s="34"/>
      <c r="CB262" s="34">
        <f>(CA262/12*1*$D262*$G262*$H262*$L262*CB$9)+(CA262/12*5*$E262*$G262*$H262*$L262)+(CA262/12*6*$F262*$G262*$H262*$L262)</f>
        <v>0</v>
      </c>
      <c r="CC262" s="34">
        <v>0</v>
      </c>
      <c r="CD262" s="34">
        <f>(CC262/12*1*$D262*$G262*$H262*$L262*CD$9)+(CC262/12*5*$E262*$G262*$H262*$L262)+(CC262/12*6*$F262*$G262*$H262*$L262)</f>
        <v>0</v>
      </c>
      <c r="CE262" s="34">
        <v>0</v>
      </c>
      <c r="CF262" s="34">
        <f t="shared" ref="CF262:CF263" si="2174">(CE262/12*1*$D262*$G262*$H262*$M262*CF$9)+(CE262/12*5*$E262*$G262*$H262*$M262)+(CE262/12*6*$F262*$G262*$H262*$M262)</f>
        <v>0</v>
      </c>
      <c r="CG262" s="34"/>
      <c r="CH262" s="34">
        <f t="shared" ref="CH262:CH263" si="2175">(CG262/12*1*$D262*$G262*$H262*$L262*CH$9)+(CG262/12*5*$E262*$G262*$H262*$L262)+(CG262/12*6*$F262*$G262*$H262*$L262)</f>
        <v>0</v>
      </c>
      <c r="CI262" s="34"/>
      <c r="CJ262" s="34">
        <f t="shared" ref="CJ262:CJ263" si="2176">(CI262/12*1*$D262*$G262*$H262*$M262*CJ$9)+(CI262/12*5*$E262*$G262*$H262*$M262)+(CI262/12*6*$F262*$G262*$H262*$M262)</f>
        <v>0</v>
      </c>
      <c r="CK262" s="34"/>
      <c r="CL262" s="34">
        <f t="shared" ref="CL262:CL263" si="2177">(CK262/12*1*$D262*$G262*$H262*$L262*CL$9)+(CK262/12*5*$E262*$G262*$H262*$L262)+(CK262/12*6*$F262*$G262*$H262*$L262)</f>
        <v>0</v>
      </c>
      <c r="CM262" s="34">
        <v>4</v>
      </c>
      <c r="CN262" s="34">
        <f>(CM262/12*1*$D262*$G262*$H262*$L262*CN$9)+(CM262/12*11*$E262*$G262*$H262*$L262)</f>
        <v>254329.71543466658</v>
      </c>
      <c r="CO262" s="34">
        <v>0</v>
      </c>
      <c r="CP262" s="34">
        <f t="shared" si="1951"/>
        <v>0</v>
      </c>
      <c r="CQ262" s="34"/>
      <c r="CR262" s="34"/>
      <c r="CS262" s="34">
        <f t="shared" si="1727"/>
        <v>0</v>
      </c>
      <c r="CT262" s="34">
        <f t="shared" si="1727"/>
        <v>0</v>
      </c>
      <c r="CU262" s="34">
        <v>8</v>
      </c>
      <c r="CV262" s="34">
        <f t="shared" ref="CV262:CV263" si="2178">(CU262/12*1*$D262*$G262*$H262*$M262*CV$9)+(CU262/12*5*$E262*$G262*$H262*$M262)+(CU262/12*6*$F262*$G262*$H262*$M262)</f>
        <v>602853.62959360005</v>
      </c>
      <c r="CW262" s="34">
        <v>20</v>
      </c>
      <c r="CX262" s="34">
        <f t="shared" ref="CX262:CX263" si="2179">(CW262/12*1*$D262*$G262*$H262*$M262*CX$9)+(CW262/12*5*$E262*$G262*$H262*$M262)+(CW262/12*6*$F262*$G262*$H262*$M262)</f>
        <v>1507134.0739839999</v>
      </c>
      <c r="CY262" s="34">
        <v>0</v>
      </c>
      <c r="CZ262" s="34">
        <f t="shared" ref="CZ262:CZ263" si="2180">(CY262/12*1*$D262*$G262*$H262*$L262*CZ$9)+(CY262/12*5*$E262*$G262*$H262*$L262)+(CY262/12*6*$F262*$G262*$H262*$L262)</f>
        <v>0</v>
      </c>
      <c r="DA262" s="34">
        <v>6</v>
      </c>
      <c r="DB262" s="34">
        <f t="shared" ref="DB262:DB263" si="2181">(DA262/12*1*$D262*$G262*$H262*$M262*DB$9)+(DA262/12*5*$E262*$G262*$H262*$M262)+(DA262/12*6*$F262*$G262*$H262*$M262)</f>
        <v>454169.50951679994</v>
      </c>
      <c r="DC262" s="34">
        <v>0</v>
      </c>
      <c r="DD262" s="34">
        <f t="shared" ref="DD262:DD263" si="2182">(DC262/12*1*$D262*$G262*$H262*$M262*DD$9)+(DC262/12*5*$E262*$G262*$H262*$M262)+(DC262/12*6*$F262*$G262*$H262*$M262)</f>
        <v>0</v>
      </c>
      <c r="DE262" s="34">
        <v>0</v>
      </c>
      <c r="DF262" s="34">
        <f t="shared" ref="DF262:DF263" si="2183">(DE262/12*1*$D262*$G262*$H262*$M262*DF$9)+(DE262/12*5*$E262*$G262*$H262*$M262)+(DE262/12*6*$F262*$G262*$H262*$M262)</f>
        <v>0</v>
      </c>
      <c r="DG262" s="34">
        <v>0</v>
      </c>
      <c r="DH262" s="34">
        <f>(DG262/12*1*$D262*$G262*$H262*$M262*DH$9)+(DG262/12*11*$E262*$G262*$H262*$M262)</f>
        <v>0</v>
      </c>
      <c r="DI262" s="34">
        <v>0</v>
      </c>
      <c r="DJ262" s="34">
        <f t="shared" si="1958"/>
        <v>0</v>
      </c>
      <c r="DK262" s="34"/>
      <c r="DL262" s="27"/>
      <c r="DM262" s="34">
        <f t="shared" si="1823"/>
        <v>0</v>
      </c>
      <c r="DN262" s="27">
        <f t="shared" si="1682"/>
        <v>0</v>
      </c>
      <c r="DO262" s="34"/>
      <c r="DP262" s="34">
        <f t="shared" ref="DP262:DP263" si="2184">(DO262/12*1*$D262*$G262*$H262*$L262*DP$9)+(DO262/12*5*$E262*$G262*$H262*$L262)+(DO262/12*6*$F262*$G262*$H262*$L262)</f>
        <v>0</v>
      </c>
      <c r="DQ262" s="34"/>
      <c r="DR262" s="34">
        <f>(DQ262/12*1*$D262*$G262*$H262*$M262*DR$9)+(DQ262/12*11*$E262*$G262*$H262*$M262)</f>
        <v>0</v>
      </c>
      <c r="DS262" s="34">
        <v>1</v>
      </c>
      <c r="DT262" s="34">
        <v>76392.62</v>
      </c>
      <c r="DU262" s="34"/>
      <c r="DV262" s="27"/>
      <c r="DW262" s="34">
        <f t="shared" si="1693"/>
        <v>1</v>
      </c>
      <c r="DX262" s="34">
        <f t="shared" si="1693"/>
        <v>76392.62</v>
      </c>
      <c r="DY262" s="34">
        <v>5</v>
      </c>
      <c r="DZ262" s="34">
        <f>(DY262/12*1*$D262*$G262*$H262*$M262*DZ$9)+(DY262/12*11*$E262*$G262*$H262*$M262)</f>
        <v>379649.76649600005</v>
      </c>
      <c r="EA262" s="34">
        <v>0</v>
      </c>
      <c r="EB262" s="34">
        <f t="shared" si="1961"/>
        <v>0</v>
      </c>
      <c r="EC262" s="27"/>
      <c r="ED262" s="34"/>
      <c r="EE262" s="34">
        <f t="shared" si="1735"/>
        <v>0</v>
      </c>
      <c r="EF262" s="34">
        <f t="shared" si="1735"/>
        <v>0</v>
      </c>
      <c r="EG262" s="34">
        <v>0</v>
      </c>
      <c r="EH262" s="34">
        <f>(EG262/12*1*$D262*$G262*$H262*$L262*EH$9)+(EG262/12*11*$E262*$G262*$H262*$L262)</f>
        <v>0</v>
      </c>
      <c r="EI262" s="34">
        <v>0</v>
      </c>
      <c r="EJ262" s="34">
        <f t="shared" si="1747"/>
        <v>0</v>
      </c>
      <c r="EK262" s="34"/>
      <c r="EL262" s="34"/>
      <c r="EM262" s="34">
        <f t="shared" si="1737"/>
        <v>0</v>
      </c>
      <c r="EN262" s="34">
        <f t="shared" si="1694"/>
        <v>0</v>
      </c>
      <c r="EO262" s="34">
        <v>2</v>
      </c>
      <c r="EP262" s="34">
        <f>(EO262/12*1*$D262*$G262*$H262*$L262*EP$9)+(EO262/12*11*$E262*$G262*$H262*$L262)</f>
        <v>127164.85771733329</v>
      </c>
      <c r="EQ262" s="34">
        <v>0</v>
      </c>
      <c r="ER262" s="34">
        <f t="shared" si="1748"/>
        <v>0</v>
      </c>
      <c r="ES262" s="34"/>
      <c r="ET262" s="34"/>
      <c r="EU262" s="34">
        <f t="shared" si="1738"/>
        <v>0</v>
      </c>
      <c r="EV262" s="34">
        <f t="shared" si="1696"/>
        <v>0</v>
      </c>
      <c r="EW262" s="34"/>
      <c r="EX262" s="34">
        <f>(EW262/12*1*$D262*$G262*$H262*$M262*EX$9)+(EW262/12*11*$E262*$G262*$H262*$M262)</f>
        <v>0</v>
      </c>
      <c r="EY262" s="34">
        <v>0</v>
      </c>
      <c r="EZ262" s="34">
        <f t="shared" si="1749"/>
        <v>0</v>
      </c>
      <c r="FA262" s="34"/>
      <c r="FB262" s="34"/>
      <c r="FC262" s="34">
        <f t="shared" si="1863"/>
        <v>0</v>
      </c>
      <c r="FD262" s="34">
        <f t="shared" si="1863"/>
        <v>0</v>
      </c>
      <c r="FE262" s="34">
        <v>2</v>
      </c>
      <c r="FF262" s="34">
        <f t="shared" ref="FF262:FF263" si="2185">(FE262/12*1*$D262*$G262*$H262*$M262*FF$9)+(FE262/12*11*$E262*$G262*$H262*$M262)</f>
        <v>157271.33945599996</v>
      </c>
      <c r="FG262" s="34">
        <v>0</v>
      </c>
      <c r="FH262" s="34">
        <f t="shared" si="1822"/>
        <v>0</v>
      </c>
      <c r="FI262" s="34"/>
      <c r="FJ262" s="34"/>
      <c r="FK262" s="34">
        <f t="shared" si="1865"/>
        <v>0</v>
      </c>
      <c r="FL262" s="34">
        <f t="shared" si="1865"/>
        <v>0</v>
      </c>
      <c r="FM262" s="34">
        <v>0</v>
      </c>
      <c r="FN262" s="34">
        <f t="shared" ref="FN262:FN263" si="2186">(FM262/12*1*$D262*$G262*$H262*$M262*FN$9)+(FM262/12*11*$E262*$G262*$H262*$M262)</f>
        <v>0</v>
      </c>
      <c r="FO262" s="34">
        <v>0</v>
      </c>
      <c r="FP262" s="34">
        <f t="shared" si="1750"/>
        <v>0</v>
      </c>
      <c r="FQ262" s="34"/>
      <c r="FR262" s="34"/>
      <c r="FS262" s="34">
        <f t="shared" ref="FS262:FT266" si="2187">FO262+FQ262</f>
        <v>0</v>
      </c>
      <c r="FT262" s="34">
        <f t="shared" si="2187"/>
        <v>0</v>
      </c>
      <c r="FU262" s="34">
        <v>0</v>
      </c>
      <c r="FV262" s="34">
        <f t="shared" ref="FV262:FV263" si="2188">(FU262/12*1*$D262*$G262*$H262*$N262*FV$9)+(FU262/12*11*$E262*$G262*$H262*$N262)</f>
        <v>0</v>
      </c>
      <c r="FW262" s="34">
        <v>0</v>
      </c>
      <c r="FX262" s="34">
        <v>0</v>
      </c>
      <c r="FY262" s="34"/>
      <c r="FZ262" s="34"/>
      <c r="GA262" s="34">
        <f t="shared" si="1744"/>
        <v>0</v>
      </c>
      <c r="GB262" s="34">
        <f t="shared" si="1744"/>
        <v>0</v>
      </c>
      <c r="GC262" s="34"/>
      <c r="GD262" s="34">
        <f>(GC262/12*1*$D262*$G262*$H262*$O262*GD$9)+(GC262/12*11*$E262*$G262*$H262*$P262)</f>
        <v>0</v>
      </c>
      <c r="GE262" s="34">
        <v>0</v>
      </c>
      <c r="GF262" s="34">
        <f t="shared" si="1751"/>
        <v>0</v>
      </c>
      <c r="GG262" s="34"/>
      <c r="GH262" s="34"/>
      <c r="GI262" s="27">
        <f t="shared" si="1745"/>
        <v>0</v>
      </c>
      <c r="GJ262" s="27">
        <f t="shared" si="1745"/>
        <v>0</v>
      </c>
      <c r="GK262" s="37"/>
      <c r="GL262" s="38"/>
    </row>
    <row r="263" spans="1:194" ht="30" x14ac:dyDescent="0.25">
      <c r="A263" s="41"/>
      <c r="B263" s="72">
        <v>222</v>
      </c>
      <c r="C263" s="28" t="s">
        <v>401</v>
      </c>
      <c r="D263" s="29">
        <f t="shared" si="2148"/>
        <v>18150.400000000001</v>
      </c>
      <c r="E263" s="29">
        <f t="shared" si="2148"/>
        <v>18790</v>
      </c>
      <c r="F263" s="30">
        <v>18508</v>
      </c>
      <c r="G263" s="39">
        <v>3.15</v>
      </c>
      <c r="H263" s="31">
        <v>1</v>
      </c>
      <c r="I263" s="32"/>
      <c r="J263" s="32"/>
      <c r="K263" s="32"/>
      <c r="L263" s="29">
        <v>1.4</v>
      </c>
      <c r="M263" s="29">
        <v>1.68</v>
      </c>
      <c r="N263" s="29">
        <v>2.23</v>
      </c>
      <c r="O263" s="29">
        <v>2.39</v>
      </c>
      <c r="P263" s="33">
        <v>2.57</v>
      </c>
      <c r="Q263" s="34"/>
      <c r="R263" s="34">
        <f t="shared" si="2150"/>
        <v>0</v>
      </c>
      <c r="S263" s="34">
        <v>790</v>
      </c>
      <c r="T263" s="34">
        <f t="shared" si="2151"/>
        <v>65312510.717999995</v>
      </c>
      <c r="U263" s="34">
        <v>0</v>
      </c>
      <c r="V263" s="34">
        <f t="shared" si="2152"/>
        <v>0</v>
      </c>
      <c r="W263" s="34"/>
      <c r="X263" s="34">
        <f t="shared" si="2153"/>
        <v>0</v>
      </c>
      <c r="Y263" s="34">
        <v>0</v>
      </c>
      <c r="Z263" s="34">
        <f t="shared" si="2154"/>
        <v>0</v>
      </c>
      <c r="AA263" s="34">
        <v>4</v>
      </c>
      <c r="AB263" s="34">
        <f t="shared" si="2155"/>
        <v>330696.25679999997</v>
      </c>
      <c r="AC263" s="34">
        <v>0</v>
      </c>
      <c r="AD263" s="34">
        <f t="shared" si="2156"/>
        <v>0</v>
      </c>
      <c r="AE263" s="34">
        <v>0</v>
      </c>
      <c r="AF263" s="34">
        <f t="shared" si="2157"/>
        <v>0</v>
      </c>
      <c r="AG263" s="34">
        <v>0</v>
      </c>
      <c r="AH263" s="34">
        <f t="shared" si="2158"/>
        <v>0</v>
      </c>
      <c r="AI263" s="34">
        <v>37</v>
      </c>
      <c r="AJ263" s="34">
        <f t="shared" si="2159"/>
        <v>3131307.3582000006</v>
      </c>
      <c r="AK263" s="34">
        <v>0</v>
      </c>
      <c r="AL263" s="34">
        <f>(AK263/12*1*$D263*$G263*$H263*$L263*AL$9)+(AK263/12*5*$E263*$G263*$H263*$L263)+(AK263/12*6*$F263*$G263*$H263*$L263)</f>
        <v>0</v>
      </c>
      <c r="AM263" s="34"/>
      <c r="AN263" s="34">
        <f>(AM263/12*1*$D263*$G263*$H263*$L263*AN$9)+(AM263/12*5*$E263*$G263*$H263*$L263)+(AM263/12*6*$F263*$G263*$H263*$L263)</f>
        <v>0</v>
      </c>
      <c r="AO263" s="34"/>
      <c r="AP263" s="34">
        <f t="shared" si="2160"/>
        <v>0</v>
      </c>
      <c r="AQ263" s="34">
        <v>20</v>
      </c>
      <c r="AR263" s="34">
        <f>(AQ263/12*1*$D263*$G263*$H263*$M263*AR$9)+(AQ263/12*5*$E263*$G263*$H263*$M263)+(AQ263/12*6*$F263*$G263*$H263*$M263)</f>
        <v>1974572.3491199999</v>
      </c>
      <c r="AS263" s="34">
        <v>0</v>
      </c>
      <c r="AT263" s="34">
        <f>(AS263/12*1*$D263*$G263*$H263*$M263*AT$9)+(AS263/12*5*$E263*$G263*$H263*$M263)+(AS263/12*6*$F263*$G263*$H263*$M263)</f>
        <v>0</v>
      </c>
      <c r="AU263" s="70">
        <v>124</v>
      </c>
      <c r="AV263" s="34">
        <f t="shared" si="2161"/>
        <v>12242348.564544</v>
      </c>
      <c r="AW263" s="34">
        <v>0</v>
      </c>
      <c r="AX263" s="34">
        <f t="shared" si="2162"/>
        <v>0</v>
      </c>
      <c r="AY263" s="34"/>
      <c r="AZ263" s="34">
        <f t="shared" si="2163"/>
        <v>0</v>
      </c>
      <c r="BA263" s="34"/>
      <c r="BB263" s="34">
        <f t="shared" si="2164"/>
        <v>0</v>
      </c>
      <c r="BC263" s="34">
        <v>0</v>
      </c>
      <c r="BD263" s="34">
        <f t="shared" si="2165"/>
        <v>0</v>
      </c>
      <c r="BE263" s="34"/>
      <c r="BF263" s="34">
        <f t="shared" si="2166"/>
        <v>0</v>
      </c>
      <c r="BG263" s="34"/>
      <c r="BH263" s="34">
        <f t="shared" si="2167"/>
        <v>0</v>
      </c>
      <c r="BI263" s="34"/>
      <c r="BJ263" s="34">
        <f t="shared" si="2168"/>
        <v>0</v>
      </c>
      <c r="BK263" s="34">
        <v>0</v>
      </c>
      <c r="BL263" s="34">
        <f t="shared" si="2169"/>
        <v>0</v>
      </c>
      <c r="BM263" s="34"/>
      <c r="BN263" s="34">
        <f t="shared" si="2170"/>
        <v>0</v>
      </c>
      <c r="BO263" s="34"/>
      <c r="BP263" s="34">
        <f t="shared" si="2171"/>
        <v>0</v>
      </c>
      <c r="BQ263" s="40">
        <v>0</v>
      </c>
      <c r="BR263" s="34">
        <f t="shared" si="2172"/>
        <v>0</v>
      </c>
      <c r="BS263" s="34">
        <v>0</v>
      </c>
      <c r="BT263" s="34">
        <f>(BS263/12*1*$D263*$G263*$H263*$M263*BT$9)+(BS263/12*4*$E263*$G263*$H263*$M525)+(BS263/12*1*$E263*$G263*$H263*$M263)+(BS263/12*6*$F263*$G263*$H263*$M263)</f>
        <v>0</v>
      </c>
      <c r="BU263" s="34">
        <v>0</v>
      </c>
      <c r="BV263" s="34">
        <f t="shared" si="2173"/>
        <v>0</v>
      </c>
      <c r="BW263" s="34">
        <v>0</v>
      </c>
      <c r="BX263" s="34">
        <f>(BW263/12*1*$D263*$G263*$H263*$L263*BX$9)+(BW263/12*5*$E263*$G263*$H263*$L263)+(BW263/12*6*$F263*$G263*$H263*$L263)</f>
        <v>0</v>
      </c>
      <c r="BY263" s="34">
        <v>0</v>
      </c>
      <c r="BZ263" s="34">
        <f>(BY263/12*1*$D263*$G263*$H263*$L263*BZ$9)+(BY263/12*5*$E263*$G263*$H263*$L263)+(BY263/12*6*$F263*$G263*$H263*$L263)</f>
        <v>0</v>
      </c>
      <c r="CA263" s="34"/>
      <c r="CB263" s="34">
        <f>(CA263/12*1*$D263*$G263*$H263*$L263*CB$9)+(CA263/12*5*$E263*$G263*$H263*$L263)+(CA263/12*6*$F263*$G263*$H263*$L263)</f>
        <v>0</v>
      </c>
      <c r="CC263" s="34">
        <v>0</v>
      </c>
      <c r="CD263" s="34">
        <f>(CC263/12*1*$D263*$G263*$H263*$L263*CD$9)+(CC263/12*5*$E263*$G263*$H263*$L263)+(CC263/12*6*$F263*$G263*$H263*$L263)</f>
        <v>0</v>
      </c>
      <c r="CE263" s="34">
        <v>0</v>
      </c>
      <c r="CF263" s="34">
        <f t="shared" si="2174"/>
        <v>0</v>
      </c>
      <c r="CG263" s="34"/>
      <c r="CH263" s="34">
        <f t="shared" si="2175"/>
        <v>0</v>
      </c>
      <c r="CI263" s="34"/>
      <c r="CJ263" s="34">
        <f t="shared" si="2176"/>
        <v>0</v>
      </c>
      <c r="CK263" s="34"/>
      <c r="CL263" s="34">
        <f t="shared" si="2177"/>
        <v>0</v>
      </c>
      <c r="CM263" s="34">
        <v>0</v>
      </c>
      <c r="CN263" s="34">
        <f>(CM263/12*1*$D263*$G263*$H263*$L263*CN$9)+(CM263/12*11*$E263*$G263*$H263*$L263)</f>
        <v>0</v>
      </c>
      <c r="CO263" s="34">
        <v>0</v>
      </c>
      <c r="CP263" s="34">
        <f t="shared" si="1951"/>
        <v>0</v>
      </c>
      <c r="CQ263" s="34"/>
      <c r="CR263" s="34"/>
      <c r="CS263" s="34">
        <f t="shared" si="1727"/>
        <v>0</v>
      </c>
      <c r="CT263" s="34">
        <f t="shared" si="1727"/>
        <v>0</v>
      </c>
      <c r="CU263" s="34">
        <v>0</v>
      </c>
      <c r="CV263" s="34">
        <f t="shared" si="2178"/>
        <v>0</v>
      </c>
      <c r="CW263" s="34">
        <v>0</v>
      </c>
      <c r="CX263" s="34">
        <f t="shared" si="2179"/>
        <v>0</v>
      </c>
      <c r="CY263" s="34">
        <v>0</v>
      </c>
      <c r="CZ263" s="34">
        <f t="shared" si="2180"/>
        <v>0</v>
      </c>
      <c r="DA263" s="34">
        <v>6</v>
      </c>
      <c r="DB263" s="34">
        <f t="shared" si="2181"/>
        <v>591171.05577600002</v>
      </c>
      <c r="DC263" s="34">
        <v>0</v>
      </c>
      <c r="DD263" s="34">
        <f t="shared" si="2182"/>
        <v>0</v>
      </c>
      <c r="DE263" s="34">
        <v>0</v>
      </c>
      <c r="DF263" s="34">
        <f t="shared" si="2183"/>
        <v>0</v>
      </c>
      <c r="DG263" s="34">
        <v>0</v>
      </c>
      <c r="DH263" s="34">
        <f>(DG263/12*1*$D263*$G263*$H263*$M263*DH$9)+(DG263/12*11*$E263*$G263*$H263*$M263)</f>
        <v>0</v>
      </c>
      <c r="DI263" s="34">
        <v>0</v>
      </c>
      <c r="DJ263" s="34">
        <f t="shared" si="1958"/>
        <v>0</v>
      </c>
      <c r="DK263" s="34"/>
      <c r="DL263" s="27"/>
      <c r="DM263" s="34">
        <f t="shared" si="1823"/>
        <v>0</v>
      </c>
      <c r="DN263" s="27">
        <f t="shared" si="1682"/>
        <v>0</v>
      </c>
      <c r="DO263" s="34"/>
      <c r="DP263" s="34">
        <f t="shared" si="2184"/>
        <v>0</v>
      </c>
      <c r="DQ263" s="34">
        <v>0</v>
      </c>
      <c r="DR263" s="34">
        <f>(DQ263/12*1*$D263*$G263*$H263*$M263*DR$9)+(DQ263/12*11*$E263*$G263*$H263*$M263)</f>
        <v>0</v>
      </c>
      <c r="DS263" s="34">
        <v>0</v>
      </c>
      <c r="DT263" s="34">
        <v>0</v>
      </c>
      <c r="DU263" s="34"/>
      <c r="DV263" s="27"/>
      <c r="DW263" s="34">
        <f t="shared" si="1693"/>
        <v>0</v>
      </c>
      <c r="DX263" s="34">
        <f t="shared" si="1693"/>
        <v>0</v>
      </c>
      <c r="DY263" s="34">
        <v>0</v>
      </c>
      <c r="DZ263" s="34">
        <f>(DY263/12*1*$D263*$G263*$H263*$M263*DZ$9)+(DY263/12*11*$E263*$G263*$H263*$M263)</f>
        <v>0</v>
      </c>
      <c r="EA263" s="34">
        <v>0</v>
      </c>
      <c r="EB263" s="34">
        <f t="shared" si="1961"/>
        <v>0</v>
      </c>
      <c r="EC263" s="27"/>
      <c r="ED263" s="34">
        <f t="shared" ref="ED263" si="2189">DZ263+EB263</f>
        <v>0</v>
      </c>
      <c r="EE263" s="34">
        <f t="shared" si="1735"/>
        <v>0</v>
      </c>
      <c r="EF263" s="34">
        <f t="shared" si="1735"/>
        <v>0</v>
      </c>
      <c r="EG263" s="34">
        <v>0</v>
      </c>
      <c r="EH263" s="34">
        <f>(EG263/12*1*$D263*$G263*$H263*$L263*EH$9)+(EG263/12*11*$E263*$G263*$H263*$L263)</f>
        <v>0</v>
      </c>
      <c r="EI263" s="34">
        <v>0</v>
      </c>
      <c r="EJ263" s="34">
        <f t="shared" si="1747"/>
        <v>0</v>
      </c>
      <c r="EK263" s="34"/>
      <c r="EL263" s="34"/>
      <c r="EM263" s="34">
        <f t="shared" si="1737"/>
        <v>0</v>
      </c>
      <c r="EN263" s="34">
        <f t="shared" si="1694"/>
        <v>0</v>
      </c>
      <c r="EO263" s="34">
        <v>0</v>
      </c>
      <c r="EP263" s="34">
        <f>(EO263/12*1*$D263*$G263*$H263*$L263*EP$9)+(EO263/12*11*$E263*$G263*$H263*$L263)</f>
        <v>0</v>
      </c>
      <c r="EQ263" s="34">
        <v>0</v>
      </c>
      <c r="ER263" s="34">
        <f t="shared" si="1748"/>
        <v>0</v>
      </c>
      <c r="ES263" s="34"/>
      <c r="ET263" s="34"/>
      <c r="EU263" s="34">
        <f t="shared" si="1738"/>
        <v>0</v>
      </c>
      <c r="EV263" s="34">
        <f t="shared" si="1696"/>
        <v>0</v>
      </c>
      <c r="EW263" s="34">
        <v>0</v>
      </c>
      <c r="EX263" s="34">
        <f>(EW263/12*1*$D263*$G263*$H263*$M263*EX$9)+(EW263/12*11*$E263*$G263*$H263*$M263)</f>
        <v>0</v>
      </c>
      <c r="EY263" s="34">
        <v>0</v>
      </c>
      <c r="EZ263" s="34">
        <f t="shared" si="1749"/>
        <v>0</v>
      </c>
      <c r="FA263" s="34"/>
      <c r="FB263" s="34">
        <f t="shared" ref="FB263" si="2190">EX263+EZ263</f>
        <v>0</v>
      </c>
      <c r="FC263" s="34">
        <f t="shared" si="1863"/>
        <v>0</v>
      </c>
      <c r="FD263" s="34">
        <f t="shared" si="1863"/>
        <v>0</v>
      </c>
      <c r="FE263" s="34">
        <v>2</v>
      </c>
      <c r="FF263" s="34">
        <f t="shared" si="2185"/>
        <v>204712.69391999996</v>
      </c>
      <c r="FG263" s="34">
        <v>0</v>
      </c>
      <c r="FH263" s="34">
        <f t="shared" si="1822"/>
        <v>0</v>
      </c>
      <c r="FI263" s="34"/>
      <c r="FJ263" s="34">
        <f t="shared" ref="FJ263" si="2191">FF263+FH263</f>
        <v>204712.69391999996</v>
      </c>
      <c r="FK263" s="34">
        <f t="shared" si="1865"/>
        <v>0</v>
      </c>
      <c r="FL263" s="34">
        <f t="shared" si="1865"/>
        <v>204712.69391999996</v>
      </c>
      <c r="FM263" s="34">
        <v>0</v>
      </c>
      <c r="FN263" s="34">
        <f t="shared" si="2186"/>
        <v>0</v>
      </c>
      <c r="FO263" s="34">
        <v>0</v>
      </c>
      <c r="FP263" s="34">
        <f t="shared" si="1750"/>
        <v>0</v>
      </c>
      <c r="FQ263" s="34"/>
      <c r="FR263" s="34">
        <f t="shared" ref="FR263" si="2192">FN263+FP263</f>
        <v>0</v>
      </c>
      <c r="FS263" s="34">
        <f t="shared" si="2187"/>
        <v>0</v>
      </c>
      <c r="FT263" s="34">
        <f t="shared" si="2187"/>
        <v>0</v>
      </c>
      <c r="FU263" s="34">
        <v>0</v>
      </c>
      <c r="FV263" s="34">
        <f t="shared" si="2188"/>
        <v>0</v>
      </c>
      <c r="FW263" s="34">
        <v>0</v>
      </c>
      <c r="FX263" s="34">
        <v>0</v>
      </c>
      <c r="FY263" s="34"/>
      <c r="FZ263" s="34"/>
      <c r="GA263" s="34">
        <f t="shared" si="1744"/>
        <v>0</v>
      </c>
      <c r="GB263" s="34">
        <f t="shared" si="1744"/>
        <v>0</v>
      </c>
      <c r="GC263" s="34">
        <v>0</v>
      </c>
      <c r="GD263" s="34">
        <f>(GC263/12*1*$D263*$G263*$H263*$O263*GD$9)+(GC263/12*11*$E263*$G263*$H263*$P263)</f>
        <v>0</v>
      </c>
      <c r="GE263" s="34">
        <v>0</v>
      </c>
      <c r="GF263" s="34">
        <f t="shared" si="1751"/>
        <v>0</v>
      </c>
      <c r="GG263" s="34"/>
      <c r="GH263" s="34"/>
      <c r="GI263" s="27">
        <f t="shared" si="1745"/>
        <v>0</v>
      </c>
      <c r="GJ263" s="27">
        <f t="shared" si="1745"/>
        <v>0</v>
      </c>
      <c r="GK263" s="37"/>
      <c r="GL263" s="38"/>
    </row>
    <row r="264" spans="1:194" x14ac:dyDescent="0.25">
      <c r="A264" s="41">
        <v>30</v>
      </c>
      <c r="B264" s="78"/>
      <c r="C264" s="44" t="s">
        <v>402</v>
      </c>
      <c r="D264" s="29">
        <f t="shared" si="2148"/>
        <v>18150.400000000001</v>
      </c>
      <c r="E264" s="29">
        <f t="shared" si="2148"/>
        <v>18790</v>
      </c>
      <c r="F264" s="30">
        <v>18508</v>
      </c>
      <c r="G264" s="75">
        <v>1.2</v>
      </c>
      <c r="H264" s="31">
        <v>1</v>
      </c>
      <c r="I264" s="32"/>
      <c r="J264" s="32"/>
      <c r="K264" s="32"/>
      <c r="L264" s="29">
        <v>1.4</v>
      </c>
      <c r="M264" s="29">
        <v>1.68</v>
      </c>
      <c r="N264" s="29">
        <v>2.23</v>
      </c>
      <c r="O264" s="29">
        <v>2.39</v>
      </c>
      <c r="P264" s="33">
        <v>2.57</v>
      </c>
      <c r="Q264" s="27">
        <f>SUM(Q265:Q277)</f>
        <v>999</v>
      </c>
      <c r="R264" s="27">
        <f t="shared" ref="R264:CC264" si="2193">SUM(R265:R277)</f>
        <v>52698569.596353337</v>
      </c>
      <c r="S264" s="27">
        <f t="shared" si="2193"/>
        <v>2</v>
      </c>
      <c r="T264" s="27">
        <f t="shared" si="2193"/>
        <v>60385.56972</v>
      </c>
      <c r="U264" s="27">
        <f t="shared" si="2193"/>
        <v>0</v>
      </c>
      <c r="V264" s="27">
        <f t="shared" si="2193"/>
        <v>0</v>
      </c>
      <c r="W264" s="27">
        <f t="shared" si="2193"/>
        <v>0</v>
      </c>
      <c r="X264" s="27">
        <f t="shared" si="2193"/>
        <v>0</v>
      </c>
      <c r="Y264" s="27">
        <f t="shared" si="2193"/>
        <v>96</v>
      </c>
      <c r="Z264" s="27">
        <f t="shared" si="2193"/>
        <v>8427870.9495866653</v>
      </c>
      <c r="AA264" s="27">
        <f t="shared" si="2193"/>
        <v>132</v>
      </c>
      <c r="AB264" s="27">
        <f t="shared" si="2193"/>
        <v>7657571.5024666665</v>
      </c>
      <c r="AC264" s="27">
        <f t="shared" si="2193"/>
        <v>0</v>
      </c>
      <c r="AD264" s="27">
        <f t="shared" si="2193"/>
        <v>0</v>
      </c>
      <c r="AE264" s="27">
        <f t="shared" si="2193"/>
        <v>0</v>
      </c>
      <c r="AF264" s="27">
        <f t="shared" si="2193"/>
        <v>0</v>
      </c>
      <c r="AG264" s="27">
        <f t="shared" si="2193"/>
        <v>13</v>
      </c>
      <c r="AH264" s="27">
        <f t="shared" si="2193"/>
        <v>284367.14882333332</v>
      </c>
      <c r="AI264" s="27">
        <f>SUM(AI265:AI277)</f>
        <v>209</v>
      </c>
      <c r="AJ264" s="27">
        <f t="shared" ref="AJ264" si="2194">SUM(AJ265:AJ277)</f>
        <v>4007264.6431533331</v>
      </c>
      <c r="AK264" s="27">
        <f t="shared" si="2193"/>
        <v>44</v>
      </c>
      <c r="AL264" s="27">
        <f t="shared" si="2193"/>
        <v>2109344.747552</v>
      </c>
      <c r="AM264" s="27">
        <f t="shared" si="2193"/>
        <v>0</v>
      </c>
      <c r="AN264" s="27">
        <f t="shared" si="2193"/>
        <v>0</v>
      </c>
      <c r="AO264" s="27">
        <f t="shared" si="2193"/>
        <v>0</v>
      </c>
      <c r="AP264" s="27">
        <f t="shared" si="2193"/>
        <v>0</v>
      </c>
      <c r="AQ264" s="27">
        <f t="shared" si="2193"/>
        <v>797</v>
      </c>
      <c r="AR264" s="27">
        <f t="shared" si="2193"/>
        <v>40645474.821996808</v>
      </c>
      <c r="AS264" s="27">
        <f t="shared" si="2193"/>
        <v>4</v>
      </c>
      <c r="AT264" s="27">
        <f t="shared" si="2193"/>
        <v>83997.680883199995</v>
      </c>
      <c r="AU264" s="27">
        <f t="shared" si="2193"/>
        <v>12</v>
      </c>
      <c r="AV264" s="27">
        <f t="shared" si="2193"/>
        <v>306215.42620480002</v>
      </c>
      <c r="AW264" s="27">
        <f t="shared" si="2193"/>
        <v>35</v>
      </c>
      <c r="AX264" s="27">
        <f t="shared" si="2193"/>
        <v>2826772.7010655999</v>
      </c>
      <c r="AY264" s="27">
        <f t="shared" si="2193"/>
        <v>0</v>
      </c>
      <c r="AZ264" s="27">
        <f t="shared" si="2193"/>
        <v>0</v>
      </c>
      <c r="BA264" s="27">
        <f t="shared" si="2193"/>
        <v>0</v>
      </c>
      <c r="BB264" s="27">
        <f t="shared" si="2193"/>
        <v>0</v>
      </c>
      <c r="BC264" s="27">
        <f t="shared" si="2193"/>
        <v>8</v>
      </c>
      <c r="BD264" s="27">
        <f t="shared" si="2193"/>
        <v>252306.46683199998</v>
      </c>
      <c r="BE264" s="27">
        <f t="shared" si="2193"/>
        <v>0</v>
      </c>
      <c r="BF264" s="27">
        <f t="shared" si="2193"/>
        <v>0</v>
      </c>
      <c r="BG264" s="27">
        <f t="shared" si="2193"/>
        <v>0</v>
      </c>
      <c r="BH264" s="27">
        <f t="shared" si="2193"/>
        <v>0</v>
      </c>
      <c r="BI264" s="27">
        <v>0</v>
      </c>
      <c r="BJ264" s="27">
        <f t="shared" ref="BJ264" si="2195">SUM(BJ265:BJ277)</f>
        <v>0</v>
      </c>
      <c r="BK264" s="27">
        <f t="shared" si="2193"/>
        <v>0</v>
      </c>
      <c r="BL264" s="27">
        <f t="shared" si="2193"/>
        <v>0</v>
      </c>
      <c r="BM264" s="27">
        <f>SUM(BM265:BM277)</f>
        <v>1022</v>
      </c>
      <c r="BN264" s="27">
        <f t="shared" ref="BN264" si="2196">SUM(BN265:BN277)</f>
        <v>42379401.515406661</v>
      </c>
      <c r="BO264" s="27">
        <f t="shared" si="2193"/>
        <v>12</v>
      </c>
      <c r="BP264" s="27">
        <f t="shared" si="2193"/>
        <v>406439.812576</v>
      </c>
      <c r="BQ264" s="27">
        <v>0</v>
      </c>
      <c r="BR264" s="27">
        <f t="shared" ref="BR264" si="2197">SUM(BR265:BR277)</f>
        <v>0</v>
      </c>
      <c r="BS264" s="27">
        <f t="shared" si="2193"/>
        <v>48</v>
      </c>
      <c r="BT264" s="27">
        <f t="shared" si="2193"/>
        <v>1054887.4667520002</v>
      </c>
      <c r="BU264" s="27">
        <f t="shared" si="2193"/>
        <v>0</v>
      </c>
      <c r="BV264" s="27">
        <f t="shared" si="2193"/>
        <v>0</v>
      </c>
      <c r="BW264" s="27">
        <f t="shared" si="2193"/>
        <v>0</v>
      </c>
      <c r="BX264" s="27">
        <f t="shared" si="2193"/>
        <v>0</v>
      </c>
      <c r="BY264" s="27">
        <f t="shared" si="2193"/>
        <v>14</v>
      </c>
      <c r="BZ264" s="27">
        <f t="shared" si="2193"/>
        <v>241754.83509333333</v>
      </c>
      <c r="CA264" s="27">
        <f t="shared" si="2193"/>
        <v>0</v>
      </c>
      <c r="CB264" s="27">
        <f t="shared" si="2193"/>
        <v>0</v>
      </c>
      <c r="CC264" s="27">
        <f t="shared" si="2193"/>
        <v>17</v>
      </c>
      <c r="CD264" s="27">
        <f t="shared" ref="CD264:EO264" si="2198">SUM(CD265:CD277)</f>
        <v>301266.05614466663</v>
      </c>
      <c r="CE264" s="27">
        <f t="shared" si="2198"/>
        <v>0</v>
      </c>
      <c r="CF264" s="27">
        <f t="shared" si="2198"/>
        <v>0</v>
      </c>
      <c r="CG264" s="27">
        <f t="shared" si="2198"/>
        <v>0</v>
      </c>
      <c r="CH264" s="27">
        <f t="shared" si="2198"/>
        <v>0</v>
      </c>
      <c r="CI264" s="27">
        <f t="shared" si="2198"/>
        <v>0</v>
      </c>
      <c r="CJ264" s="27">
        <f t="shared" si="2198"/>
        <v>0</v>
      </c>
      <c r="CK264" s="27">
        <f t="shared" si="2198"/>
        <v>0</v>
      </c>
      <c r="CL264" s="27">
        <f t="shared" si="2198"/>
        <v>0</v>
      </c>
      <c r="CM264" s="27">
        <f t="shared" si="2198"/>
        <v>32</v>
      </c>
      <c r="CN264" s="27">
        <f t="shared" si="2198"/>
        <v>581279.78381199995</v>
      </c>
      <c r="CO264" s="27">
        <f t="shared" si="2198"/>
        <v>6</v>
      </c>
      <c r="CP264" s="27">
        <f t="shared" si="2198"/>
        <v>103826.04000000001</v>
      </c>
      <c r="CQ264" s="27">
        <v>24</v>
      </c>
      <c r="CR264" s="27">
        <f>($CQ264/9*3* $E264*$G264*$H264*$L264*CR$10)+($CQ264/9*6* $F264*$G264*$H264*$L264*CR$10)</f>
        <v>715531.13855999988</v>
      </c>
      <c r="CS264" s="34">
        <f t="shared" si="1727"/>
        <v>30</v>
      </c>
      <c r="CT264" s="34">
        <f t="shared" si="1727"/>
        <v>819357.17855999991</v>
      </c>
      <c r="CU264" s="27">
        <f t="shared" si="2198"/>
        <v>140</v>
      </c>
      <c r="CV264" s="27">
        <f t="shared" ref="CV264" si="2199">SUM(CV265:CV277)</f>
        <v>3560167.0620880001</v>
      </c>
      <c r="CW264" s="27">
        <f t="shared" ref="CW264:CY264" si="2200">SUM(CW265:CW277)</f>
        <v>62</v>
      </c>
      <c r="CX264" s="27">
        <f t="shared" si="2200"/>
        <v>1927868.6866544001</v>
      </c>
      <c r="CY264" s="27">
        <f t="shared" si="2200"/>
        <v>8</v>
      </c>
      <c r="CZ264" s="27">
        <f t="shared" si="2198"/>
        <v>206931.6474213333</v>
      </c>
      <c r="DA264" s="27">
        <f t="shared" si="2198"/>
        <v>25</v>
      </c>
      <c r="DB264" s="27">
        <f t="shared" si="2198"/>
        <v>707285.33321600012</v>
      </c>
      <c r="DC264" s="27">
        <f t="shared" si="2198"/>
        <v>0</v>
      </c>
      <c r="DD264" s="27">
        <f t="shared" si="2198"/>
        <v>0</v>
      </c>
      <c r="DE264" s="27">
        <f t="shared" si="2198"/>
        <v>0</v>
      </c>
      <c r="DF264" s="27">
        <f t="shared" si="2198"/>
        <v>0</v>
      </c>
      <c r="DG264" s="27">
        <f t="shared" si="2198"/>
        <v>28</v>
      </c>
      <c r="DH264" s="27">
        <f t="shared" si="2198"/>
        <v>694051.99174079997</v>
      </c>
      <c r="DI264" s="27">
        <f t="shared" si="2198"/>
        <v>8</v>
      </c>
      <c r="DJ264" s="27">
        <f t="shared" si="2198"/>
        <v>180745.15999999997</v>
      </c>
      <c r="DK264" s="27">
        <f>DG264-DI264</f>
        <v>20</v>
      </c>
      <c r="DL264" s="27">
        <f>(DK264/9*3*$E264*$G264*$H264*$M264*DL$10)+(DK264/9*6*$F264*$G264*$H264*$M264*DL$10)</f>
        <v>790534.40256000008</v>
      </c>
      <c r="DM264" s="34">
        <f t="shared" si="1823"/>
        <v>28</v>
      </c>
      <c r="DN264" s="27">
        <f t="shared" si="1682"/>
        <v>971279.56255999999</v>
      </c>
      <c r="DO264" s="27">
        <f t="shared" si="2198"/>
        <v>2</v>
      </c>
      <c r="DP264" s="27">
        <f t="shared" ref="DP264" si="2201">SUM(DP265:DP277)</f>
        <v>77063.082487999985</v>
      </c>
      <c r="DQ264" s="27">
        <f t="shared" si="2198"/>
        <v>24</v>
      </c>
      <c r="DR264" s="27">
        <f t="shared" si="2198"/>
        <v>662798.17507679993</v>
      </c>
      <c r="DS264" s="27">
        <f t="shared" si="2198"/>
        <v>4</v>
      </c>
      <c r="DT264" s="27">
        <f t="shared" si="2198"/>
        <v>109058.37000000001</v>
      </c>
      <c r="DU264" s="27">
        <v>21</v>
      </c>
      <c r="DV264" s="27">
        <f>(DU264/9*3*$E264*$G264*$H264*$M264*DV$10)+(DU264/9*6*$F264*$G264*$H264*$M264*DV$10)</f>
        <v>830061.12268799986</v>
      </c>
      <c r="DW264" s="34">
        <f t="shared" si="1693"/>
        <v>25</v>
      </c>
      <c r="DX264" s="34">
        <f t="shared" si="1693"/>
        <v>939119.49268799985</v>
      </c>
      <c r="DY264" s="27">
        <f t="shared" si="2198"/>
        <v>53</v>
      </c>
      <c r="DZ264" s="27">
        <f t="shared" si="2198"/>
        <v>1428009.5822720001</v>
      </c>
      <c r="EA264" s="27">
        <f t="shared" si="2198"/>
        <v>11</v>
      </c>
      <c r="EB264" s="27">
        <f t="shared" si="2198"/>
        <v>286706.38</v>
      </c>
      <c r="EC264" s="27">
        <f>DY264-EA264</f>
        <v>42</v>
      </c>
      <c r="ED264" s="27">
        <f>(EC264/9*3*$E264*$G264*$H264*$M264*ED$10)+(EC264/9*6*$F264*$G264*$H264*$M264*ED$10)</f>
        <v>1660122.2453759997</v>
      </c>
      <c r="EE264" s="34">
        <f t="shared" si="1735"/>
        <v>53</v>
      </c>
      <c r="EF264" s="34">
        <f t="shared" si="1735"/>
        <v>1946828.6253759996</v>
      </c>
      <c r="EG264" s="27">
        <f t="shared" si="2198"/>
        <v>31</v>
      </c>
      <c r="EH264" s="27">
        <f t="shared" si="2198"/>
        <v>719136.55240466644</v>
      </c>
      <c r="EI264" s="27">
        <f t="shared" si="2198"/>
        <v>2</v>
      </c>
      <c r="EJ264" s="27">
        <f t="shared" si="2198"/>
        <v>63216.480000000003</v>
      </c>
      <c r="EK264" s="27">
        <f>EG264-EI264</f>
        <v>29</v>
      </c>
      <c r="EL264" s="27">
        <f>(EK264/9*3* $E264*$G264*$H264*$L264*EL$10)+(EK264/9*6* $F264*$G264*$H264*$L264*EL$10)</f>
        <v>955229.0697600001</v>
      </c>
      <c r="EM264" s="27">
        <f>EI264+EK264</f>
        <v>31</v>
      </c>
      <c r="EN264" s="34">
        <f t="shared" si="1694"/>
        <v>1018445.5497600001</v>
      </c>
      <c r="EO264" s="27">
        <f t="shared" si="2198"/>
        <v>20</v>
      </c>
      <c r="EP264" s="27">
        <f t="shared" ref="EP264:GD264" si="2202">SUM(EP265:EP277)</f>
        <v>448195.54692266672</v>
      </c>
      <c r="EQ264" s="27">
        <f t="shared" si="2202"/>
        <v>2</v>
      </c>
      <c r="ER264" s="27">
        <f t="shared" si="2202"/>
        <v>51401.919999999998</v>
      </c>
      <c r="ES264" s="27">
        <f>EO264-EQ264</f>
        <v>18</v>
      </c>
      <c r="ET264" s="27">
        <f>(ES264/9*3* $E264*$G264*$H264*$L264*ET$10)+(ES264/9*6* $F264*$G264*$H264*$L264*ET$10)</f>
        <v>592900.80192</v>
      </c>
      <c r="EU264" s="27">
        <f>EQ264+ES264</f>
        <v>20</v>
      </c>
      <c r="EV264" s="34">
        <f t="shared" si="1696"/>
        <v>644302.72192000004</v>
      </c>
      <c r="EW264" s="27">
        <f t="shared" si="2202"/>
        <v>3</v>
      </c>
      <c r="EX264" s="27">
        <f t="shared" si="2202"/>
        <v>81515.106455999994</v>
      </c>
      <c r="EY264" s="27">
        <f t="shared" si="2202"/>
        <v>0</v>
      </c>
      <c r="EZ264" s="27">
        <f t="shared" si="2202"/>
        <v>0</v>
      </c>
      <c r="FA264" s="27">
        <f>EW264-EY264</f>
        <v>3</v>
      </c>
      <c r="FB264" s="27">
        <f>(FA264/9*3*$E264*$G264*$H264*$M264*FB$10)+(FA264/9*6*$F264*$G264*$H264*$M264*FB$10)</f>
        <v>152331.62918400002</v>
      </c>
      <c r="FC264" s="34">
        <f t="shared" si="1863"/>
        <v>3</v>
      </c>
      <c r="FD264" s="34">
        <f t="shared" si="1863"/>
        <v>152331.62918400002</v>
      </c>
      <c r="FE264" s="27">
        <f t="shared" si="2202"/>
        <v>14</v>
      </c>
      <c r="FF264" s="27">
        <f t="shared" si="2202"/>
        <v>436353.83114400005</v>
      </c>
      <c r="FG264" s="27">
        <f t="shared" si="2202"/>
        <v>2</v>
      </c>
      <c r="FH264" s="27">
        <f t="shared" si="2202"/>
        <v>57274.26</v>
      </c>
      <c r="FI264" s="27">
        <f>FE264-FG264-6</f>
        <v>6</v>
      </c>
      <c r="FJ264" s="27">
        <f>(FI264/9*3*$E264*$G264*$H264*$M264*FJ$10)+(FI264/9*6*$F264*$G264*$H264*$M264*FJ$10)</f>
        <v>304663.25836800004</v>
      </c>
      <c r="FK264" s="34">
        <f t="shared" si="1865"/>
        <v>8</v>
      </c>
      <c r="FL264" s="34">
        <f t="shared" si="1865"/>
        <v>361937.51836800005</v>
      </c>
      <c r="FM264" s="27">
        <f t="shared" si="2202"/>
        <v>2</v>
      </c>
      <c r="FN264" s="27">
        <f t="shared" si="2202"/>
        <v>47441.354463999996</v>
      </c>
      <c r="FO264" s="27">
        <f t="shared" si="2202"/>
        <v>2</v>
      </c>
      <c r="FP264" s="27">
        <f t="shared" si="2202"/>
        <v>54207.57</v>
      </c>
      <c r="FQ264" s="27">
        <f>FM264-FO264</f>
        <v>0</v>
      </c>
      <c r="FR264" s="27">
        <f>(FQ264/9*3*$E264*$G264*$H264*$M264*FR$10)+(FQ264/9*6*$F264*$G264*$H264*$M264*FR$10)</f>
        <v>0</v>
      </c>
      <c r="FS264" s="34">
        <f t="shared" si="2187"/>
        <v>2</v>
      </c>
      <c r="FT264" s="34">
        <f>FP264+FR264</f>
        <v>54207.57</v>
      </c>
      <c r="FU264" s="27">
        <f t="shared" ref="FU264:FV264" si="2203">SUM(FU265:FU277)</f>
        <v>5</v>
      </c>
      <c r="FV264" s="27">
        <f t="shared" si="2203"/>
        <v>191172.49801083337</v>
      </c>
      <c r="FW264" s="27">
        <f t="shared" si="2202"/>
        <v>3</v>
      </c>
      <c r="FX264" s="27">
        <f t="shared" si="2202"/>
        <v>116702.53</v>
      </c>
      <c r="FY264" s="27">
        <f>FU264-FW264</f>
        <v>2</v>
      </c>
      <c r="FZ264" s="27">
        <f>SUM($FY264*$F264*$G264*$H264*$N264*$FZ$10)</f>
        <v>134120.220864</v>
      </c>
      <c r="GA264" s="27">
        <f>FW264+FY264</f>
        <v>5</v>
      </c>
      <c r="GB264" s="27">
        <f>FX264+FZ264</f>
        <v>250822.750864</v>
      </c>
      <c r="GC264" s="27">
        <f t="shared" si="2202"/>
        <v>14</v>
      </c>
      <c r="GD264" s="27">
        <f t="shared" si="2202"/>
        <v>579516.52736233338</v>
      </c>
      <c r="GE264" s="27">
        <f t="shared" ref="GE264:GF264" si="2204">SUM(GE265:GE277)</f>
        <v>6</v>
      </c>
      <c r="GF264" s="27">
        <f t="shared" si="2204"/>
        <v>223033.7</v>
      </c>
      <c r="GG264" s="27">
        <v>12</v>
      </c>
      <c r="GH264" s="27">
        <f>SUM($GG264/9*3*$GH$10*$E264*$G264*$H264*$P264)+($GG264/9*6*$GH$10*$F264*$G264*$H264*$P264)</f>
        <v>932124.49286399991</v>
      </c>
      <c r="GI264" s="27">
        <f t="shared" si="1745"/>
        <v>18</v>
      </c>
      <c r="GJ264" s="27">
        <f t="shared" si="1745"/>
        <v>1155158.1928639999</v>
      </c>
      <c r="GK264" s="27">
        <f>SUM(Q264,S264,U264,W264,Y264,AA264,AC264,AE264,AG264,AI264,AK264,AM264,AO264,AQ264,AS264,AU264,AW264,AY264,BA264,BC264,BE264,BG264,BI264,BK264,BM264,BO264,BQ264,BS264,BU264,BW264,BY264,CA264,CC264,CE264,CG264,CI264,CK264,CS264,CU264,CW264,CY264,DA264,DC264,DE264,DM264,DO264,DW264,EE264,EM264,EU264,FC264,FK264,FS264,GA264,GI264)</f>
        <v>3924</v>
      </c>
      <c r="GL264" s="27">
        <f>SUM(R264,T264,V264,X264,Z264,AB264,AD264,AF264,AH264,AJ264,AL264,AN264,AP264,AR264,AT264,AV264,AX264,AZ264,BB264,BD264,BF264,BH264,BJ264,BL264,BN264,BP264,BR264,BT264,BV264,BX264,BZ264,CB264,CD264,CF264,CH264,CJ264,CL264,CT264,CV264,CX264,CZ264,DB264,DD264,DF264,DN264,DP264,DX264,EF264,EN264,EV264,FD264,FL264,FT264,GB264,GJ264)</f>
        <v>178536997.54462212</v>
      </c>
    </row>
    <row r="265" spans="1:194" ht="60" x14ac:dyDescent="0.25">
      <c r="A265" s="41"/>
      <c r="B265" s="72">
        <v>223</v>
      </c>
      <c r="C265" s="28" t="s">
        <v>403</v>
      </c>
      <c r="D265" s="29">
        <f t="shared" si="2148"/>
        <v>18150.400000000001</v>
      </c>
      <c r="E265" s="29">
        <f t="shared" si="2148"/>
        <v>18790</v>
      </c>
      <c r="F265" s="30">
        <v>18508</v>
      </c>
      <c r="G265" s="39">
        <v>0.64</v>
      </c>
      <c r="H265" s="31">
        <v>1</v>
      </c>
      <c r="I265" s="32"/>
      <c r="J265" s="32"/>
      <c r="K265" s="32"/>
      <c r="L265" s="29">
        <v>1.4</v>
      </c>
      <c r="M265" s="29">
        <v>1.68</v>
      </c>
      <c r="N265" s="29">
        <v>2.23</v>
      </c>
      <c r="O265" s="29">
        <v>2.39</v>
      </c>
      <c r="P265" s="33">
        <v>2.57</v>
      </c>
      <c r="Q265" s="34">
        <v>0</v>
      </c>
      <c r="R265" s="34">
        <f>(Q265/12*1*$D265*$G265*$H265*$L265*R$9)+(Q265/12*5*$E265*$G265*$H265*$L265*R$10)+(Q265/12*6*$F265*$G265*$H265*$L265*R$10)</f>
        <v>0</v>
      </c>
      <c r="S265" s="34">
        <v>0</v>
      </c>
      <c r="T265" s="34">
        <f>(S265/12*1*$D265*$G265*$H265*$L265*T$9)+(S265/12*5*$E265*$G265*$H265*$L265*T$10)+(S265/12*6*$F265*$G265*$H265*$L265*T$10)</f>
        <v>0</v>
      </c>
      <c r="U265" s="34">
        <v>0</v>
      </c>
      <c r="V265" s="34">
        <f>(U265/12*1*$D265*$G265*$H265*$L265*V$9)+(U265/12*5*$E265*$G265*$H265*$L265*V$10)+(U265/12*6*$F265*$G265*$H265*$L265*V$10)</f>
        <v>0</v>
      </c>
      <c r="W265" s="34"/>
      <c r="X265" s="34">
        <f>(W265/12*1*$D265*$G265*$H265*$L265*X$9)+(W265/12*5*$E265*$G265*$H265*$L265*X$10)+(W265/12*6*$F265*$G265*$H265*$L265*X$10)</f>
        <v>0</v>
      </c>
      <c r="Y265" s="34"/>
      <c r="Z265" s="34">
        <f>(Y265/12*1*$D265*$G265*$H265*$L265*Z$9)+(Y265/12*5*$E265*$G265*$H265*$L265*Z$10)+(Y265/12*6*$F265*$G265*$H265*$L265*Z$10)</f>
        <v>0</v>
      </c>
      <c r="AA265" s="34"/>
      <c r="AB265" s="34">
        <f>(AA265/12*1*$D265*$G265*$H265*$L265*AB$9)+(AA265/12*5*$E265*$G265*$H265*$L265*AB$10)+(AA265/12*6*$F265*$G265*$H265*$L265*AB$10)</f>
        <v>0</v>
      </c>
      <c r="AC265" s="34">
        <v>0</v>
      </c>
      <c r="AD265" s="34">
        <f>(AC265/12*1*$D265*$G265*$H265*$L265*AD$9)+(AC265/12*5*$E265*$G265*$H265*$L265*AD$10)+(AC265/12*6*$F265*$G265*$H265*$L265*AD$10)</f>
        <v>0</v>
      </c>
      <c r="AE265" s="34">
        <v>0</v>
      </c>
      <c r="AF265" s="34">
        <f>(AE265/12*1*$D265*$G265*$H265*$L265*AF$9)+(AE265/12*5*$E265*$G265*$H265*$L265*AF$10)+(AE265/12*6*$F265*$G265*$H265*$L265*AF$10)</f>
        <v>0</v>
      </c>
      <c r="AG265" s="34">
        <v>0</v>
      </c>
      <c r="AH265" s="34">
        <f>(AG265/12*1*$D265*$G265*$H265*$L265*AH$9)+(AG265/12*5*$E265*$G265*$H265*$L265*AH$10)+(AG265/12*6*$F265*$G265*$H265*$L265*AH$10)</f>
        <v>0</v>
      </c>
      <c r="AI265" s="34">
        <v>7</v>
      </c>
      <c r="AJ265" s="34">
        <f>(AI265/12*1*$D265*$G265*$H265*$L265*AJ$9)+(AI265/12*3*$E265*$G265*$H265*$L265*AJ$10)+(AI265/12*2*$E265*$G265*$H265*$L265*AJ$11)+(AI265/12*6*$F265*$G265*$H265*$L265*AJ$11)</f>
        <v>128397.55114666666</v>
      </c>
      <c r="AK265" s="34">
        <v>2</v>
      </c>
      <c r="AL265" s="34">
        <f>(AK265/12*1*$D265*$G265*$H265*$L265*AL$9)+(AK265/12*5*$E265*$G265*$H265*$L265*AL$10)+(AK265/12*6*$F265*$G265*$H265*$L265*AL$10)</f>
        <v>33431.912789333335</v>
      </c>
      <c r="AM265" s="34"/>
      <c r="AN265" s="34">
        <f>(AM265/12*1*$D265*$G265*$H265*$L265*AN$9)+(AM265/12*5*$E265*$G265*$H265*$L265*AN$10)+(AM265/12*6*$F265*$G265*$H265*$L265*AN$10)</f>
        <v>0</v>
      </c>
      <c r="AO265" s="34">
        <v>0</v>
      </c>
      <c r="AP265" s="34">
        <f>(AO265/12*1*$D265*$G265*$H265*$L265*AP$9)+(AO265/12*5*$E265*$G265*$H265*$L265*AP$10)+(AO265/12*6*$F265*$G265*$H265*$L265*AP$10)</f>
        <v>0</v>
      </c>
      <c r="AQ265" s="34">
        <v>1</v>
      </c>
      <c r="AR265" s="34">
        <f>(AQ265/12*1*$D265*$G265*$H265*$M265*AR$9)+(AQ265/12*5*$E265*$G265*$H265*$M265*AR$10)+(AQ265/12*6*$F265*$G265*$H265*$M265*AR$10)</f>
        <v>20059.147673599997</v>
      </c>
      <c r="AS265" s="34">
        <v>0</v>
      </c>
      <c r="AT265" s="34">
        <f>(AS265/12*1*$D265*$G265*$H265*$M265*AT$9)+(AS265/12*5*$E265*$G265*$H265*$M265*AT$10)+(AS265/12*6*$F265*$G265*$H265*$M265*AT$10)</f>
        <v>0</v>
      </c>
      <c r="AU265" s="34">
        <v>0</v>
      </c>
      <c r="AV265" s="34">
        <f>(AU265/12*1*$D265*$G265*$H265*$M265*AV$9)+(AU265/12*5*$E265*$G265*$H265*$M265*AV$10)+(AU265/12*6*$F265*$G265*$H265*$M265*AV$10)</f>
        <v>0</v>
      </c>
      <c r="AW265" s="34">
        <v>0</v>
      </c>
      <c r="AX265" s="34">
        <f>(AW265/12*1*$D265*$G265*$H265*$M265*AX$9)+(AW265/12*5*$E265*$G265*$H265*$M265*AX$10)+(AW265/12*6*$F265*$G265*$H265*$M265*AX$10)</f>
        <v>0</v>
      </c>
      <c r="AY265" s="34"/>
      <c r="AZ265" s="34">
        <f>(AY265/12*1*$D265*$G265*$H265*$L265*AZ$9)+(AY265/12*5*$E265*$G265*$H265*$L265*AZ$10)+(AY265/12*6*$F265*$G265*$H265*$L265*AZ$10)</f>
        <v>0</v>
      </c>
      <c r="BA265" s="34"/>
      <c r="BB265" s="34">
        <f>(BA265/12*1*$D265*$G265*$H265*$L265*BB$9)+(BA265/12*5*$E265*$G265*$H265*$L265*BB$10)+(BA265/12*6*$F265*$G265*$H265*$L265*BB$10)</f>
        <v>0</v>
      </c>
      <c r="BC265" s="34"/>
      <c r="BD265" s="34">
        <f>(BC265/12*1*$D265*$G265*$H265*$M265*BD$9)+(BC265/12*5*$E265*$G265*$H265*$M265*BD$10)+(BC265/12*6*$F265*$G265*$H265*$M265*BD$10)</f>
        <v>0</v>
      </c>
      <c r="BE265" s="34">
        <v>0</v>
      </c>
      <c r="BF265" s="34">
        <f>(BE265/12*1*$D265*$G265*$H265*$L265*BF$9)+(BE265/12*5*$E265*$G265*$H265*$L265*BF$10)+(BE265/12*6*$F265*$G265*$H265*$L265*BF$10)</f>
        <v>0</v>
      </c>
      <c r="BG265" s="34">
        <v>0</v>
      </c>
      <c r="BH265" s="34">
        <f>(BG265/12*1*$D265*$G265*$H265*$L265*BH$9)+(BG265/12*5*$E265*$G265*$H265*$L265*BH$10)+(BG265/12*6*$F265*$G265*$H265*$L265*BH$10)</f>
        <v>0</v>
      </c>
      <c r="BI265" s="34">
        <v>0</v>
      </c>
      <c r="BJ265" s="34">
        <f>(BI265/12*1*$D265*$G265*$H265*$L265*BJ$9)+(BI265/12*5*$E265*$G265*$H265*$L265*BJ$10)+(BI265/12*6*$F265*$G265*$H265*$L265*BJ$10)</f>
        <v>0</v>
      </c>
      <c r="BK265" s="34">
        <v>0</v>
      </c>
      <c r="BL265" s="34">
        <f>(BK265/12*1*$D265*$G265*$H265*$M265*BL$9)+(BK265/12*5*$E265*$G265*$H265*$M265*BL$10)+(BK265/12*6*$F265*$G265*$H265*$M265*BL$10)</f>
        <v>0</v>
      </c>
      <c r="BM265" s="34">
        <v>2</v>
      </c>
      <c r="BN265" s="34">
        <f>(BM265/12*1*$D265*$G265*$H265*$L265*BN$9)+(BM265/12*5*$E265*$G265*$H265*$L265*BN$10)+(BM265/12*6*$F265*$G265*$H265*$L265*BN$10)</f>
        <v>35125.192106666669</v>
      </c>
      <c r="BO265" s="34">
        <v>2</v>
      </c>
      <c r="BP265" s="34">
        <f>(BO265/12*1*$D265*$G265*$H265*$L265*BP$9)+(BO265/12*3*$E265*$G265*$H265*$L265*BP$10)+(BO265/12*2*$E265*$G265*$H265*$L265*BP$11)+(BO265/12*6*$F265*$G265*$H265*$L265*BP$11)</f>
        <v>34962.564522666667</v>
      </c>
      <c r="BQ265" s="40">
        <v>0</v>
      </c>
      <c r="BR265" s="34">
        <f>(BQ265/12*1*$D265*$G265*$H265*$M265*BR$9)+(BQ265/12*5*$E265*$G265*$H265*$M265*BR$10)+(BQ265/12*6*$F265*$G265*$H265*$M265*BR$10)</f>
        <v>0</v>
      </c>
      <c r="BS265" s="34">
        <v>0</v>
      </c>
      <c r="BT265" s="34">
        <f>(BS265/12*1*$D265*$G265*$H265*$M265*BT$9)+(BS265/12*4*$E265*$G265*$H265*$M265*BT$10)+(BS265/12*1*$E265*$G265*$H265*$M265*BT$12)+(BS265/12*6*$F265*$G265*$H265*$M265*BT$12)</f>
        <v>0</v>
      </c>
      <c r="BU265" s="34">
        <v>0</v>
      </c>
      <c r="BV265" s="34">
        <f>(BU265/12*1*$D265*$F265*$G265*$L265*BV$9)+(BU265/12*11*$E265*$F265*$G265*$L265*BV$10)</f>
        <v>0</v>
      </c>
      <c r="BW265" s="34">
        <v>0</v>
      </c>
      <c r="BX265" s="34">
        <f>(BW265/12*1*$D265*$G265*$H265*$L265*BX$9)+(BW265/12*5*$E265*$G265*$H265*$L265*BX$10)+(BW265/12*6*$F265*$G265*$H265*$L265*BX$10)</f>
        <v>0</v>
      </c>
      <c r="BY265" s="34">
        <v>0</v>
      </c>
      <c r="BZ265" s="34">
        <f>(BY265/12*1*$D265*$G265*$H265*$L265*BZ$9)+(BY265/12*5*$E265*$G265*$H265*$L265*BZ$10)+(BY265/12*6*$F265*$G265*$H265*$L265*BZ$10)</f>
        <v>0</v>
      </c>
      <c r="CA265" s="34">
        <v>0</v>
      </c>
      <c r="CB265" s="34">
        <f>(CA265/12*1*$D265*$G265*$H265*$L265*CB$9)+(CA265/12*5*$E265*$G265*$H265*$L265*CB$10)+(CA265/12*6*$F265*$G265*$H265*$L265*CB$10)</f>
        <v>0</v>
      </c>
      <c r="CC265" s="34"/>
      <c r="CD265" s="34">
        <f>(CC265/12*1*$D265*$G265*$H265*$L265*CD$9)+(CC265/12*5*$E265*$G265*$H265*$L265*CD$10)+(CC265/12*6*$F265*$G265*$H265*$L265*CD$10)</f>
        <v>0</v>
      </c>
      <c r="CE265" s="34">
        <v>0</v>
      </c>
      <c r="CF265" s="34">
        <f>(CE265/12*1*$D265*$G265*$H265*$M265*CF$9)+(CE265/12*5*$E265*$G265*$H265*$M265*CF$10)+(CE265/12*6*$F265*$G265*$H265*$M265*CF$10)</f>
        <v>0</v>
      </c>
      <c r="CG265" s="34"/>
      <c r="CH265" s="34">
        <f>(CG265/12*1*$D265*$G265*$H265*$L265*CH$9)+(CG265/12*5*$E265*$G265*$H265*$L265*CH$10)+(CG265/12*6*$F265*$G265*$H265*$L265*CH$10)</f>
        <v>0</v>
      </c>
      <c r="CI265" s="34"/>
      <c r="CJ265" s="34">
        <f>(CI265/12*1*$D265*$G265*$H265*$M265*CJ$9)+(CI265/12*5*$E265*$G265*$H265*$M265*CJ$10)+(CI265/12*6*$F265*$G265*$H265*$M265*CJ$10)</f>
        <v>0</v>
      </c>
      <c r="CK265" s="34">
        <v>0</v>
      </c>
      <c r="CL265" s="34">
        <f>(CK265/12*1*$D265*$G265*$H265*$L265*CL$9)+(CK265/12*5*$E265*$G265*$H265*$L265*CL$10)+(CK265/12*6*$F265*$G265*$H265*$L265*CL$10)</f>
        <v>0</v>
      </c>
      <c r="CM265" s="34">
        <v>0</v>
      </c>
      <c r="CN265" s="34">
        <f>(CM265/12*1*$D265*$G265*$H265*$L265*CN$9)+(CM265/12*11*$E265*$G265*$H265*$L265*CN$10)</f>
        <v>0</v>
      </c>
      <c r="CO265" s="34"/>
      <c r="CP265" s="34">
        <f t="shared" si="1951"/>
        <v>0</v>
      </c>
      <c r="CQ265" s="34"/>
      <c r="CR265" s="34"/>
      <c r="CS265" s="34">
        <f t="shared" si="1727"/>
        <v>0</v>
      </c>
      <c r="CT265" s="34">
        <f t="shared" si="1727"/>
        <v>0</v>
      </c>
      <c r="CU265" s="34">
        <v>0</v>
      </c>
      <c r="CV265" s="34">
        <f>(CU265/12*1*$D265*$G265*$H265*$M265*CV$9)+(CU265/12*5*$E265*$G265*$H265*$M265*CV$10)+(CU265/12*6*$F265*$G265*$H265*$M265*CV$10)</f>
        <v>0</v>
      </c>
      <c r="CW265" s="34"/>
      <c r="CX265" s="34">
        <f>(CW265/12*1*$D265*$G265*$H265*$M265*CX$9)+(CW265/12*5*$E265*$G265*$H265*$M265*CX$10)+(CW265/12*6*$F265*$G265*$H265*$M265*CX$10)</f>
        <v>0</v>
      </c>
      <c r="CY265" s="34">
        <v>0</v>
      </c>
      <c r="CZ265" s="34">
        <f>(CY265/12*1*$D265*$G265*$H265*$L265*CZ$9)+(CY265/12*5*$E265*$G265*$H265*$L265*CZ$10)+(CY265/12*6*$F265*$G265*$H265*$L265*CZ$10)</f>
        <v>0</v>
      </c>
      <c r="DA265" s="34">
        <v>0</v>
      </c>
      <c r="DB265" s="34">
        <f>(DA265/12*1*$D265*$G265*$H265*$M265*DB$9)+(DA265/12*5*$E265*$G265*$H265*$M265*DB$10)+(DA265/12*6*$F265*$G265*$H265*$M265*DB$10)</f>
        <v>0</v>
      </c>
      <c r="DC265" s="34"/>
      <c r="DD265" s="34">
        <f>(DC265/12*1*$D265*$G265*$H265*$M265*DD$9)+(DC265/12*5*$E265*$G265*$H265*$M265*DD$10)+(DC265/12*6*$F265*$G265*$H265*$M265*DD$10)</f>
        <v>0</v>
      </c>
      <c r="DE265" s="34">
        <v>0</v>
      </c>
      <c r="DF265" s="34">
        <f>(DE265/12*1*$D265*$G265*$H265*$M265*DF$9)+(DE265/12*5*$E265*$G265*$H265*$M265*DF$10)+(DE265/12*6*$F265*$G265*$H265*$M265*DF$10)</f>
        <v>0</v>
      </c>
      <c r="DG265" s="34">
        <v>0</v>
      </c>
      <c r="DH265" s="34">
        <f>(DG265/12*1*$D265*$G265*$H265*$M265*DH$9)+(DG265/12*11*$E265*$G265*$H265*$M265*DH$10)</f>
        <v>0</v>
      </c>
      <c r="DI265" s="34">
        <v>0</v>
      </c>
      <c r="DJ265" s="34">
        <f t="shared" si="1958"/>
        <v>0</v>
      </c>
      <c r="DK265" s="34"/>
      <c r="DL265" s="27"/>
      <c r="DM265" s="34">
        <f t="shared" si="1823"/>
        <v>0</v>
      </c>
      <c r="DN265" s="27">
        <f t="shared" si="1682"/>
        <v>0</v>
      </c>
      <c r="DO265" s="34"/>
      <c r="DP265" s="34">
        <f>(DO265/12*1*$D265*$G265*$H265*$L265*DP$9)+(DO265/12*5*$E265*$G265*$H265*$L265*DP$10)+(DO265/12*6*$F265*$G265*$H265*$L265*DP$10)</f>
        <v>0</v>
      </c>
      <c r="DQ265" s="34">
        <v>0</v>
      </c>
      <c r="DR265" s="34">
        <f>(DQ265/12*1*$D265*$G265*$H265*$M265*DR$9)+(DQ265/12*11*$E265*$G265*$H265*$M265*DR$10)</f>
        <v>0</v>
      </c>
      <c r="DS265" s="34">
        <v>0</v>
      </c>
      <c r="DT265" s="34">
        <f t="shared" si="1960"/>
        <v>0</v>
      </c>
      <c r="DU265" s="34"/>
      <c r="DV265" s="27"/>
      <c r="DW265" s="34">
        <f t="shared" si="1693"/>
        <v>0</v>
      </c>
      <c r="DX265" s="34">
        <f t="shared" si="1693"/>
        <v>0</v>
      </c>
      <c r="DY265" s="34">
        <v>1</v>
      </c>
      <c r="DZ265" s="34">
        <f>(DY265/12*1*$D265*$G265*$H265*$M265*DZ$9)+(DY265/12*11*$E265*$G265*$H265*$M265*DZ$10)</f>
        <v>21080.697702399997</v>
      </c>
      <c r="EA265" s="34">
        <v>0</v>
      </c>
      <c r="EB265" s="34">
        <f t="shared" si="1961"/>
        <v>0</v>
      </c>
      <c r="EC265" s="27"/>
      <c r="ED265" s="34"/>
      <c r="EE265" s="34">
        <f t="shared" si="1735"/>
        <v>0</v>
      </c>
      <c r="EF265" s="34">
        <f t="shared" si="1735"/>
        <v>0</v>
      </c>
      <c r="EG265" s="34">
        <v>0</v>
      </c>
      <c r="EH265" s="34">
        <f>(EG265/12*1*$D265*$G265*$H265*$L265*EH$9)+(EG265/12*11*$E265*$G265*$H265*$L265*EH$10)</f>
        <v>0</v>
      </c>
      <c r="EI265" s="34">
        <v>0</v>
      </c>
      <c r="EJ265" s="34">
        <f t="shared" si="1747"/>
        <v>0</v>
      </c>
      <c r="EK265" s="34"/>
      <c r="EL265" s="34"/>
      <c r="EM265" s="34">
        <f t="shared" si="1737"/>
        <v>0</v>
      </c>
      <c r="EN265" s="34">
        <f t="shared" si="1694"/>
        <v>0</v>
      </c>
      <c r="EO265" s="34">
        <v>0</v>
      </c>
      <c r="EP265" s="34">
        <f>(EO265/12*1*$D265*$G265*$H265*$L265*EP$9)+(EO265/12*11*$E265*$G265*$H265*$L265*EP$10)</f>
        <v>0</v>
      </c>
      <c r="EQ265" s="34">
        <v>0</v>
      </c>
      <c r="ER265" s="34">
        <f t="shared" si="1748"/>
        <v>0</v>
      </c>
      <c r="ES265" s="34"/>
      <c r="ET265" s="34"/>
      <c r="EU265" s="34">
        <f t="shared" si="1738"/>
        <v>0</v>
      </c>
      <c r="EV265" s="34">
        <f t="shared" si="1696"/>
        <v>0</v>
      </c>
      <c r="EW265" s="34">
        <v>0</v>
      </c>
      <c r="EX265" s="34">
        <f>(EW265/12*1*$D265*$G265*$H265*$M265*EX$9)+(EW265/12*11*$E265*$G265*$H265*$M265*EX$10)</f>
        <v>0</v>
      </c>
      <c r="EY265" s="34">
        <f t="shared" si="1739"/>
        <v>0</v>
      </c>
      <c r="EZ265" s="34">
        <f t="shared" si="1749"/>
        <v>0</v>
      </c>
      <c r="FA265" s="34"/>
      <c r="FB265" s="34"/>
      <c r="FC265" s="34">
        <f t="shared" si="1863"/>
        <v>0</v>
      </c>
      <c r="FD265" s="34">
        <f t="shared" si="1863"/>
        <v>0</v>
      </c>
      <c r="FE265" s="34">
        <v>0</v>
      </c>
      <c r="FF265" s="34">
        <f>(FE265/12*1*$D265*$G265*$H265*$M265*FF$9)+(FE265/12*11*$E265*$G265*$H265*$M265*FF$10)</f>
        <v>0</v>
      </c>
      <c r="FG265" s="34">
        <v>0</v>
      </c>
      <c r="FH265" s="34">
        <f t="shared" si="1822"/>
        <v>0</v>
      </c>
      <c r="FI265" s="34"/>
      <c r="FJ265" s="34"/>
      <c r="FK265" s="34">
        <f t="shared" si="1865"/>
        <v>0</v>
      </c>
      <c r="FL265" s="34">
        <f t="shared" si="1865"/>
        <v>0</v>
      </c>
      <c r="FM265" s="34">
        <v>0</v>
      </c>
      <c r="FN265" s="34">
        <f>(FM265/12*1*$D265*$G265*$H265*$M265*FN$9)+(FM265/12*11*$E265*$G265*$H265*$M265*FN$10)</f>
        <v>0</v>
      </c>
      <c r="FO265" s="34">
        <v>0</v>
      </c>
      <c r="FP265" s="34">
        <f t="shared" si="1750"/>
        <v>0</v>
      </c>
      <c r="FQ265" s="34"/>
      <c r="FR265" s="34"/>
      <c r="FS265" s="34">
        <f t="shared" si="2187"/>
        <v>0</v>
      </c>
      <c r="FT265" s="34">
        <f t="shared" si="2187"/>
        <v>0</v>
      </c>
      <c r="FU265" s="34">
        <v>0</v>
      </c>
      <c r="FV265" s="34">
        <f>(FU265/12*1*$D265*$G265*$H265*$N265*FV$9)+(FU265/12*11*$E265*$G265*$H265*$N265*FV$10)</f>
        <v>0</v>
      </c>
      <c r="FW265" s="34"/>
      <c r="FX265" s="34"/>
      <c r="FY265" s="34"/>
      <c r="FZ265" s="34"/>
      <c r="GA265" s="34">
        <f t="shared" si="1744"/>
        <v>0</v>
      </c>
      <c r="GB265" s="34">
        <f t="shared" si="1744"/>
        <v>0</v>
      </c>
      <c r="GC265" s="34">
        <v>0</v>
      </c>
      <c r="GD265" s="34">
        <f>(GC265/12*1*$D265*$G265*$H265*$O265*GD$9)+(GC265/12*11*$E265*$G265*$H265*$P265*GD$10)</f>
        <v>0</v>
      </c>
      <c r="GE265" s="34">
        <v>0</v>
      </c>
      <c r="GF265" s="34">
        <f t="shared" si="1751"/>
        <v>0</v>
      </c>
      <c r="GG265" s="34"/>
      <c r="GH265" s="34"/>
      <c r="GI265" s="27">
        <f t="shared" si="1745"/>
        <v>0</v>
      </c>
      <c r="GJ265" s="27">
        <f t="shared" si="1745"/>
        <v>0</v>
      </c>
      <c r="GK265" s="37"/>
      <c r="GL265" s="38"/>
    </row>
    <row r="266" spans="1:194" x14ac:dyDescent="0.25">
      <c r="A266" s="41"/>
      <c r="B266" s="72">
        <v>224</v>
      </c>
      <c r="C266" s="28" t="s">
        <v>404</v>
      </c>
      <c r="D266" s="29">
        <f t="shared" si="2148"/>
        <v>18150.400000000001</v>
      </c>
      <c r="E266" s="29">
        <f t="shared" si="2148"/>
        <v>18790</v>
      </c>
      <c r="F266" s="30">
        <v>18508</v>
      </c>
      <c r="G266" s="39">
        <v>0.73</v>
      </c>
      <c r="H266" s="31">
        <v>1</v>
      </c>
      <c r="I266" s="32"/>
      <c r="J266" s="32"/>
      <c r="K266" s="32"/>
      <c r="L266" s="29">
        <v>1.4</v>
      </c>
      <c r="M266" s="29">
        <v>1.68</v>
      </c>
      <c r="N266" s="29">
        <v>2.23</v>
      </c>
      <c r="O266" s="29">
        <v>2.39</v>
      </c>
      <c r="P266" s="33">
        <v>2.57</v>
      </c>
      <c r="Q266" s="34">
        <v>84</v>
      </c>
      <c r="R266" s="34">
        <f>(Q266/12*1*$D266*$G266*$H266*$L266*R$9)+(Q266/12*5*$E266*$G266*$H266*$L266)+(Q266/12*6*$F266*$G266*$H266*$L266)</f>
        <v>1609388.44976</v>
      </c>
      <c r="S266" s="34">
        <v>0</v>
      </c>
      <c r="T266" s="34">
        <f>(S266/12*1*$D266*$G266*$H266*$L266*T$9)+(S266/12*5*$E266*$G266*$H266*$L266)+(S266/12*6*$F266*$G266*$H266*$L266)</f>
        <v>0</v>
      </c>
      <c r="U266" s="34">
        <v>0</v>
      </c>
      <c r="V266" s="34">
        <f>(U266/12*1*$D266*$G266*$H266*$L266*V$9)+(U266/12*5*$E266*$G266*$H266*$L266)+(U266/12*6*$F266*$G266*$H266*$L266)</f>
        <v>0</v>
      </c>
      <c r="W266" s="34"/>
      <c r="X266" s="34">
        <f>(W266/12*1*$D266*$G266*$H266*$L266*X$9)+(W266/12*5*$E266*$G266*$H266*$L266)+(W266/12*6*$F266*$G266*$H266*$L266)</f>
        <v>0</v>
      </c>
      <c r="Y266" s="34">
        <v>0</v>
      </c>
      <c r="Z266" s="34">
        <f>(Y266/12*1*$D266*$G266*$H266*$L266*Z$9)+(Y266/12*5*$E266*$G266*$H266*$L266)+(Y266/12*6*$F266*$G266*$H266*$L266)</f>
        <v>0</v>
      </c>
      <c r="AA266" s="34">
        <v>6</v>
      </c>
      <c r="AB266" s="34">
        <f>(AA266/12*1*$D266*$G266*$H266*$L266*AB$9)+(AA266/12*5*$E266*$G266*$H266*$L266)+(AA266/12*6*$F266*$G266*$H266*$L266)</f>
        <v>114956.31783999999</v>
      </c>
      <c r="AC266" s="34">
        <v>0</v>
      </c>
      <c r="AD266" s="34">
        <f>(AC266/12*1*$D266*$G266*$H266*$L266*AD$9)+(AC266/12*5*$E266*$G266*$H266*$L266)+(AC266/12*6*$F266*$G266*$H266*$L266)</f>
        <v>0</v>
      </c>
      <c r="AE266" s="34">
        <v>0</v>
      </c>
      <c r="AF266" s="34">
        <f>(AE266/12*1*$D266*$G266*$H266*$L266*AF$9)+(AE266/12*5*$E266*$G266*$H266*$L266)+(AE266/12*6*$F266*$G266*$H266*$L266)</f>
        <v>0</v>
      </c>
      <c r="AG266" s="34">
        <v>0</v>
      </c>
      <c r="AH266" s="34">
        <f>(AG266/12*1*$D266*$G266*$H266*$L266*AH$9)+(AG266/12*5*$E266*$G266*$H266*$L266)+(AG266/12*6*$F266*$G266*$H266*$L266)</f>
        <v>0</v>
      </c>
      <c r="AI266" s="34"/>
      <c r="AJ266" s="34">
        <f>(AI266/12*1*$D266*$G266*$H266*$L266*AJ$9)+(AI266/12*11*$E266*$G266*$H266*$L266)</f>
        <v>0</v>
      </c>
      <c r="AK266" s="34">
        <v>4</v>
      </c>
      <c r="AL266" s="34">
        <f>(AK266/12*1*$D266*$G266*$H266*$L266*AL$9)+(AK266/12*5*$E266*$G266*$H266*$L266)+(AK266/12*6*$F266*$G266*$H266*$L266)</f>
        <v>76266.551050666661</v>
      </c>
      <c r="AM266" s="34"/>
      <c r="AN266" s="34">
        <f>(AM266/12*1*$D266*$G266*$H266*$L266*AN$9)+(AM266/12*5*$E266*$G266*$H266*$L266)+(AM266/12*6*$F266*$G266*$H266*$L266)</f>
        <v>0</v>
      </c>
      <c r="AO266" s="34">
        <v>0</v>
      </c>
      <c r="AP266" s="34">
        <f>(AO266/12*1*$D266*$G266*$H266*$L266*AP$9)+(AO266/12*5*$E266*$G266*$H266*$L266)+(AO266/12*6*$F266*$G266*$H266*$L266)</f>
        <v>0</v>
      </c>
      <c r="AQ266" s="34">
        <v>16</v>
      </c>
      <c r="AR266" s="34">
        <f>(AQ266/12*1*$D266*$G266*$H266*$M266*AR$9)+(AQ266/12*5*$E266*$G266*$H266*$M266)+(AQ266/12*6*$F266*$G266*$H266*$M266)</f>
        <v>366079.44504319993</v>
      </c>
      <c r="AS266" s="34"/>
      <c r="AT266" s="34">
        <f>(AS266/12*1*$D266*$G266*$H266*$M266*AT$9)+(AS266/12*5*$E266*$G266*$H266*$M266)+(AS266/12*6*$F266*$G266*$H266*$M266)</f>
        <v>0</v>
      </c>
      <c r="AU266" s="34">
        <v>0</v>
      </c>
      <c r="AV266" s="34">
        <f>(AU266/12*1*$D266*$G266*$H266*$M266*AV$9)+(AU266/12*5*$E266*$G266*$H266*$M266)+(AU266/12*6*$F266*$G266*$H266*$M266)</f>
        <v>0</v>
      </c>
      <c r="AW266" s="34">
        <v>0</v>
      </c>
      <c r="AX266" s="34">
        <f>(AW266/12*1*$D266*$G266*$H266*$M266*AX$9)+(AW266/12*5*$E266*$G266*$H266*$M266)+(AW266/12*6*$F266*$G266*$H266*$M266)</f>
        <v>0</v>
      </c>
      <c r="AY266" s="34"/>
      <c r="AZ266" s="34">
        <f>(AY266/12*1*$D266*$G266*$H266*$L266*AZ$9)+(AY266/12*5*$E266*$G266*$H266*$L266)+(AY266/12*6*$F266*$G266*$H266*$L266)</f>
        <v>0</v>
      </c>
      <c r="BA266" s="34"/>
      <c r="BB266" s="34">
        <f>(BA266/12*1*$D266*$G266*$H266*$L266*BB$9)+(BA266/12*5*$E266*$G266*$H266*$L266)+(BA266/12*6*$F266*$G266*$H266*$L266)</f>
        <v>0</v>
      </c>
      <c r="BC266" s="34">
        <v>2</v>
      </c>
      <c r="BD266" s="34">
        <f>(BC266/12*1*$D266*$G266*$H266*$M266*BD$9)+(BC266/12*5*$E266*$G266*$H266*$M266)+(BC266/12*6*$F266*$G266*$H266*$M266)</f>
        <v>45759.930630399991</v>
      </c>
      <c r="BE266" s="34">
        <v>0</v>
      </c>
      <c r="BF266" s="34">
        <f>(BE266/12*1*$D266*$G266*$H266*$L266*BF$9)+(BE266/12*5*$E266*$G266*$H266*$L266)+(BE266/12*6*$F266*$G266*$H266*$L266)</f>
        <v>0</v>
      </c>
      <c r="BG266" s="34">
        <v>0</v>
      </c>
      <c r="BH266" s="34">
        <f>(BG266/12*1*$D266*$G266*$H266*$L266*BH$9)+(BG266/12*5*$E266*$G266*$H266*$L266)+(BG266/12*6*$F266*$G266*$H266*$L266)</f>
        <v>0</v>
      </c>
      <c r="BI266" s="34">
        <v>0</v>
      </c>
      <c r="BJ266" s="34">
        <f>(BI266/12*1*$D266*$G266*$H266*$L266*BJ$9)+(BI266/12*5*$E266*$G266*$H266*$L266)+(BI266/12*6*$F266*$G266*$H266*$L266)</f>
        <v>0</v>
      </c>
      <c r="BK266" s="34">
        <v>0</v>
      </c>
      <c r="BL266" s="34">
        <f>(BK266/12*1*$D266*$G266*$H266*$M266*BL$9)+(BK266/12*5*$E266*$G266*$H266*$M266)+(BK266/12*6*$F266*$G266*$H266*$M266)</f>
        <v>0</v>
      </c>
      <c r="BM266" s="34">
        <v>82</v>
      </c>
      <c r="BN266" s="34">
        <f>(BM266/12*1*$D266*$G266*$H266*$L266*BN$9)+(BM266/12*5*$E266*$G266*$H266*$L266)+(BM266/12*6*$F266*$G266*$H266*$L266)</f>
        <v>1571069.6771466667</v>
      </c>
      <c r="BO266" s="34"/>
      <c r="BP266" s="34">
        <f>(BO266/12*1*$D266*$G266*$H266*$L266*BP$9)+(BO266/12*11*$E266*$G266*$H266*$L266)</f>
        <v>0</v>
      </c>
      <c r="BQ266" s="40">
        <v>0</v>
      </c>
      <c r="BR266" s="34">
        <f>(BQ266/12*1*$D266*$G266*$H266*$M266*BR$9)+(BQ266/12*5*$E266*$G266*$H266*$M266)+(BQ266/12*6*$F266*$G266*$H266*$M266)</f>
        <v>0</v>
      </c>
      <c r="BS266" s="34"/>
      <c r="BT266" s="34">
        <f>(BS266/12*1*$D266*$G266*$H266*$M266*BT$9)+(BS266/12*4*$E266*$G266*$H266*$M528)+(BS266/12*1*$E266*$G266*$H266*$M266)+(BS266/12*6*$F266*$G266*$H266*$M266)</f>
        <v>0</v>
      </c>
      <c r="BU266" s="34"/>
      <c r="BV266" s="34">
        <f>(BU266/12*1*$D266*$F266*$G266*$L266*BV$9)+(BU266/12*11*$E266*$F266*$G266*$L266)</f>
        <v>0</v>
      </c>
      <c r="BW266" s="34">
        <v>0</v>
      </c>
      <c r="BX266" s="34">
        <f>(BW266/12*1*$D266*$G266*$H266*$L266*BX$9)+(BW266/12*5*$E266*$G266*$H266*$L266)+(BW266/12*6*$F266*$G266*$H266*$L266)</f>
        <v>0</v>
      </c>
      <c r="BY266" s="34">
        <v>2</v>
      </c>
      <c r="BZ266" s="34">
        <f>(BY266/12*1*$D266*$G266*$H266*$L266*BZ$9)+(BY266/12*5*$E266*$G266*$H266*$L266)+(BY266/12*6*$F266*$G266*$H266*$L266)</f>
        <v>37885.946074666659</v>
      </c>
      <c r="CA266" s="34">
        <v>0</v>
      </c>
      <c r="CB266" s="34">
        <f>(CA266/12*1*$D266*$G266*$H266*$L266*CB$9)+(CA266/12*5*$E266*$G266*$H266*$L266)+(CA266/12*6*$F266*$G266*$H266*$L266)</f>
        <v>0</v>
      </c>
      <c r="CC266" s="34">
        <v>12</v>
      </c>
      <c r="CD266" s="34">
        <f>(CC266/12*1*$D266*$G266*$H266*$L266*CD$9)+(CC266/12*5*$E266*$G266*$H266*$L266)+(CC266/12*6*$F266*$G266*$H266*$L266)</f>
        <v>226388.19100799999</v>
      </c>
      <c r="CE266" s="34">
        <v>0</v>
      </c>
      <c r="CF266" s="34">
        <f>(CE266/12*1*$D266*$G266*$H266*$M266*CF$9)+(CE266/12*5*$E266*$G266*$H266*$M266)+(CE266/12*6*$F266*$G266*$H266*$M266)</f>
        <v>0</v>
      </c>
      <c r="CG266" s="34"/>
      <c r="CH266" s="34">
        <f>(CG266/12*1*$D266*$G266*$H266*$L266*CH$9)+(CG266/12*5*$E266*$G266*$H266*$L266)+(CG266/12*6*$F266*$G266*$H266*$L266)</f>
        <v>0</v>
      </c>
      <c r="CI266" s="34"/>
      <c r="CJ266" s="34">
        <f>(CI266/12*1*$D266*$G266*$H266*$M266*CJ$9)+(CI266/12*5*$E266*$G266*$H266*$M266)+(CI266/12*6*$F266*$G266*$H266*$M266)</f>
        <v>0</v>
      </c>
      <c r="CK266" s="34">
        <v>0</v>
      </c>
      <c r="CL266" s="34">
        <f>(CK266/12*1*$D266*$G266*$H266*$L266*CL$9)+(CK266/12*5*$E266*$G266*$H266*$L266)+(CK266/12*6*$F266*$G266*$H266*$L266)</f>
        <v>0</v>
      </c>
      <c r="CM266" s="34">
        <v>18</v>
      </c>
      <c r="CN266" s="34">
        <f>(CM266/12*1*$D266*$G266*$H266*$L266*CN$9)+(CM266/12*11*$E266*$G266*$H266*$L266)</f>
        <v>345236.82446399995</v>
      </c>
      <c r="CO266" s="34">
        <v>1</v>
      </c>
      <c r="CP266" s="34">
        <v>19203.38</v>
      </c>
      <c r="CQ266" s="34"/>
      <c r="CR266" s="34"/>
      <c r="CS266" s="34">
        <f t="shared" si="1727"/>
        <v>1</v>
      </c>
      <c r="CT266" s="34">
        <f t="shared" si="1727"/>
        <v>19203.38</v>
      </c>
      <c r="CU266" s="34">
        <v>40</v>
      </c>
      <c r="CV266" s="34">
        <f>(CU266/12*1*$D266*$G266*$H266*$M266*CV$9)+(CU266/12*5*$E266*$G266*$H266*$M266)+(CU266/12*6*$F266*$G266*$H266*$M266)</f>
        <v>909262.70579200005</v>
      </c>
      <c r="CW266" s="34">
        <v>14</v>
      </c>
      <c r="CX266" s="34">
        <f>(CW266/12*1*$D266*$G266*$H266*$M266*CX$9)+(CW266/12*5*$E266*$G266*$H266*$M266)+(CW266/12*6*$F266*$G266*$H266*$M266)</f>
        <v>318241.94702720002</v>
      </c>
      <c r="CY266" s="34">
        <v>4</v>
      </c>
      <c r="CZ266" s="34">
        <f>(CY266/12*1*$D266*$G266*$H266*$L266*CZ$9)+(CY266/12*5*$E266*$G266*$H266*$L266)+(CY266/12*6*$F266*$G266*$H266*$L266)</f>
        <v>76111.970143999992</v>
      </c>
      <c r="DA266" s="34">
        <v>4</v>
      </c>
      <c r="DB266" s="34">
        <f>(DA266/12*1*$D266*$G266*$H266*$M266*DB$9)+(DA266/12*5*$E266*$G266*$H266*$M266)+(DA266/12*6*$F266*$G266*$H266*$M266)</f>
        <v>91334.364172799993</v>
      </c>
      <c r="DC266" s="34"/>
      <c r="DD266" s="34">
        <f>(DC266/12*1*$D266*$G266*$H266*$M266*DD$9)+(DC266/12*5*$E266*$G266*$H266*$M266)+(DC266/12*6*$F266*$G266*$H266*$M266)</f>
        <v>0</v>
      </c>
      <c r="DE266" s="34">
        <v>0</v>
      </c>
      <c r="DF266" s="34">
        <f>(DE266/12*1*$D266*$G266*$H266*$M266*DF$9)+(DE266/12*5*$E266*$G266*$H266*$M266)+(DE266/12*6*$F266*$G266*$H266*$M266)</f>
        <v>0</v>
      </c>
      <c r="DG266" s="34">
        <v>4</v>
      </c>
      <c r="DH266" s="34">
        <f>(DG266/12*1*$D266*$G266*$H266*$M266*DH$9)+(DG266/12*11*$E266*$G266*$H266*$M266)</f>
        <v>92026.053772799991</v>
      </c>
      <c r="DI266" s="34">
        <v>5</v>
      </c>
      <c r="DJ266" s="34">
        <v>113868.76999999999</v>
      </c>
      <c r="DK266" s="34"/>
      <c r="DL266" s="27"/>
      <c r="DM266" s="34">
        <f t="shared" si="1823"/>
        <v>5</v>
      </c>
      <c r="DN266" s="27">
        <f t="shared" si="1682"/>
        <v>113868.76999999999</v>
      </c>
      <c r="DO266" s="34">
        <v>0</v>
      </c>
      <c r="DP266" s="34">
        <f>(DO266/12*1*$D266*$G266*$H266*$L266*DP$9)+(DO266/12*5*$E266*$G266*$H266*$L266)+(DO266/12*6*$F266*$G266*$H266*$L266)</f>
        <v>0</v>
      </c>
      <c r="DQ266" s="34">
        <v>14</v>
      </c>
      <c r="DR266" s="34">
        <f>(DQ266/12*1*$D266*$G266*$H266*$M266*DR$9)+(DQ266/12*11*$E266*$G266*$H266*$M266)</f>
        <v>322091.18820479995</v>
      </c>
      <c r="DS266" s="34">
        <v>3</v>
      </c>
      <c r="DT266" s="34">
        <v>69132.180000000008</v>
      </c>
      <c r="DU266" s="34"/>
      <c r="DV266" s="27"/>
      <c r="DW266" s="34">
        <f t="shared" si="1693"/>
        <v>3</v>
      </c>
      <c r="DX266" s="34">
        <f t="shared" si="1693"/>
        <v>69132.180000000008</v>
      </c>
      <c r="DY266" s="34">
        <v>10</v>
      </c>
      <c r="DZ266" s="34">
        <f>(DY266/12*1*$D266*$G266*$H266*$M266*DZ$9)+(DY266/12*11*$E266*$G266*$H266*$M266)</f>
        <v>229044.900448</v>
      </c>
      <c r="EA266" s="34">
        <v>0</v>
      </c>
      <c r="EB266" s="34">
        <f t="shared" ref="EB266" si="2205">(EA266/3*1*$D266*$G266*$H266*$M266*EB$9)+(EA266/3*2*$E266*$G266*$H266*$M266)</f>
        <v>0</v>
      </c>
      <c r="EC266" s="27"/>
      <c r="ED266" s="34"/>
      <c r="EE266" s="34">
        <f t="shared" si="1735"/>
        <v>0</v>
      </c>
      <c r="EF266" s="34">
        <f t="shared" si="1735"/>
        <v>0</v>
      </c>
      <c r="EG266" s="34">
        <v>16</v>
      </c>
      <c r="EH266" s="34">
        <f>(EG266/12*1*$D266*$G266*$H266*$L266*EH$9)+(EG266/12*11*$E266*$G266*$H266*$L266)</f>
        <v>306877.17730133323</v>
      </c>
      <c r="EI266" s="34">
        <v>0</v>
      </c>
      <c r="EJ266" s="34">
        <f>(EI266/3*1*$D266*$G266*$H266*$L266*EJ$9)+(EI266/3*2*$E266*$G266*$H266*$L266)</f>
        <v>0</v>
      </c>
      <c r="EK266" s="34"/>
      <c r="EL266" s="34"/>
      <c r="EM266" s="34">
        <f t="shared" si="1737"/>
        <v>0</v>
      </c>
      <c r="EN266" s="34">
        <f t="shared" si="1694"/>
        <v>0</v>
      </c>
      <c r="EO266" s="34">
        <v>6</v>
      </c>
      <c r="EP266" s="34">
        <f>(EO266/12*1*$D266*$G266*$H266*$L266*EP$9)+(EO266/12*11*$E266*$G266*$H266*$L266)</f>
        <v>115078.94148799998</v>
      </c>
      <c r="EQ266" s="34">
        <v>1</v>
      </c>
      <c r="ER266" s="34">
        <v>19203.38</v>
      </c>
      <c r="ES266" s="34"/>
      <c r="ET266" s="34"/>
      <c r="EU266" s="34">
        <f t="shared" si="1738"/>
        <v>1</v>
      </c>
      <c r="EV266" s="34">
        <f t="shared" si="1696"/>
        <v>19203.38</v>
      </c>
      <c r="EW266" s="34">
        <v>1</v>
      </c>
      <c r="EX266" s="34">
        <f>(EW266/12*1*$D266*$G266*$H266*$M266*EX$9)+(EW266/12*11*$E266*$G266*$H266*$M266)</f>
        <v>23906.174319999998</v>
      </c>
      <c r="EY266" s="34"/>
      <c r="EZ266" s="34">
        <f t="shared" ref="EZ266" si="2206">(EY266/3*1*$D266*$G266*$H266*$M266*EZ$9)+(EY266/3*2*$E266*$G266*$H266*$M266)</f>
        <v>0</v>
      </c>
      <c r="FA266" s="34"/>
      <c r="FB266" s="34"/>
      <c r="FC266" s="34">
        <f t="shared" si="1863"/>
        <v>0</v>
      </c>
      <c r="FD266" s="34">
        <f t="shared" si="1863"/>
        <v>0</v>
      </c>
      <c r="FE266" s="34">
        <v>2</v>
      </c>
      <c r="FF266" s="34">
        <f>(FE266/12*1*$D266*$G266*$H266*$M266*FF$9)+(FE266/12*11*$E266*$G266*$H266*$M266)</f>
        <v>47441.354463999996</v>
      </c>
      <c r="FG266" s="34">
        <v>0</v>
      </c>
      <c r="FH266" s="34">
        <f>(FG266/3*1*$D266*$G266*$H266*$M266*FH$9)+(FG266/3*2*$E266*$G266*$H266*$M266)</f>
        <v>0</v>
      </c>
      <c r="FI266" s="34"/>
      <c r="FJ266" s="34"/>
      <c r="FK266" s="34">
        <f t="shared" si="1865"/>
        <v>0</v>
      </c>
      <c r="FL266" s="34">
        <f t="shared" si="1865"/>
        <v>0</v>
      </c>
      <c r="FM266" s="34">
        <v>2</v>
      </c>
      <c r="FN266" s="34">
        <f>(FM266/12*1*$D266*$G266*$H266*$M266*FN$9)+(FM266/12*11*$E266*$G266*$H266*$M266)</f>
        <v>47441.354463999996</v>
      </c>
      <c r="FO266" s="34">
        <v>2</v>
      </c>
      <c r="FP266" s="34">
        <v>54207.57</v>
      </c>
      <c r="FQ266" s="34"/>
      <c r="FR266" s="34"/>
      <c r="FS266" s="34">
        <f t="shared" si="2187"/>
        <v>2</v>
      </c>
      <c r="FT266" s="34">
        <f t="shared" si="2187"/>
        <v>54207.57</v>
      </c>
      <c r="FU266" s="34"/>
      <c r="FV266" s="34">
        <f>(FU266/12*1*$D266*$G266*$H266*$N266*FV$9)+(FU266/12*11*$E266*$G266*$H266*$N266)</f>
        <v>0</v>
      </c>
      <c r="FW266" s="34"/>
      <c r="FX266" s="34">
        <f>(FW266/12*1*$D266*$G266*$H266*$N266*FX$9)+(FW266/12*5*$E266*$G266*$H266*$N266)+(FW266/12*6*$F266*$G266*$H266*$N266)</f>
        <v>0</v>
      </c>
      <c r="FY266" s="34"/>
      <c r="FZ266" s="34"/>
      <c r="GA266" s="34">
        <f t="shared" si="1744"/>
        <v>0</v>
      </c>
      <c r="GB266" s="34">
        <f t="shared" si="1744"/>
        <v>0</v>
      </c>
      <c r="GC266" s="34">
        <v>4</v>
      </c>
      <c r="GD266" s="34">
        <f>(GC266/12*1*$D266*$G266*$H266*$O266*GD$9)+(GC266/12*11*$E266*$G266*$H266*$P266)</f>
        <v>144034.97101066663</v>
      </c>
      <c r="GE266" s="34">
        <v>1</v>
      </c>
      <c r="GF266" s="34">
        <v>35251.919999999998</v>
      </c>
      <c r="GG266" s="34"/>
      <c r="GH266" s="34"/>
      <c r="GI266" s="27">
        <f t="shared" si="1745"/>
        <v>1</v>
      </c>
      <c r="GJ266" s="27">
        <f t="shared" si="1745"/>
        <v>35251.919999999998</v>
      </c>
      <c r="GK266" s="37"/>
      <c r="GL266" s="38"/>
    </row>
    <row r="267" spans="1:194" ht="45" x14ac:dyDescent="0.25">
      <c r="A267" s="41"/>
      <c r="B267" s="72">
        <v>225</v>
      </c>
      <c r="C267" s="28" t="s">
        <v>405</v>
      </c>
      <c r="D267" s="29">
        <f t="shared" si="2148"/>
        <v>18150.400000000001</v>
      </c>
      <c r="E267" s="29">
        <f t="shared" si="2148"/>
        <v>18790</v>
      </c>
      <c r="F267" s="30">
        <v>18508</v>
      </c>
      <c r="G267" s="39">
        <v>0.67</v>
      </c>
      <c r="H267" s="31">
        <v>1</v>
      </c>
      <c r="I267" s="32"/>
      <c r="J267" s="32"/>
      <c r="K267" s="32"/>
      <c r="L267" s="29">
        <v>1.4</v>
      </c>
      <c r="M267" s="29">
        <v>1.68</v>
      </c>
      <c r="N267" s="29">
        <v>2.23</v>
      </c>
      <c r="O267" s="29">
        <v>2.39</v>
      </c>
      <c r="P267" s="33">
        <v>2.57</v>
      </c>
      <c r="Q267" s="34">
        <v>69</v>
      </c>
      <c r="R267" s="34">
        <f t="shared" ref="R267:R275" si="2207">(Q267/12*1*$D267*$G267*$H267*$L267*R$9)+(Q267/12*5*$E267*$G267*$H267*$L267*R$10)+(Q267/12*6*$F267*$G267*$H267*$L267*R$10)</f>
        <v>1224396.8807700002</v>
      </c>
      <c r="S267" s="34">
        <v>0</v>
      </c>
      <c r="T267" s="34">
        <f t="shared" ref="T267:T275" si="2208">(S267/12*1*$D267*$G267*$H267*$L267*T$9)+(S267/12*5*$E267*$G267*$H267*$L267*T$10)+(S267/12*6*$F267*$G267*$H267*$L267*T$10)</f>
        <v>0</v>
      </c>
      <c r="U267" s="34">
        <v>0</v>
      </c>
      <c r="V267" s="34">
        <f t="shared" ref="V267:V275" si="2209">(U267/12*1*$D267*$G267*$H267*$L267*V$9)+(U267/12*5*$E267*$G267*$H267*$L267*V$10)+(U267/12*6*$F267*$G267*$H267*$L267*V$10)</f>
        <v>0</v>
      </c>
      <c r="W267" s="34"/>
      <c r="X267" s="34">
        <f t="shared" ref="X267:X275" si="2210">(W267/12*1*$D267*$G267*$H267*$L267*X$9)+(W267/12*5*$E267*$G267*$H267*$L267*X$10)+(W267/12*6*$F267*$G267*$H267*$L267*X$10)</f>
        <v>0</v>
      </c>
      <c r="Y267" s="34">
        <v>0</v>
      </c>
      <c r="Z267" s="34">
        <f t="shared" ref="Z267:Z275" si="2211">(Y267/12*1*$D267*$G267*$H267*$L267*Z$9)+(Y267/12*5*$E267*$G267*$H267*$L267*Z$10)+(Y267/12*6*$F267*$G267*$H267*$L267*Z$10)</f>
        <v>0</v>
      </c>
      <c r="AA267" s="34">
        <v>6</v>
      </c>
      <c r="AB267" s="34">
        <f t="shared" ref="AB267:AB275" si="2212">(AA267/12*1*$D267*$G267*$H267*$L267*AB$9)+(AA267/12*5*$E267*$G267*$H267*$L267*AB$10)+(AA267/12*6*$F267*$G267*$H267*$L267*AB$10)</f>
        <v>107430.73460000001</v>
      </c>
      <c r="AC267" s="34">
        <v>0</v>
      </c>
      <c r="AD267" s="34">
        <f t="shared" ref="AD267:AD275" si="2213">(AC267/12*1*$D267*$G267*$H267*$L267*AD$9)+(AC267/12*5*$E267*$G267*$H267*$L267*AD$10)+(AC267/12*6*$F267*$G267*$H267*$L267*AD$10)</f>
        <v>0</v>
      </c>
      <c r="AE267" s="34">
        <v>0</v>
      </c>
      <c r="AF267" s="34">
        <f t="shared" ref="AF267:AF275" si="2214">(AE267/12*1*$D267*$G267*$H267*$L267*AF$9)+(AE267/12*5*$E267*$G267*$H267*$L267*AF$10)+(AE267/12*6*$F267*$G267*$H267*$L267*AF$10)</f>
        <v>0</v>
      </c>
      <c r="AG267" s="34">
        <v>13</v>
      </c>
      <c r="AH267" s="34">
        <f t="shared" ref="AH267:AH275" si="2215">(AG267/12*1*$D267*$G267*$H267*$L267*AH$9)+(AG267/12*5*$E267*$G267*$H267*$L267*AH$10)+(AG267/12*6*$F267*$G267*$H267*$L267*AH$10)</f>
        <v>284367.14882333332</v>
      </c>
      <c r="AI267" s="34">
        <v>202</v>
      </c>
      <c r="AJ267" s="34">
        <f t="shared" ref="AJ267:AJ275" si="2216">(AI267/12*1*$D267*$G267*$H267*$L267*AJ$9)+(AI267/12*3*$E267*$G267*$H267*$L267*AJ$10)+(AI267/12*2*$E267*$G267*$H267*$L267*AJ$11)+(AI267/12*6*$F267*$G267*$H267*$L267*AJ$11)</f>
        <v>3878867.0920066666</v>
      </c>
      <c r="AK267" s="34"/>
      <c r="AL267" s="34">
        <f t="shared" ref="AL267:AL275" si="2217">(AK267/12*1*$D267*$G267*$H267*$L267*AL$9)+(AK267/12*5*$E267*$G267*$H267*$L267*AL$10)+(AK267/12*6*$F267*$G267*$H267*$L267*AL$10)</f>
        <v>0</v>
      </c>
      <c r="AM267" s="34"/>
      <c r="AN267" s="34">
        <f t="shared" ref="AN267:AN275" si="2218">(AM267/12*1*$D267*$G267*$H267*$L267*AN$9)+(AM267/12*5*$E267*$G267*$H267*$L267*AN$10)+(AM267/12*6*$F267*$G267*$H267*$L267*AN$10)</f>
        <v>0</v>
      </c>
      <c r="AO267" s="34">
        <v>0</v>
      </c>
      <c r="AP267" s="34">
        <f t="shared" ref="AP267:AP275" si="2219">(AO267/12*1*$D267*$G267*$H267*$L267*AP$9)+(AO267/12*5*$E267*$G267*$H267*$L267*AP$10)+(AO267/12*6*$F267*$G267*$H267*$L267*AP$10)</f>
        <v>0</v>
      </c>
      <c r="AQ267" s="34">
        <v>52</v>
      </c>
      <c r="AR267" s="34">
        <f t="shared" ref="AR267:AR275" si="2220">(AQ267/12*1*$D267*$G267*$H267*$M267*AR$9)+(AQ267/12*5*$E267*$G267*$H267*$M267*AR$10)+(AQ267/12*6*$F267*$G267*$H267*$M267*AR$10)</f>
        <v>1091969.8514816</v>
      </c>
      <c r="AS267" s="34">
        <v>4</v>
      </c>
      <c r="AT267" s="34">
        <f t="shared" ref="AT267:AT275" si="2221">(AS267/12*1*$D267*$G267*$H267*$M267*AT$9)+(AS267/12*5*$E267*$G267*$H267*$M267*AT$10)+(AS267/12*6*$F267*$G267*$H267*$M267*AT$10)</f>
        <v>83997.680883199995</v>
      </c>
      <c r="AU267" s="34">
        <v>10</v>
      </c>
      <c r="AV267" s="34">
        <f t="shared" ref="AV267:AV275" si="2222">(AU267/12*1*$D267*$G267*$H267*$M267*AV$9)+(AU267/12*5*$E267*$G267*$H267*$M267*AV$10)+(AU267/12*6*$F267*$G267*$H267*$M267*AV$10)</f>
        <v>209994.202208</v>
      </c>
      <c r="AW267" s="34">
        <v>0</v>
      </c>
      <c r="AX267" s="34">
        <f t="shared" ref="AX267:AX275" si="2223">(AW267/12*1*$D267*$G267*$H267*$M267*AX$9)+(AW267/12*5*$E267*$G267*$H267*$M267*AX$10)+(AW267/12*6*$F267*$G267*$H267*$M267*AX$10)</f>
        <v>0</v>
      </c>
      <c r="AY267" s="34"/>
      <c r="AZ267" s="34">
        <f t="shared" ref="AZ267:AZ275" si="2224">(AY267/12*1*$D267*$G267*$H267*$L267*AZ$9)+(AY267/12*5*$E267*$G267*$H267*$L267*AZ$10)+(AY267/12*6*$F267*$G267*$H267*$L267*AZ$10)</f>
        <v>0</v>
      </c>
      <c r="BA267" s="34"/>
      <c r="BB267" s="34">
        <f t="shared" ref="BB267:BB275" si="2225">(BA267/12*1*$D267*$G267*$H267*$L267*BB$9)+(BA267/12*5*$E267*$G267*$H267*$L267*BB$10)+(BA267/12*6*$F267*$G267*$H267*$L267*BB$10)</f>
        <v>0</v>
      </c>
      <c r="BC267" s="34">
        <v>1</v>
      </c>
      <c r="BD267" s="34">
        <f t="shared" ref="BD267:BD275" si="2226">(BC267/12*1*$D267*$G267*$H267*$M267*BD$9)+(BC267/12*5*$E267*$G267*$H267*$M267*BD$10)+(BC267/12*6*$F267*$G267*$H267*$M267*BD$10)</f>
        <v>20999.420220799999</v>
      </c>
      <c r="BE267" s="34">
        <v>0</v>
      </c>
      <c r="BF267" s="34">
        <f t="shared" ref="BF267:BF275" si="2227">(BE267/12*1*$D267*$G267*$H267*$L267*BF$9)+(BE267/12*5*$E267*$G267*$H267*$L267*BF$10)+(BE267/12*6*$F267*$G267*$H267*$L267*BF$10)</f>
        <v>0</v>
      </c>
      <c r="BG267" s="34">
        <v>0</v>
      </c>
      <c r="BH267" s="34">
        <f t="shared" ref="BH267:BH275" si="2228">(BG267/12*1*$D267*$G267*$H267*$L267*BH$9)+(BG267/12*5*$E267*$G267*$H267*$L267*BH$10)+(BG267/12*6*$F267*$G267*$H267*$L267*BH$10)</f>
        <v>0</v>
      </c>
      <c r="BI267" s="34">
        <v>0</v>
      </c>
      <c r="BJ267" s="34">
        <f t="shared" ref="BJ267:BJ275" si="2229">(BI267/12*1*$D267*$G267*$H267*$L267*BJ$9)+(BI267/12*5*$E267*$G267*$H267*$L267*BJ$10)+(BI267/12*6*$F267*$G267*$H267*$L267*BJ$10)</f>
        <v>0</v>
      </c>
      <c r="BK267" s="34">
        <v>0</v>
      </c>
      <c r="BL267" s="34">
        <f t="shared" ref="BL267:BL275" si="2230">(BK267/12*1*$D267*$G267*$H267*$M267*BL$9)+(BK267/12*5*$E267*$G267*$H267*$M267*BL$10)+(BK267/12*6*$F267*$G267*$H267*$M267*BL$10)</f>
        <v>0</v>
      </c>
      <c r="BM267" s="34">
        <v>62</v>
      </c>
      <c r="BN267" s="34">
        <f t="shared" ref="BN267:BN275" si="2231">(BM267/12*1*$D267*$G267*$H267*$L267*BN$9)+(BM267/12*5*$E267*$G267*$H267*$L267*BN$10)+(BM267/12*6*$F267*$G267*$H267*$L267*BN$10)</f>
        <v>1139922.250086667</v>
      </c>
      <c r="BO267" s="34"/>
      <c r="BP267" s="34">
        <f t="shared" ref="BP267:BP275" si="2232">(BO267/12*1*$D267*$G267*$H267*$L267*BP$9)+(BO267/12*3*$E267*$G267*$H267*$L267*BP$10)+(BO267/12*2*$E267*$G267*$H267*$L267*BP$11)+(BO267/12*6*$F267*$G267*$H267*$L267*BP$11)</f>
        <v>0</v>
      </c>
      <c r="BQ267" s="40">
        <v>0</v>
      </c>
      <c r="BR267" s="34">
        <f t="shared" ref="BR267:BR275" si="2233">(BQ267/12*1*$D267*$G267*$H267*$M267*BR$9)+(BQ267/12*5*$E267*$G267*$H267*$M267*BR$10)+(BQ267/12*6*$F267*$G267*$H267*$M267*BR$10)</f>
        <v>0</v>
      </c>
      <c r="BS267" s="34">
        <v>48</v>
      </c>
      <c r="BT267" s="34">
        <f t="shared" ref="BT267:BT275" si="2234">(BS267/12*1*$D267*$G267*$H267*$M267*BT$9)+(BS267/12*4*$E267*$G267*$H267*$M267*BT$10)+(BS267/12*1*$E267*$G267*$H267*$M267*BT$12)+(BS267/12*6*$F267*$G267*$H267*$M267*BT$12)</f>
        <v>1054887.4667520002</v>
      </c>
      <c r="BU267" s="34"/>
      <c r="BV267" s="34">
        <f t="shared" ref="BV267:BV275" si="2235">(BU267/12*1*$D267*$F267*$G267*$L267*BV$9)+(BU267/12*11*$E267*$F267*$G267*$L267*BV$10)</f>
        <v>0</v>
      </c>
      <c r="BW267" s="34"/>
      <c r="BX267" s="34">
        <f t="shared" ref="BX267:BX275" si="2236">(BW267/12*1*$D267*$G267*$H267*$L267*BX$9)+(BW267/12*5*$E267*$G267*$H267*$L267*BX$10)+(BW267/12*6*$F267*$G267*$H267*$L267*BX$10)</f>
        <v>0</v>
      </c>
      <c r="BY267" s="34">
        <v>8</v>
      </c>
      <c r="BZ267" s="34">
        <f t="shared" ref="BZ267:BZ275" si="2237">(BY267/12*1*$D267*$G267*$H267*$L267*BZ$9)+(BY267/12*5*$E267*$G267*$H267*$L267*BZ$10)+(BY267/12*6*$F267*$G267*$H267*$L267*BZ$10)</f>
        <v>107552.87845866667</v>
      </c>
      <c r="CA267" s="34">
        <v>0</v>
      </c>
      <c r="CB267" s="34">
        <f t="shared" ref="CB267:CB275" si="2238">(CA267/12*1*$D267*$G267*$H267*$L267*CB$9)+(CA267/12*5*$E267*$G267*$H267*$L267*CB$10)+(CA267/12*6*$F267*$G267*$H267*$L267*CB$10)</f>
        <v>0</v>
      </c>
      <c r="CC267" s="34">
        <v>5</v>
      </c>
      <c r="CD267" s="34">
        <f t="shared" ref="CD267:CD275" si="2239">(CC267/12*1*$D267*$G267*$H267*$L267*CD$9)+(CC267/12*5*$E267*$G267*$H267*$L267*CD$10)+(CC267/12*6*$F267*$G267*$H267*$L267*CD$10)</f>
        <v>74877.86513666666</v>
      </c>
      <c r="CE267" s="34">
        <v>0</v>
      </c>
      <c r="CF267" s="34">
        <f t="shared" ref="CF267:CF275" si="2240">(CE267/12*1*$D267*$G267*$H267*$M267*CF$9)+(CE267/12*5*$E267*$G267*$H267*$M267*CF$10)+(CE267/12*6*$F267*$G267*$H267*$M267*CF$10)</f>
        <v>0</v>
      </c>
      <c r="CG267" s="34"/>
      <c r="CH267" s="34">
        <f t="shared" ref="CH267:CH275" si="2241">(CG267/12*1*$D267*$G267*$H267*$L267*CH$9)+(CG267/12*5*$E267*$G267*$H267*$L267*CH$10)+(CG267/12*6*$F267*$G267*$H267*$L267*CH$10)</f>
        <v>0</v>
      </c>
      <c r="CI267" s="34"/>
      <c r="CJ267" s="34">
        <f t="shared" ref="CJ267:CJ275" si="2242">(CI267/12*1*$D267*$G267*$H267*$M267*CJ$9)+(CI267/12*5*$E267*$G267*$H267*$M267*CJ$10)+(CI267/12*6*$F267*$G267*$H267*$M267*CJ$10)</f>
        <v>0</v>
      </c>
      <c r="CK267" s="34">
        <v>0</v>
      </c>
      <c r="CL267" s="34">
        <f t="shared" ref="CL267:CL275" si="2243">(CK267/12*1*$D267*$G267*$H267*$L267*CL$9)+(CK267/12*5*$E267*$G267*$H267*$L267*CL$10)+(CK267/12*6*$F267*$G267*$H267*$L267*CL$10)</f>
        <v>0</v>
      </c>
      <c r="CM267" s="34">
        <v>14</v>
      </c>
      <c r="CN267" s="34">
        <f t="shared" ref="CN267:CN275" si="2244">(CM267/12*1*$D267*$G267*$H267*$L267*CN$9)+(CM267/12*11*$E267*$G267*$H267*$L267*CN$10)</f>
        <v>236042.959348</v>
      </c>
      <c r="CO267" s="34">
        <v>5</v>
      </c>
      <c r="CP267" s="34">
        <v>84622.66</v>
      </c>
      <c r="CQ267" s="34"/>
      <c r="CR267" s="34"/>
      <c r="CS267" s="34">
        <f t="shared" si="1727"/>
        <v>5</v>
      </c>
      <c r="CT267" s="34">
        <f t="shared" si="1727"/>
        <v>84622.66</v>
      </c>
      <c r="CU267" s="34">
        <v>68</v>
      </c>
      <c r="CV267" s="34">
        <f t="shared" ref="CV267:CV275" si="2245">(CU267/12*1*$D267*$G267*$H267*$M267*CV$9)+(CU267/12*5*$E267*$G267*$H267*$M267*CV$10)+(CU267/12*6*$F267*$G267*$H267*$M267*CV$10)</f>
        <v>1358551.2089184001</v>
      </c>
      <c r="CW267" s="34">
        <v>10</v>
      </c>
      <c r="CX267" s="34">
        <f t="shared" ref="CX267:CX275" si="2246">(CW267/12*1*$D267*$G267*$H267*$M267*CX$9)+(CW267/12*5*$E267*$G267*$H267*$M267*CX$10)+(CW267/12*6*$F267*$G267*$H267*$M267*CX$10)</f>
        <v>199786.94248800003</v>
      </c>
      <c r="CY267" s="34"/>
      <c r="CZ267" s="34">
        <f t="shared" ref="CZ267:CZ275" si="2247">(CY267/12*1*$D267*$G267*$H267*$L267*CZ$9)+(CY267/12*5*$E267*$G267*$H267*$L267*CZ$10)+(CY267/12*6*$F267*$G267*$H267*$L267*CZ$10)</f>
        <v>0</v>
      </c>
      <c r="DA267" s="34">
        <v>8</v>
      </c>
      <c r="DB267" s="34">
        <f t="shared" ref="DB267:DB275" si="2248">(DA267/12*1*$D267*$G267*$H267*$M267*DB$9)+(DA267/12*5*$E267*$G267*$H267*$M267*DB$10)+(DA267/12*6*$F267*$G267*$H267*$M267*DB$10)</f>
        <v>160578.65729919999</v>
      </c>
      <c r="DC267" s="34"/>
      <c r="DD267" s="34">
        <f t="shared" ref="DD267:DD275" si="2249">(DC267/12*1*$D267*$G267*$H267*$M267*DD$9)+(DC267/12*5*$E267*$G267*$H267*$M267*DD$10)+(DC267/12*6*$F267*$G267*$H267*$M267*DD$10)</f>
        <v>0</v>
      </c>
      <c r="DE267" s="34">
        <v>0</v>
      </c>
      <c r="DF267" s="34">
        <f t="shared" ref="DF267:DF275" si="2250">(DE267/12*1*$D267*$G267*$H267*$M267*DF$9)+(DE267/12*5*$E267*$G267*$H267*$M267*DF$10)+(DE267/12*6*$F267*$G267*$H267*$M267*DF$10)</f>
        <v>0</v>
      </c>
      <c r="DG267" s="34">
        <v>20</v>
      </c>
      <c r="DH267" s="34">
        <f t="shared" ref="DH267:DH275" si="2251">(DG267/12*1*$D267*$G267*$H267*$M267*DH$9)+(DG267/12*11*$E267*$G267*$H267*$M267*DH$10)</f>
        <v>443249.86641600006</v>
      </c>
      <c r="DI267" s="34">
        <v>3</v>
      </c>
      <c r="DJ267" s="34">
        <v>66876.39</v>
      </c>
      <c r="DK267" s="34"/>
      <c r="DL267" s="27"/>
      <c r="DM267" s="34"/>
      <c r="DN267" s="27">
        <f t="shared" si="1682"/>
        <v>66876.39</v>
      </c>
      <c r="DO267" s="34">
        <v>0</v>
      </c>
      <c r="DP267" s="34">
        <f t="shared" ref="DP267:DP275" si="2252">(DO267/12*1*$D267*$G267*$H267*$L267*DP$9)+(DO267/12*5*$E267*$G267*$H267*$L267*DP$10)+(DO267/12*6*$F267*$G267*$H267*$L267*DP$10)</f>
        <v>0</v>
      </c>
      <c r="DQ267" s="34">
        <v>2</v>
      </c>
      <c r="DR267" s="34">
        <f t="shared" ref="DR267:DR275" si="2253">(DQ267/12*1*$D267*$G267*$H267*$M267*DR$9)+(DQ267/12*11*$E267*$G267*$H267*$M267*DR$10)</f>
        <v>44324.986641599993</v>
      </c>
      <c r="DS267" s="34">
        <v>0</v>
      </c>
      <c r="DT267" s="34">
        <f t="shared" si="1960"/>
        <v>0</v>
      </c>
      <c r="DU267" s="34"/>
      <c r="DV267" s="27"/>
      <c r="DW267" s="34">
        <f t="shared" si="1693"/>
        <v>0</v>
      </c>
      <c r="DX267" s="34">
        <f t="shared" si="1693"/>
        <v>0</v>
      </c>
      <c r="DY267" s="34">
        <v>28</v>
      </c>
      <c r="DZ267" s="34">
        <f t="shared" ref="DZ267:DZ275" si="2254">(DY267/12*1*$D267*$G267*$H267*$M267*DZ$9)+(DY267/12*11*$E267*$G267*$H267*$M267*DZ$10)</f>
        <v>617927.95140160003</v>
      </c>
      <c r="EA267" s="34">
        <v>8</v>
      </c>
      <c r="EB267" s="34">
        <v>174913.03000000003</v>
      </c>
      <c r="EC267" s="27"/>
      <c r="ED267" s="34"/>
      <c r="EE267" s="34">
        <f t="shared" si="1735"/>
        <v>8</v>
      </c>
      <c r="EF267" s="34">
        <f t="shared" si="1735"/>
        <v>174913.03000000003</v>
      </c>
      <c r="EG267" s="34">
        <v>5</v>
      </c>
      <c r="EH267" s="34">
        <f t="shared" ref="EH267:EH275" si="2255">(EG267/12*1*$D267*$G267*$H267*$L267*EH$9)+(EG267/12*11*$E267*$G267*$H267*$L267*EH$10)</f>
        <v>92379.191076666684</v>
      </c>
      <c r="EI267" s="34">
        <v>0</v>
      </c>
      <c r="EJ267" s="34">
        <f t="shared" si="1747"/>
        <v>0</v>
      </c>
      <c r="EK267" s="34"/>
      <c r="EL267" s="34"/>
      <c r="EM267" s="34">
        <f t="shared" si="1737"/>
        <v>0</v>
      </c>
      <c r="EN267" s="34">
        <f t="shared" si="1694"/>
        <v>0</v>
      </c>
      <c r="EO267" s="34">
        <v>8</v>
      </c>
      <c r="EP267" s="34">
        <f t="shared" ref="EP267:EP275" si="2256">(EO267/12*1*$D267*$G267*$H267*$L267*EP$9)+(EO267/12*11*$E267*$G267*$H267*$L267*EP$10)</f>
        <v>147806.70572266667</v>
      </c>
      <c r="EQ267" s="34">
        <v>0</v>
      </c>
      <c r="ER267" s="34">
        <v>0</v>
      </c>
      <c r="ES267" s="34"/>
      <c r="ET267" s="34"/>
      <c r="EU267" s="34">
        <f t="shared" si="1738"/>
        <v>0</v>
      </c>
      <c r="EV267" s="34">
        <f t="shared" si="1696"/>
        <v>0</v>
      </c>
      <c r="EW267" s="34">
        <v>2</v>
      </c>
      <c r="EX267" s="34">
        <f t="shared" ref="EX267:EX275" si="2257">(EW267/12*1*$D267*$G267*$H267*$M267*EX$9)+(EW267/12*11*$E267*$G267*$H267*$M267*EX$10)</f>
        <v>57608.932135999996</v>
      </c>
      <c r="EY267" s="34"/>
      <c r="EZ267" s="34">
        <f t="shared" si="1749"/>
        <v>0</v>
      </c>
      <c r="FA267" s="34"/>
      <c r="FB267" s="34"/>
      <c r="FC267" s="34">
        <f t="shared" si="1863"/>
        <v>0</v>
      </c>
      <c r="FD267" s="34">
        <f t="shared" si="1863"/>
        <v>0</v>
      </c>
      <c r="FE267" s="34">
        <v>10</v>
      </c>
      <c r="FF267" s="34">
        <f t="shared" ref="FF267:FF275" si="2258">(FE267/12*1*$D267*$G267*$H267*$M267*FF$9)+(FE267/12*11*$E267*$G267*$H267*$M267*FF$10)</f>
        <v>286342.1531600001</v>
      </c>
      <c r="FG267" s="34">
        <v>2</v>
      </c>
      <c r="FH267" s="34">
        <v>57274.26</v>
      </c>
      <c r="FI267" s="34"/>
      <c r="FJ267" s="34"/>
      <c r="FK267" s="34">
        <f t="shared" si="1865"/>
        <v>2</v>
      </c>
      <c r="FL267" s="34">
        <f t="shared" si="1865"/>
        <v>57274.26</v>
      </c>
      <c r="FM267" s="34"/>
      <c r="FN267" s="34">
        <f t="shared" ref="FN267:FN275" si="2259">(FM267/12*1*$D267*$G267*$H267*$M267*FN$9)+(FM267/12*11*$E267*$G267*$H267*$M267*FN$10)</f>
        <v>0</v>
      </c>
      <c r="FO267" s="34">
        <v>0</v>
      </c>
      <c r="FP267" s="34">
        <f t="shared" si="1750"/>
        <v>0</v>
      </c>
      <c r="FQ267" s="34"/>
      <c r="FR267" s="34"/>
      <c r="FS267" s="34"/>
      <c r="FT267" s="34"/>
      <c r="FU267" s="34">
        <v>5</v>
      </c>
      <c r="FV267" s="34">
        <f t="shared" ref="FV267:FV275" si="2260">(FU267/12*1*$D267*$G267*$H267*$N267*FV$9)+(FU267/12*11*$E267*$G267*$H267*$N267*FV$10)</f>
        <v>191172.49801083337</v>
      </c>
      <c r="FW267" s="34">
        <v>3</v>
      </c>
      <c r="FX267" s="34">
        <v>116702.53</v>
      </c>
      <c r="FY267" s="34"/>
      <c r="FZ267" s="34"/>
      <c r="GA267" s="34">
        <f t="shared" si="1744"/>
        <v>3</v>
      </c>
      <c r="GB267" s="34">
        <f t="shared" si="1744"/>
        <v>116702.53</v>
      </c>
      <c r="GC267" s="34">
        <v>10</v>
      </c>
      <c r="GD267" s="34">
        <f t="shared" ref="GD267:GD275" si="2261">(GC267/12*1*$D267*$G267*$H267*$O267*GD$9)+(GC267/12*11*$E267*$G267*$H267*$P267*GD$10)</f>
        <v>435481.55635166669</v>
      </c>
      <c r="GE267" s="34">
        <v>5</v>
      </c>
      <c r="GF267" s="34">
        <v>187781.78</v>
      </c>
      <c r="GG267" s="34"/>
      <c r="GH267" s="34"/>
      <c r="GI267" s="27">
        <f t="shared" si="1745"/>
        <v>5</v>
      </c>
      <c r="GJ267" s="27">
        <f t="shared" si="1745"/>
        <v>187781.78</v>
      </c>
      <c r="GK267" s="37"/>
      <c r="GL267" s="38"/>
    </row>
    <row r="268" spans="1:194" ht="30.75" customHeight="1" x14ac:dyDescent="0.25">
      <c r="A268" s="41"/>
      <c r="B268" s="72">
        <v>226</v>
      </c>
      <c r="C268" s="28" t="s">
        <v>406</v>
      </c>
      <c r="D268" s="29">
        <f t="shared" si="2148"/>
        <v>18150.400000000001</v>
      </c>
      <c r="E268" s="29">
        <f t="shared" si="2148"/>
        <v>18790</v>
      </c>
      <c r="F268" s="30">
        <v>18508</v>
      </c>
      <c r="G268" s="39">
        <v>1.2</v>
      </c>
      <c r="H268" s="31">
        <v>1</v>
      </c>
      <c r="I268" s="32"/>
      <c r="J268" s="32"/>
      <c r="K268" s="32"/>
      <c r="L268" s="29">
        <v>1.4</v>
      </c>
      <c r="M268" s="29">
        <v>1.68</v>
      </c>
      <c r="N268" s="29">
        <v>2.23</v>
      </c>
      <c r="O268" s="29">
        <v>2.39</v>
      </c>
      <c r="P268" s="33">
        <v>2.57</v>
      </c>
      <c r="Q268" s="34">
        <v>68</v>
      </c>
      <c r="R268" s="34">
        <f t="shared" si="2207"/>
        <v>2161167.7583999997</v>
      </c>
      <c r="S268" s="34">
        <v>1</v>
      </c>
      <c r="T268" s="34">
        <f t="shared" si="2208"/>
        <v>31781.878799999995</v>
      </c>
      <c r="U268" s="34">
        <v>0</v>
      </c>
      <c r="V268" s="34">
        <f t="shared" si="2209"/>
        <v>0</v>
      </c>
      <c r="W268" s="34"/>
      <c r="X268" s="34">
        <f t="shared" si="2210"/>
        <v>0</v>
      </c>
      <c r="Y268" s="34">
        <v>5</v>
      </c>
      <c r="Z268" s="34">
        <f t="shared" si="2211"/>
        <v>160344.38</v>
      </c>
      <c r="AA268" s="34">
        <v>18</v>
      </c>
      <c r="AB268" s="34">
        <f t="shared" si="2212"/>
        <v>577239.76799999992</v>
      </c>
      <c r="AC268" s="34">
        <v>0</v>
      </c>
      <c r="AD268" s="34">
        <f t="shared" si="2213"/>
        <v>0</v>
      </c>
      <c r="AE268" s="34">
        <v>0</v>
      </c>
      <c r="AF268" s="34">
        <f t="shared" si="2214"/>
        <v>0</v>
      </c>
      <c r="AG268" s="34">
        <v>0</v>
      </c>
      <c r="AH268" s="34">
        <f t="shared" si="2215"/>
        <v>0</v>
      </c>
      <c r="AI268" s="34"/>
      <c r="AJ268" s="34">
        <f t="shared" si="2216"/>
        <v>0</v>
      </c>
      <c r="AK268" s="34">
        <v>2</v>
      </c>
      <c r="AL268" s="34">
        <f t="shared" si="2217"/>
        <v>62684.836479999984</v>
      </c>
      <c r="AM268" s="34"/>
      <c r="AN268" s="34">
        <f t="shared" si="2218"/>
        <v>0</v>
      </c>
      <c r="AO268" s="34">
        <v>0</v>
      </c>
      <c r="AP268" s="34">
        <f t="shared" si="2219"/>
        <v>0</v>
      </c>
      <c r="AQ268" s="34">
        <v>92</v>
      </c>
      <c r="AR268" s="34">
        <f t="shared" si="2220"/>
        <v>3460202.9736959999</v>
      </c>
      <c r="AS268" s="34">
        <v>0</v>
      </c>
      <c r="AT268" s="34">
        <f t="shared" si="2221"/>
        <v>0</v>
      </c>
      <c r="AU268" s="34"/>
      <c r="AV268" s="34">
        <f t="shared" si="2222"/>
        <v>0</v>
      </c>
      <c r="AW268" s="34">
        <v>4</v>
      </c>
      <c r="AX268" s="34">
        <f t="shared" si="2223"/>
        <v>150443.60755199997</v>
      </c>
      <c r="AY268" s="34"/>
      <c r="AZ268" s="34">
        <f t="shared" si="2224"/>
        <v>0</v>
      </c>
      <c r="BA268" s="34"/>
      <c r="BB268" s="34">
        <f t="shared" si="2225"/>
        <v>0</v>
      </c>
      <c r="BC268" s="34">
        <v>4</v>
      </c>
      <c r="BD268" s="34">
        <f t="shared" si="2226"/>
        <v>150443.60755199997</v>
      </c>
      <c r="BE268" s="34">
        <v>0</v>
      </c>
      <c r="BF268" s="34">
        <f t="shared" si="2227"/>
        <v>0</v>
      </c>
      <c r="BG268" s="34">
        <v>0</v>
      </c>
      <c r="BH268" s="34">
        <f t="shared" si="2228"/>
        <v>0</v>
      </c>
      <c r="BI268" s="34">
        <v>0</v>
      </c>
      <c r="BJ268" s="34">
        <f t="shared" si="2229"/>
        <v>0</v>
      </c>
      <c r="BK268" s="34">
        <v>0</v>
      </c>
      <c r="BL268" s="34">
        <f t="shared" si="2230"/>
        <v>0</v>
      </c>
      <c r="BM268" s="34">
        <v>126</v>
      </c>
      <c r="BN268" s="34">
        <f t="shared" si="2231"/>
        <v>4149163.3176000002</v>
      </c>
      <c r="BO268" s="34"/>
      <c r="BP268" s="34">
        <f t="shared" si="2232"/>
        <v>0</v>
      </c>
      <c r="BQ268" s="40">
        <v>0</v>
      </c>
      <c r="BR268" s="34">
        <f t="shared" si="2233"/>
        <v>0</v>
      </c>
      <c r="BS268" s="34">
        <v>0</v>
      </c>
      <c r="BT268" s="34">
        <f t="shared" si="2234"/>
        <v>0</v>
      </c>
      <c r="BU268" s="34">
        <v>0</v>
      </c>
      <c r="BV268" s="34">
        <f t="shared" si="2235"/>
        <v>0</v>
      </c>
      <c r="BW268" s="34">
        <v>0</v>
      </c>
      <c r="BX268" s="34">
        <f t="shared" si="2236"/>
        <v>0</v>
      </c>
      <c r="BY268" s="34">
        <v>4</v>
      </c>
      <c r="BZ268" s="34">
        <f t="shared" si="2237"/>
        <v>96316.010559999981</v>
      </c>
      <c r="CA268" s="34">
        <v>0</v>
      </c>
      <c r="CB268" s="34">
        <f t="shared" si="2238"/>
        <v>0</v>
      </c>
      <c r="CC268" s="34">
        <v>0</v>
      </c>
      <c r="CD268" s="34">
        <f t="shared" si="2239"/>
        <v>0</v>
      </c>
      <c r="CE268" s="34">
        <v>0</v>
      </c>
      <c r="CF268" s="34">
        <f t="shared" si="2240"/>
        <v>0</v>
      </c>
      <c r="CG268" s="34"/>
      <c r="CH268" s="34">
        <f t="shared" si="2241"/>
        <v>0</v>
      </c>
      <c r="CI268" s="34"/>
      <c r="CJ268" s="34">
        <f t="shared" si="2242"/>
        <v>0</v>
      </c>
      <c r="CK268" s="34">
        <v>0</v>
      </c>
      <c r="CL268" s="34">
        <f t="shared" si="2243"/>
        <v>0</v>
      </c>
      <c r="CM268" s="34">
        <v>0</v>
      </c>
      <c r="CN268" s="34">
        <f t="shared" si="2244"/>
        <v>0</v>
      </c>
      <c r="CO268" s="34"/>
      <c r="CP268" s="34">
        <f t="shared" si="1951"/>
        <v>0</v>
      </c>
      <c r="CQ268" s="34"/>
      <c r="CR268" s="34"/>
      <c r="CS268" s="34">
        <f t="shared" si="1727"/>
        <v>0</v>
      </c>
      <c r="CT268" s="34">
        <f t="shared" si="1727"/>
        <v>0</v>
      </c>
      <c r="CU268" s="34">
        <v>12</v>
      </c>
      <c r="CV268" s="34">
        <f t="shared" si="2245"/>
        <v>429392.83161599998</v>
      </c>
      <c r="CW268" s="34">
        <v>12</v>
      </c>
      <c r="CX268" s="34">
        <f t="shared" si="2246"/>
        <v>429392.83161599998</v>
      </c>
      <c r="CY268" s="34">
        <v>2</v>
      </c>
      <c r="CZ268" s="34">
        <f t="shared" si="2247"/>
        <v>59917.409439999989</v>
      </c>
      <c r="DA268" s="34">
        <v>8</v>
      </c>
      <c r="DB268" s="34">
        <f t="shared" si="2248"/>
        <v>287603.56531199999</v>
      </c>
      <c r="DC268" s="34"/>
      <c r="DD268" s="34">
        <f t="shared" si="2249"/>
        <v>0</v>
      </c>
      <c r="DE268" s="34">
        <v>0</v>
      </c>
      <c r="DF268" s="34">
        <f t="shared" si="2250"/>
        <v>0</v>
      </c>
      <c r="DG268" s="34">
        <v>4</v>
      </c>
      <c r="DH268" s="34">
        <f t="shared" si="2251"/>
        <v>158776.07155199995</v>
      </c>
      <c r="DI268" s="34">
        <v>0</v>
      </c>
      <c r="DJ268" s="34">
        <f t="shared" si="1958"/>
        <v>0</v>
      </c>
      <c r="DK268" s="34"/>
      <c r="DL268" s="27"/>
      <c r="DM268" s="34"/>
      <c r="DN268" s="27">
        <f t="shared" si="1682"/>
        <v>0</v>
      </c>
      <c r="DO268" s="34"/>
      <c r="DP268" s="34">
        <f t="shared" si="2252"/>
        <v>0</v>
      </c>
      <c r="DQ268" s="34"/>
      <c r="DR268" s="34">
        <f t="shared" si="2253"/>
        <v>0</v>
      </c>
      <c r="DS268" s="34">
        <v>1</v>
      </c>
      <c r="DT268" s="34">
        <v>39926.19</v>
      </c>
      <c r="DU268" s="34"/>
      <c r="DV268" s="27"/>
      <c r="DW268" s="34">
        <f t="shared" si="1693"/>
        <v>1</v>
      </c>
      <c r="DX268" s="34">
        <f t="shared" si="1693"/>
        <v>39926.19</v>
      </c>
      <c r="DY268" s="34">
        <v>6</v>
      </c>
      <c r="DZ268" s="34">
        <f t="shared" si="2254"/>
        <v>237157.84915200001</v>
      </c>
      <c r="EA268" s="34">
        <v>1</v>
      </c>
      <c r="EB268" s="34">
        <v>39926.19</v>
      </c>
      <c r="EC268" s="27"/>
      <c r="ED268" s="34"/>
      <c r="EE268" s="34">
        <f t="shared" si="1735"/>
        <v>1</v>
      </c>
      <c r="EF268" s="34">
        <f t="shared" si="1735"/>
        <v>39926.19</v>
      </c>
      <c r="EG268" s="34">
        <v>6</v>
      </c>
      <c r="EH268" s="34">
        <f t="shared" si="2255"/>
        <v>198546.32111999998</v>
      </c>
      <c r="EI268" s="34">
        <v>1</v>
      </c>
      <c r="EJ268" s="34">
        <v>33271.83</v>
      </c>
      <c r="EK268" s="34"/>
      <c r="EL268" s="34"/>
      <c r="EM268" s="34">
        <f t="shared" si="1737"/>
        <v>1</v>
      </c>
      <c r="EN268" s="34">
        <f t="shared" si="1694"/>
        <v>33271.83</v>
      </c>
      <c r="EO268" s="34"/>
      <c r="EP268" s="34">
        <f t="shared" si="2256"/>
        <v>0</v>
      </c>
      <c r="EQ268" s="34">
        <v>1</v>
      </c>
      <c r="ER268" s="34">
        <v>32198.54</v>
      </c>
      <c r="ES268" s="34"/>
      <c r="ET268" s="34"/>
      <c r="EU268" s="34">
        <f t="shared" si="1738"/>
        <v>1</v>
      </c>
      <c r="EV268" s="34">
        <f t="shared" si="1696"/>
        <v>32198.54</v>
      </c>
      <c r="EW268" s="34">
        <v>0</v>
      </c>
      <c r="EX268" s="34">
        <f t="shared" si="2257"/>
        <v>0</v>
      </c>
      <c r="EY268" s="34">
        <f t="shared" si="1739"/>
        <v>0</v>
      </c>
      <c r="EZ268" s="34">
        <f t="shared" si="1749"/>
        <v>0</v>
      </c>
      <c r="FA268" s="34"/>
      <c r="FB268" s="34"/>
      <c r="FC268" s="34">
        <f t="shared" si="1863"/>
        <v>0</v>
      </c>
      <c r="FD268" s="34">
        <f t="shared" si="1863"/>
        <v>0</v>
      </c>
      <c r="FE268" s="34">
        <v>2</v>
      </c>
      <c r="FF268" s="34">
        <f t="shared" si="2258"/>
        <v>102570.32351999998</v>
      </c>
      <c r="FG268" s="34">
        <v>0</v>
      </c>
      <c r="FH268" s="34">
        <f t="shared" si="1822"/>
        <v>0</v>
      </c>
      <c r="FI268" s="34"/>
      <c r="FJ268" s="34"/>
      <c r="FK268" s="34">
        <f t="shared" si="1865"/>
        <v>0</v>
      </c>
      <c r="FL268" s="34">
        <f t="shared" si="1865"/>
        <v>0</v>
      </c>
      <c r="FM268" s="34">
        <v>0</v>
      </c>
      <c r="FN268" s="34">
        <f t="shared" si="2259"/>
        <v>0</v>
      </c>
      <c r="FO268" s="34">
        <v>0</v>
      </c>
      <c r="FP268" s="34">
        <f t="shared" si="1750"/>
        <v>0</v>
      </c>
      <c r="FQ268" s="34"/>
      <c r="FR268" s="34"/>
      <c r="FS268" s="34"/>
      <c r="FT268" s="34"/>
      <c r="FU268" s="34">
        <v>0</v>
      </c>
      <c r="FV268" s="34">
        <f t="shared" si="2260"/>
        <v>0</v>
      </c>
      <c r="FW268" s="34">
        <v>0</v>
      </c>
      <c r="FX268" s="34">
        <v>0</v>
      </c>
      <c r="FY268" s="34"/>
      <c r="FZ268" s="34"/>
      <c r="GA268" s="34">
        <f t="shared" si="1744"/>
        <v>0</v>
      </c>
      <c r="GB268" s="34">
        <f t="shared" si="1744"/>
        <v>0</v>
      </c>
      <c r="GC268" s="34"/>
      <c r="GD268" s="34">
        <f t="shared" si="2261"/>
        <v>0</v>
      </c>
      <c r="GE268" s="34">
        <f t="shared" si="2073"/>
        <v>0</v>
      </c>
      <c r="GF268" s="34">
        <f t="shared" si="1751"/>
        <v>0</v>
      </c>
      <c r="GG268" s="34"/>
      <c r="GH268" s="34"/>
      <c r="GI268" s="27">
        <f t="shared" si="1745"/>
        <v>0</v>
      </c>
      <c r="GJ268" s="27">
        <f t="shared" si="1745"/>
        <v>0</v>
      </c>
      <c r="GK268" s="37"/>
      <c r="GL268" s="38"/>
    </row>
    <row r="269" spans="1:194" ht="30" x14ac:dyDescent="0.25">
      <c r="A269" s="41"/>
      <c r="B269" s="72">
        <v>227</v>
      </c>
      <c r="C269" s="28" t="s">
        <v>407</v>
      </c>
      <c r="D269" s="29">
        <f t="shared" si="2148"/>
        <v>18150.400000000001</v>
      </c>
      <c r="E269" s="29">
        <f t="shared" si="2148"/>
        <v>18790</v>
      </c>
      <c r="F269" s="30">
        <v>18508</v>
      </c>
      <c r="G269" s="39">
        <v>1.42</v>
      </c>
      <c r="H269" s="31">
        <v>1</v>
      </c>
      <c r="I269" s="32"/>
      <c r="J269" s="32"/>
      <c r="K269" s="32"/>
      <c r="L269" s="29">
        <v>1.4</v>
      </c>
      <c r="M269" s="29">
        <v>1.68</v>
      </c>
      <c r="N269" s="29">
        <v>2.23</v>
      </c>
      <c r="O269" s="29">
        <v>2.39</v>
      </c>
      <c r="P269" s="33">
        <v>2.57</v>
      </c>
      <c r="Q269" s="34">
        <v>1</v>
      </c>
      <c r="R269" s="34">
        <f t="shared" si="2207"/>
        <v>37608.556579999989</v>
      </c>
      <c r="S269" s="34"/>
      <c r="T269" s="34">
        <f t="shared" si="2208"/>
        <v>0</v>
      </c>
      <c r="U269" s="34">
        <v>0</v>
      </c>
      <c r="V269" s="34">
        <f t="shared" si="2209"/>
        <v>0</v>
      </c>
      <c r="W269" s="34"/>
      <c r="X269" s="34">
        <f t="shared" si="2210"/>
        <v>0</v>
      </c>
      <c r="Y269" s="34"/>
      <c r="Z269" s="34">
        <f t="shared" si="2211"/>
        <v>0</v>
      </c>
      <c r="AA269" s="34"/>
      <c r="AB269" s="34">
        <f t="shared" si="2212"/>
        <v>0</v>
      </c>
      <c r="AC269" s="34">
        <v>0</v>
      </c>
      <c r="AD269" s="34">
        <f t="shared" si="2213"/>
        <v>0</v>
      </c>
      <c r="AE269" s="34">
        <v>0</v>
      </c>
      <c r="AF269" s="34">
        <f t="shared" si="2214"/>
        <v>0</v>
      </c>
      <c r="AG269" s="34"/>
      <c r="AH269" s="34">
        <f t="shared" si="2215"/>
        <v>0</v>
      </c>
      <c r="AI269" s="34">
        <v>0</v>
      </c>
      <c r="AJ269" s="34">
        <f t="shared" si="2216"/>
        <v>0</v>
      </c>
      <c r="AK269" s="34"/>
      <c r="AL269" s="34">
        <f t="shared" si="2217"/>
        <v>0</v>
      </c>
      <c r="AM269" s="34"/>
      <c r="AN269" s="34">
        <f t="shared" si="2218"/>
        <v>0</v>
      </c>
      <c r="AO269" s="34">
        <v>0</v>
      </c>
      <c r="AP269" s="34">
        <f t="shared" si="2219"/>
        <v>0</v>
      </c>
      <c r="AQ269" s="34">
        <v>6</v>
      </c>
      <c r="AR269" s="34">
        <f t="shared" si="2220"/>
        <v>267037.40340479999</v>
      </c>
      <c r="AS269" s="34">
        <v>0</v>
      </c>
      <c r="AT269" s="34">
        <f t="shared" si="2221"/>
        <v>0</v>
      </c>
      <c r="AU269" s="34"/>
      <c r="AV269" s="34">
        <f t="shared" si="2222"/>
        <v>0</v>
      </c>
      <c r="AW269" s="34"/>
      <c r="AX269" s="34">
        <f t="shared" si="2223"/>
        <v>0</v>
      </c>
      <c r="AY269" s="34"/>
      <c r="AZ269" s="34">
        <f t="shared" si="2224"/>
        <v>0</v>
      </c>
      <c r="BA269" s="34"/>
      <c r="BB269" s="34">
        <f t="shared" si="2225"/>
        <v>0</v>
      </c>
      <c r="BC269" s="34"/>
      <c r="BD269" s="34">
        <f t="shared" si="2226"/>
        <v>0</v>
      </c>
      <c r="BE269" s="34">
        <v>0</v>
      </c>
      <c r="BF269" s="34">
        <f t="shared" si="2227"/>
        <v>0</v>
      </c>
      <c r="BG269" s="34">
        <v>0</v>
      </c>
      <c r="BH269" s="34">
        <f t="shared" si="2228"/>
        <v>0</v>
      </c>
      <c r="BI269" s="34">
        <v>0</v>
      </c>
      <c r="BJ269" s="34">
        <f t="shared" si="2229"/>
        <v>0</v>
      </c>
      <c r="BK269" s="34">
        <v>0</v>
      </c>
      <c r="BL269" s="34">
        <f t="shared" si="2230"/>
        <v>0</v>
      </c>
      <c r="BM269" s="34">
        <v>20</v>
      </c>
      <c r="BN269" s="34">
        <f t="shared" si="2231"/>
        <v>779340.19986666669</v>
      </c>
      <c r="BO269" s="34">
        <v>8</v>
      </c>
      <c r="BP269" s="34">
        <f t="shared" si="2232"/>
        <v>310292.76013866666</v>
      </c>
      <c r="BQ269" s="40">
        <v>0</v>
      </c>
      <c r="BR269" s="34">
        <f t="shared" si="2233"/>
        <v>0</v>
      </c>
      <c r="BS269" s="34">
        <v>0</v>
      </c>
      <c r="BT269" s="34">
        <f t="shared" si="2234"/>
        <v>0</v>
      </c>
      <c r="BU269" s="34">
        <v>0</v>
      </c>
      <c r="BV269" s="34">
        <f t="shared" si="2235"/>
        <v>0</v>
      </c>
      <c r="BW269" s="34">
        <v>0</v>
      </c>
      <c r="BX269" s="34">
        <f t="shared" si="2236"/>
        <v>0</v>
      </c>
      <c r="BY269" s="34">
        <v>0</v>
      </c>
      <c r="BZ269" s="34">
        <f t="shared" si="2237"/>
        <v>0</v>
      </c>
      <c r="CA269" s="34">
        <v>0</v>
      </c>
      <c r="CB269" s="34">
        <f t="shared" si="2238"/>
        <v>0</v>
      </c>
      <c r="CC269" s="34">
        <v>0</v>
      </c>
      <c r="CD269" s="34">
        <f t="shared" si="2239"/>
        <v>0</v>
      </c>
      <c r="CE269" s="34">
        <v>0</v>
      </c>
      <c r="CF269" s="34">
        <f t="shared" si="2240"/>
        <v>0</v>
      </c>
      <c r="CG269" s="34"/>
      <c r="CH269" s="34">
        <f t="shared" si="2241"/>
        <v>0</v>
      </c>
      <c r="CI269" s="34"/>
      <c r="CJ269" s="34">
        <f t="shared" si="2242"/>
        <v>0</v>
      </c>
      <c r="CK269" s="34">
        <v>0</v>
      </c>
      <c r="CL269" s="34">
        <f t="shared" si="2243"/>
        <v>0</v>
      </c>
      <c r="CM269" s="34">
        <v>0</v>
      </c>
      <c r="CN269" s="34">
        <f t="shared" si="2244"/>
        <v>0</v>
      </c>
      <c r="CO269" s="34"/>
      <c r="CP269" s="34">
        <f t="shared" si="1951"/>
        <v>0</v>
      </c>
      <c r="CQ269" s="34"/>
      <c r="CR269" s="34"/>
      <c r="CS269" s="34">
        <f t="shared" si="1727"/>
        <v>0</v>
      </c>
      <c r="CT269" s="34">
        <f t="shared" si="1727"/>
        <v>0</v>
      </c>
      <c r="CU269" s="34"/>
      <c r="CV269" s="34">
        <f t="shared" si="2245"/>
        <v>0</v>
      </c>
      <c r="CW269" s="34"/>
      <c r="CX269" s="34">
        <f t="shared" si="2246"/>
        <v>0</v>
      </c>
      <c r="CY269" s="34">
        <v>2</v>
      </c>
      <c r="CZ269" s="34">
        <f t="shared" si="2247"/>
        <v>70902.267837333318</v>
      </c>
      <c r="DA269" s="34"/>
      <c r="DB269" s="34">
        <f t="shared" si="2248"/>
        <v>0</v>
      </c>
      <c r="DC269" s="34"/>
      <c r="DD269" s="34">
        <f t="shared" si="2249"/>
        <v>0</v>
      </c>
      <c r="DE269" s="34">
        <v>0</v>
      </c>
      <c r="DF269" s="34">
        <f t="shared" si="2250"/>
        <v>0</v>
      </c>
      <c r="DG269" s="34">
        <v>0</v>
      </c>
      <c r="DH269" s="34">
        <f t="shared" si="2251"/>
        <v>0</v>
      </c>
      <c r="DI269" s="34">
        <v>0</v>
      </c>
      <c r="DJ269" s="34">
        <f t="shared" si="1958"/>
        <v>0</v>
      </c>
      <c r="DK269" s="34"/>
      <c r="DL269" s="27"/>
      <c r="DM269" s="34"/>
      <c r="DN269" s="27">
        <f t="shared" si="1682"/>
        <v>0</v>
      </c>
      <c r="DO269" s="34">
        <v>2</v>
      </c>
      <c r="DP269" s="34">
        <f t="shared" si="2252"/>
        <v>77063.082487999985</v>
      </c>
      <c r="DQ269" s="34"/>
      <c r="DR269" s="34">
        <f t="shared" si="2253"/>
        <v>0</v>
      </c>
      <c r="DS269" s="34">
        <v>0</v>
      </c>
      <c r="DT269" s="34">
        <f t="shared" si="1960"/>
        <v>0</v>
      </c>
      <c r="DU269" s="34"/>
      <c r="DV269" s="27"/>
      <c r="DW269" s="34">
        <f t="shared" si="1693"/>
        <v>0</v>
      </c>
      <c r="DX269" s="34">
        <f t="shared" si="1693"/>
        <v>0</v>
      </c>
      <c r="DY269" s="34"/>
      <c r="DZ269" s="34">
        <f t="shared" si="2254"/>
        <v>0</v>
      </c>
      <c r="EA269" s="34">
        <v>0</v>
      </c>
      <c r="EB269" s="34">
        <f t="shared" si="1961"/>
        <v>0</v>
      </c>
      <c r="EC269" s="27"/>
      <c r="ED269" s="34"/>
      <c r="EE269" s="34">
        <f t="shared" si="1735"/>
        <v>0</v>
      </c>
      <c r="EF269" s="34">
        <f t="shared" si="1735"/>
        <v>0</v>
      </c>
      <c r="EG269" s="34">
        <v>0</v>
      </c>
      <c r="EH269" s="34">
        <f t="shared" si="2255"/>
        <v>0</v>
      </c>
      <c r="EI269" s="34">
        <v>0</v>
      </c>
      <c r="EJ269" s="34">
        <v>0</v>
      </c>
      <c r="EK269" s="34"/>
      <c r="EL269" s="34"/>
      <c r="EM269" s="34">
        <f t="shared" si="1737"/>
        <v>0</v>
      </c>
      <c r="EN269" s="34">
        <f t="shared" si="1694"/>
        <v>0</v>
      </c>
      <c r="EO269" s="34"/>
      <c r="EP269" s="34">
        <f t="shared" si="2256"/>
        <v>0</v>
      </c>
      <c r="EQ269" s="34">
        <v>0</v>
      </c>
      <c r="ER269" s="34">
        <f t="shared" si="1748"/>
        <v>0</v>
      </c>
      <c r="ES269" s="34"/>
      <c r="ET269" s="34"/>
      <c r="EU269" s="34">
        <f t="shared" si="1738"/>
        <v>0</v>
      </c>
      <c r="EV269" s="34">
        <f t="shared" si="1696"/>
        <v>0</v>
      </c>
      <c r="EW269" s="34">
        <v>0</v>
      </c>
      <c r="EX269" s="34">
        <f t="shared" si="2257"/>
        <v>0</v>
      </c>
      <c r="EY269" s="34">
        <f t="shared" si="1739"/>
        <v>0</v>
      </c>
      <c r="EZ269" s="34">
        <f t="shared" si="1749"/>
        <v>0</v>
      </c>
      <c r="FA269" s="34"/>
      <c r="FB269" s="34"/>
      <c r="FC269" s="34">
        <f t="shared" si="1863"/>
        <v>0</v>
      </c>
      <c r="FD269" s="34">
        <f t="shared" si="1863"/>
        <v>0</v>
      </c>
      <c r="FE269" s="34"/>
      <c r="FF269" s="34">
        <f t="shared" si="2258"/>
        <v>0</v>
      </c>
      <c r="FG269" s="34">
        <v>0</v>
      </c>
      <c r="FH269" s="34">
        <f t="shared" si="1822"/>
        <v>0</v>
      </c>
      <c r="FI269" s="34"/>
      <c r="FJ269" s="34"/>
      <c r="FK269" s="34">
        <f t="shared" si="1865"/>
        <v>0</v>
      </c>
      <c r="FL269" s="34">
        <f t="shared" si="1865"/>
        <v>0</v>
      </c>
      <c r="FM269" s="34"/>
      <c r="FN269" s="34">
        <f t="shared" si="2259"/>
        <v>0</v>
      </c>
      <c r="FO269" s="34">
        <v>0</v>
      </c>
      <c r="FP269" s="34">
        <f t="shared" si="1750"/>
        <v>0</v>
      </c>
      <c r="FQ269" s="34"/>
      <c r="FR269" s="34"/>
      <c r="FS269" s="34"/>
      <c r="FT269" s="34"/>
      <c r="FU269" s="34">
        <v>0</v>
      </c>
      <c r="FV269" s="34">
        <f t="shared" si="2260"/>
        <v>0</v>
      </c>
      <c r="FW269" s="34">
        <v>0</v>
      </c>
      <c r="FX269" s="34">
        <v>0</v>
      </c>
      <c r="FY269" s="34"/>
      <c r="FZ269" s="34"/>
      <c r="GA269" s="34">
        <f t="shared" si="1744"/>
        <v>0</v>
      </c>
      <c r="GB269" s="34">
        <f t="shared" si="1744"/>
        <v>0</v>
      </c>
      <c r="GC269" s="34"/>
      <c r="GD269" s="34">
        <f t="shared" si="2261"/>
        <v>0</v>
      </c>
      <c r="GE269" s="34">
        <f t="shared" si="2073"/>
        <v>0</v>
      </c>
      <c r="GF269" s="34">
        <f t="shared" si="1751"/>
        <v>0</v>
      </c>
      <c r="GG269" s="34"/>
      <c r="GH269" s="34"/>
      <c r="GI269" s="27">
        <f t="shared" si="1745"/>
        <v>0</v>
      </c>
      <c r="GJ269" s="27">
        <f t="shared" si="1745"/>
        <v>0</v>
      </c>
      <c r="GK269" s="37"/>
      <c r="GL269" s="38"/>
    </row>
    <row r="270" spans="1:194" ht="30" x14ac:dyDescent="0.25">
      <c r="A270" s="41"/>
      <c r="B270" s="72">
        <v>228</v>
      </c>
      <c r="C270" s="28" t="s">
        <v>408</v>
      </c>
      <c r="D270" s="29">
        <f t="shared" si="2148"/>
        <v>18150.400000000001</v>
      </c>
      <c r="E270" s="29">
        <f t="shared" si="2148"/>
        <v>18790</v>
      </c>
      <c r="F270" s="30">
        <v>18508</v>
      </c>
      <c r="G270" s="39">
        <v>2.31</v>
      </c>
      <c r="H270" s="31">
        <v>1</v>
      </c>
      <c r="I270" s="32"/>
      <c r="J270" s="32"/>
      <c r="K270" s="32"/>
      <c r="L270" s="29">
        <v>1.4</v>
      </c>
      <c r="M270" s="29">
        <v>1.68</v>
      </c>
      <c r="N270" s="29">
        <v>2.23</v>
      </c>
      <c r="O270" s="29">
        <v>2.39</v>
      </c>
      <c r="P270" s="33">
        <v>2.57</v>
      </c>
      <c r="Q270" s="34">
        <v>25</v>
      </c>
      <c r="R270" s="34">
        <f t="shared" si="2207"/>
        <v>1529502.9172499999</v>
      </c>
      <c r="S270" s="34">
        <v>0</v>
      </c>
      <c r="T270" s="34">
        <f t="shared" si="2208"/>
        <v>0</v>
      </c>
      <c r="U270" s="34">
        <v>0</v>
      </c>
      <c r="V270" s="34">
        <f t="shared" si="2209"/>
        <v>0</v>
      </c>
      <c r="W270" s="34"/>
      <c r="X270" s="34">
        <f t="shared" si="2210"/>
        <v>0</v>
      </c>
      <c r="Y270" s="34">
        <v>4</v>
      </c>
      <c r="Z270" s="34">
        <f t="shared" si="2211"/>
        <v>246930.34519999998</v>
      </c>
      <c r="AA270" s="34"/>
      <c r="AB270" s="34">
        <f t="shared" si="2212"/>
        <v>0</v>
      </c>
      <c r="AC270" s="34">
        <v>0</v>
      </c>
      <c r="AD270" s="34">
        <f t="shared" si="2213"/>
        <v>0</v>
      </c>
      <c r="AE270" s="34">
        <v>0</v>
      </c>
      <c r="AF270" s="34">
        <f t="shared" si="2214"/>
        <v>0</v>
      </c>
      <c r="AG270" s="34">
        <v>0</v>
      </c>
      <c r="AH270" s="34">
        <f t="shared" si="2215"/>
        <v>0</v>
      </c>
      <c r="AI270" s="34">
        <v>0</v>
      </c>
      <c r="AJ270" s="34">
        <f t="shared" si="2216"/>
        <v>0</v>
      </c>
      <c r="AK270" s="34">
        <v>10</v>
      </c>
      <c r="AL270" s="34">
        <f t="shared" si="2217"/>
        <v>603341.55111999996</v>
      </c>
      <c r="AM270" s="34"/>
      <c r="AN270" s="34">
        <f t="shared" si="2218"/>
        <v>0</v>
      </c>
      <c r="AO270" s="34">
        <v>0</v>
      </c>
      <c r="AP270" s="34">
        <f t="shared" si="2219"/>
        <v>0</v>
      </c>
      <c r="AQ270" s="34">
        <v>36</v>
      </c>
      <c r="AR270" s="34">
        <f t="shared" si="2220"/>
        <v>2606435.5008383999</v>
      </c>
      <c r="AS270" s="34">
        <v>0</v>
      </c>
      <c r="AT270" s="34">
        <f t="shared" si="2221"/>
        <v>0</v>
      </c>
      <c r="AU270" s="34">
        <v>0</v>
      </c>
      <c r="AV270" s="34">
        <f t="shared" si="2222"/>
        <v>0</v>
      </c>
      <c r="AW270" s="34">
        <v>0</v>
      </c>
      <c r="AX270" s="34">
        <f t="shared" si="2223"/>
        <v>0</v>
      </c>
      <c r="AY270" s="34"/>
      <c r="AZ270" s="34">
        <f t="shared" si="2224"/>
        <v>0</v>
      </c>
      <c r="BA270" s="34"/>
      <c r="BB270" s="34">
        <f t="shared" si="2225"/>
        <v>0</v>
      </c>
      <c r="BC270" s="34"/>
      <c r="BD270" s="34">
        <f t="shared" si="2226"/>
        <v>0</v>
      </c>
      <c r="BE270" s="34">
        <v>0</v>
      </c>
      <c r="BF270" s="34">
        <f t="shared" si="2227"/>
        <v>0</v>
      </c>
      <c r="BG270" s="34">
        <v>0</v>
      </c>
      <c r="BH270" s="34">
        <f t="shared" si="2228"/>
        <v>0</v>
      </c>
      <c r="BI270" s="34">
        <v>0</v>
      </c>
      <c r="BJ270" s="34">
        <f t="shared" si="2229"/>
        <v>0</v>
      </c>
      <c r="BK270" s="34">
        <v>0</v>
      </c>
      <c r="BL270" s="34">
        <f t="shared" si="2230"/>
        <v>0</v>
      </c>
      <c r="BM270" s="34">
        <v>25</v>
      </c>
      <c r="BN270" s="34">
        <f t="shared" si="2231"/>
        <v>1584749.8782500001</v>
      </c>
      <c r="BO270" s="34">
        <v>0</v>
      </c>
      <c r="BP270" s="34">
        <f t="shared" si="2232"/>
        <v>0</v>
      </c>
      <c r="BQ270" s="40">
        <v>0</v>
      </c>
      <c r="BR270" s="34">
        <f t="shared" si="2233"/>
        <v>0</v>
      </c>
      <c r="BS270" s="34">
        <v>0</v>
      </c>
      <c r="BT270" s="34">
        <f t="shared" si="2234"/>
        <v>0</v>
      </c>
      <c r="BU270" s="34">
        <v>0</v>
      </c>
      <c r="BV270" s="34">
        <f t="shared" si="2235"/>
        <v>0</v>
      </c>
      <c r="BW270" s="34">
        <v>0</v>
      </c>
      <c r="BX270" s="34">
        <f t="shared" si="2236"/>
        <v>0</v>
      </c>
      <c r="BY270" s="34">
        <v>0</v>
      </c>
      <c r="BZ270" s="34">
        <f t="shared" si="2237"/>
        <v>0</v>
      </c>
      <c r="CA270" s="34">
        <v>0</v>
      </c>
      <c r="CB270" s="34">
        <f t="shared" si="2238"/>
        <v>0</v>
      </c>
      <c r="CC270" s="34">
        <v>0</v>
      </c>
      <c r="CD270" s="34">
        <f t="shared" si="2239"/>
        <v>0</v>
      </c>
      <c r="CE270" s="34">
        <v>0</v>
      </c>
      <c r="CF270" s="34">
        <f t="shared" si="2240"/>
        <v>0</v>
      </c>
      <c r="CG270" s="34"/>
      <c r="CH270" s="34">
        <f t="shared" si="2241"/>
        <v>0</v>
      </c>
      <c r="CI270" s="34"/>
      <c r="CJ270" s="34">
        <f t="shared" si="2242"/>
        <v>0</v>
      </c>
      <c r="CK270" s="34">
        <v>0</v>
      </c>
      <c r="CL270" s="34">
        <f t="shared" si="2243"/>
        <v>0</v>
      </c>
      <c r="CM270" s="34">
        <v>0</v>
      </c>
      <c r="CN270" s="34">
        <f t="shared" si="2244"/>
        <v>0</v>
      </c>
      <c r="CO270" s="34"/>
      <c r="CP270" s="34">
        <f t="shared" si="1951"/>
        <v>0</v>
      </c>
      <c r="CQ270" s="34"/>
      <c r="CR270" s="34"/>
      <c r="CS270" s="34">
        <f t="shared" si="1727"/>
        <v>0</v>
      </c>
      <c r="CT270" s="34">
        <f t="shared" si="1727"/>
        <v>0</v>
      </c>
      <c r="CU270" s="34">
        <v>2</v>
      </c>
      <c r="CV270" s="34">
        <f t="shared" si="2245"/>
        <v>137763.53347680002</v>
      </c>
      <c r="CW270" s="34"/>
      <c r="CX270" s="34">
        <f t="shared" si="2246"/>
        <v>0</v>
      </c>
      <c r="CY270" s="34">
        <v>0</v>
      </c>
      <c r="CZ270" s="34">
        <f t="shared" si="2247"/>
        <v>0</v>
      </c>
      <c r="DA270" s="34">
        <v>0</v>
      </c>
      <c r="DB270" s="34">
        <f t="shared" si="2248"/>
        <v>0</v>
      </c>
      <c r="DC270" s="34"/>
      <c r="DD270" s="34">
        <f t="shared" si="2249"/>
        <v>0</v>
      </c>
      <c r="DE270" s="34">
        <v>0</v>
      </c>
      <c r="DF270" s="34">
        <f t="shared" si="2250"/>
        <v>0</v>
      </c>
      <c r="DG270" s="34">
        <v>0</v>
      </c>
      <c r="DH270" s="34">
        <f t="shared" si="2251"/>
        <v>0</v>
      </c>
      <c r="DI270" s="34">
        <v>0</v>
      </c>
      <c r="DJ270" s="34">
        <f t="shared" si="1958"/>
        <v>0</v>
      </c>
      <c r="DK270" s="34"/>
      <c r="DL270" s="27"/>
      <c r="DM270" s="34"/>
      <c r="DN270" s="27">
        <f t="shared" ref="DN270:DN271" si="2262">DJ270+DL270</f>
        <v>0</v>
      </c>
      <c r="DO270" s="34">
        <v>0</v>
      </c>
      <c r="DP270" s="34">
        <f t="shared" si="2252"/>
        <v>0</v>
      </c>
      <c r="DQ270" s="34"/>
      <c r="DR270" s="34">
        <f t="shared" si="2253"/>
        <v>0</v>
      </c>
      <c r="DS270" s="34">
        <v>0</v>
      </c>
      <c r="DT270" s="34">
        <f t="shared" si="1960"/>
        <v>0</v>
      </c>
      <c r="DU270" s="34"/>
      <c r="DV270" s="27"/>
      <c r="DW270" s="34">
        <f t="shared" si="1693"/>
        <v>0</v>
      </c>
      <c r="DX270" s="34">
        <f t="shared" si="1693"/>
        <v>0</v>
      </c>
      <c r="DY270" s="34"/>
      <c r="DZ270" s="34">
        <f t="shared" si="2254"/>
        <v>0</v>
      </c>
      <c r="EA270" s="34">
        <v>0</v>
      </c>
      <c r="EB270" s="34">
        <f t="shared" si="1961"/>
        <v>0</v>
      </c>
      <c r="EC270" s="27"/>
      <c r="ED270" s="34"/>
      <c r="EE270" s="34">
        <f t="shared" si="1735"/>
        <v>0</v>
      </c>
      <c r="EF270" s="34">
        <f t="shared" si="1735"/>
        <v>0</v>
      </c>
      <c r="EG270" s="34">
        <v>0</v>
      </c>
      <c r="EH270" s="34">
        <f t="shared" si="2255"/>
        <v>0</v>
      </c>
      <c r="EI270" s="34">
        <v>0</v>
      </c>
      <c r="EJ270" s="34">
        <v>0</v>
      </c>
      <c r="EK270" s="34"/>
      <c r="EL270" s="34"/>
      <c r="EM270" s="34">
        <f t="shared" si="1737"/>
        <v>0</v>
      </c>
      <c r="EN270" s="34">
        <f t="shared" si="1694"/>
        <v>0</v>
      </c>
      <c r="EO270" s="34">
        <v>0</v>
      </c>
      <c r="EP270" s="34">
        <f t="shared" si="2256"/>
        <v>0</v>
      </c>
      <c r="EQ270" s="34">
        <v>0</v>
      </c>
      <c r="ER270" s="34">
        <f t="shared" si="1748"/>
        <v>0</v>
      </c>
      <c r="ES270" s="34"/>
      <c r="ET270" s="34"/>
      <c r="EU270" s="34">
        <f t="shared" si="1738"/>
        <v>0</v>
      </c>
      <c r="EV270" s="34">
        <f t="shared" si="1696"/>
        <v>0</v>
      </c>
      <c r="EW270" s="34">
        <v>0</v>
      </c>
      <c r="EX270" s="34">
        <f t="shared" si="2257"/>
        <v>0</v>
      </c>
      <c r="EY270" s="34">
        <f t="shared" si="1739"/>
        <v>0</v>
      </c>
      <c r="EZ270" s="34">
        <f t="shared" si="1749"/>
        <v>0</v>
      </c>
      <c r="FA270" s="34"/>
      <c r="FB270" s="34"/>
      <c r="FC270" s="34">
        <f t="shared" si="1863"/>
        <v>0</v>
      </c>
      <c r="FD270" s="34">
        <f t="shared" si="1863"/>
        <v>0</v>
      </c>
      <c r="FE270" s="34">
        <v>0</v>
      </c>
      <c r="FF270" s="34">
        <f t="shared" si="2258"/>
        <v>0</v>
      </c>
      <c r="FG270" s="34">
        <v>0</v>
      </c>
      <c r="FH270" s="34">
        <f t="shared" si="1822"/>
        <v>0</v>
      </c>
      <c r="FI270" s="34"/>
      <c r="FJ270" s="34"/>
      <c r="FK270" s="34">
        <f t="shared" si="1865"/>
        <v>0</v>
      </c>
      <c r="FL270" s="34">
        <f t="shared" si="1865"/>
        <v>0</v>
      </c>
      <c r="FM270" s="34">
        <v>0</v>
      </c>
      <c r="FN270" s="34">
        <f t="shared" si="2259"/>
        <v>0</v>
      </c>
      <c r="FO270" s="34">
        <v>0</v>
      </c>
      <c r="FP270" s="34">
        <f t="shared" si="1750"/>
        <v>0</v>
      </c>
      <c r="FQ270" s="34"/>
      <c r="FR270" s="34"/>
      <c r="FS270" s="34"/>
      <c r="FT270" s="34"/>
      <c r="FU270" s="34">
        <v>0</v>
      </c>
      <c r="FV270" s="34">
        <f t="shared" si="2260"/>
        <v>0</v>
      </c>
      <c r="FW270" s="34">
        <v>0</v>
      </c>
      <c r="FX270" s="34">
        <v>0</v>
      </c>
      <c r="FY270" s="34"/>
      <c r="FZ270" s="34"/>
      <c r="GA270" s="34">
        <f t="shared" si="1744"/>
        <v>0</v>
      </c>
      <c r="GB270" s="34">
        <f t="shared" si="1744"/>
        <v>0</v>
      </c>
      <c r="GC270" s="34"/>
      <c r="GD270" s="34">
        <f t="shared" si="2261"/>
        <v>0</v>
      </c>
      <c r="GE270" s="34">
        <f t="shared" si="2073"/>
        <v>0</v>
      </c>
      <c r="GF270" s="34">
        <f t="shared" si="1751"/>
        <v>0</v>
      </c>
      <c r="GG270" s="34"/>
      <c r="GH270" s="34"/>
      <c r="GI270" s="27">
        <f t="shared" si="1745"/>
        <v>0</v>
      </c>
      <c r="GJ270" s="27">
        <f t="shared" si="1745"/>
        <v>0</v>
      </c>
      <c r="GK270" s="37"/>
      <c r="GL270" s="38"/>
    </row>
    <row r="271" spans="1:194" ht="30" x14ac:dyDescent="0.25">
      <c r="A271" s="41"/>
      <c r="B271" s="72">
        <v>229</v>
      </c>
      <c r="C271" s="28" t="s">
        <v>409</v>
      </c>
      <c r="D271" s="29">
        <f t="shared" si="2148"/>
        <v>18150.400000000001</v>
      </c>
      <c r="E271" s="29">
        <f t="shared" si="2148"/>
        <v>18790</v>
      </c>
      <c r="F271" s="30">
        <v>18508</v>
      </c>
      <c r="G271" s="39">
        <v>3.12</v>
      </c>
      <c r="H271" s="31">
        <v>1</v>
      </c>
      <c r="I271" s="32"/>
      <c r="J271" s="32"/>
      <c r="K271" s="32"/>
      <c r="L271" s="29">
        <v>1.4</v>
      </c>
      <c r="M271" s="29">
        <v>1.68</v>
      </c>
      <c r="N271" s="29">
        <v>2.23</v>
      </c>
      <c r="O271" s="29">
        <v>2.39</v>
      </c>
      <c r="P271" s="33">
        <v>2.57</v>
      </c>
      <c r="Q271" s="34">
        <v>130</v>
      </c>
      <c r="R271" s="34">
        <f t="shared" si="2207"/>
        <v>10742275.034399999</v>
      </c>
      <c r="S271" s="34"/>
      <c r="T271" s="34">
        <f t="shared" si="2208"/>
        <v>0</v>
      </c>
      <c r="U271" s="34"/>
      <c r="V271" s="34">
        <f t="shared" si="2209"/>
        <v>0</v>
      </c>
      <c r="W271" s="34"/>
      <c r="X271" s="34">
        <f t="shared" si="2210"/>
        <v>0</v>
      </c>
      <c r="Y271" s="34">
        <v>10</v>
      </c>
      <c r="Z271" s="34">
        <f t="shared" si="2211"/>
        <v>833790.77600000007</v>
      </c>
      <c r="AA271" s="34">
        <v>4</v>
      </c>
      <c r="AB271" s="34">
        <f t="shared" si="2212"/>
        <v>333516.31039999996</v>
      </c>
      <c r="AC271" s="34"/>
      <c r="AD271" s="34">
        <f t="shared" si="2213"/>
        <v>0</v>
      </c>
      <c r="AE271" s="34"/>
      <c r="AF271" s="34">
        <f t="shared" si="2214"/>
        <v>0</v>
      </c>
      <c r="AG271" s="34"/>
      <c r="AH271" s="34">
        <f t="shared" si="2215"/>
        <v>0</v>
      </c>
      <c r="AI271" s="34"/>
      <c r="AJ271" s="34">
        <f t="shared" si="2216"/>
        <v>0</v>
      </c>
      <c r="AK271" s="34">
        <v>2</v>
      </c>
      <c r="AL271" s="34">
        <f t="shared" si="2217"/>
        <v>162980.57484799996</v>
      </c>
      <c r="AM271" s="34"/>
      <c r="AN271" s="34">
        <f t="shared" si="2218"/>
        <v>0</v>
      </c>
      <c r="AO271" s="34"/>
      <c r="AP271" s="34">
        <f t="shared" si="2219"/>
        <v>0</v>
      </c>
      <c r="AQ271" s="34">
        <v>46</v>
      </c>
      <c r="AR271" s="34">
        <f t="shared" si="2220"/>
        <v>4498263.8658047998</v>
      </c>
      <c r="AS271" s="34"/>
      <c r="AT271" s="34">
        <f t="shared" si="2221"/>
        <v>0</v>
      </c>
      <c r="AU271" s="34"/>
      <c r="AV271" s="34">
        <f t="shared" si="2222"/>
        <v>0</v>
      </c>
      <c r="AW271" s="34">
        <v>3</v>
      </c>
      <c r="AX271" s="34">
        <f t="shared" si="2223"/>
        <v>293365.03472640004</v>
      </c>
      <c r="AY271" s="34"/>
      <c r="AZ271" s="34">
        <f t="shared" si="2224"/>
        <v>0</v>
      </c>
      <c r="BA271" s="34"/>
      <c r="BB271" s="34">
        <f t="shared" si="2225"/>
        <v>0</v>
      </c>
      <c r="BC271" s="34"/>
      <c r="BD271" s="34">
        <f t="shared" si="2226"/>
        <v>0</v>
      </c>
      <c r="BE271" s="34"/>
      <c r="BF271" s="34">
        <f t="shared" si="2227"/>
        <v>0</v>
      </c>
      <c r="BG271" s="34"/>
      <c r="BH271" s="34">
        <f t="shared" si="2228"/>
        <v>0</v>
      </c>
      <c r="BI271" s="34"/>
      <c r="BJ271" s="34">
        <f t="shared" si="2229"/>
        <v>0</v>
      </c>
      <c r="BK271" s="34"/>
      <c r="BL271" s="34">
        <f t="shared" si="2230"/>
        <v>0</v>
      </c>
      <c r="BM271" s="34">
        <v>40</v>
      </c>
      <c r="BN271" s="34">
        <f t="shared" si="2231"/>
        <v>3424706.2304000002</v>
      </c>
      <c r="BO271" s="34"/>
      <c r="BP271" s="34">
        <f t="shared" si="2232"/>
        <v>0</v>
      </c>
      <c r="BQ271" s="40"/>
      <c r="BR271" s="34">
        <f t="shared" si="2233"/>
        <v>0</v>
      </c>
      <c r="BS271" s="34"/>
      <c r="BT271" s="34">
        <f t="shared" si="2234"/>
        <v>0</v>
      </c>
      <c r="BU271" s="34"/>
      <c r="BV271" s="34">
        <f t="shared" si="2235"/>
        <v>0</v>
      </c>
      <c r="BW271" s="34"/>
      <c r="BX271" s="34">
        <f t="shared" si="2236"/>
        <v>0</v>
      </c>
      <c r="BY271" s="34"/>
      <c r="BZ271" s="34">
        <f t="shared" si="2237"/>
        <v>0</v>
      </c>
      <c r="CA271" s="34"/>
      <c r="CB271" s="34">
        <f t="shared" si="2238"/>
        <v>0</v>
      </c>
      <c r="CC271" s="34"/>
      <c r="CD271" s="34">
        <f t="shared" si="2239"/>
        <v>0</v>
      </c>
      <c r="CE271" s="34"/>
      <c r="CF271" s="34">
        <f t="shared" si="2240"/>
        <v>0</v>
      </c>
      <c r="CG271" s="34"/>
      <c r="CH271" s="34">
        <f t="shared" si="2241"/>
        <v>0</v>
      </c>
      <c r="CI271" s="34"/>
      <c r="CJ271" s="34">
        <f t="shared" si="2242"/>
        <v>0</v>
      </c>
      <c r="CK271" s="34"/>
      <c r="CL271" s="34">
        <f t="shared" si="2243"/>
        <v>0</v>
      </c>
      <c r="CM271" s="34"/>
      <c r="CN271" s="34">
        <f t="shared" si="2244"/>
        <v>0</v>
      </c>
      <c r="CO271" s="34"/>
      <c r="CP271" s="34">
        <f t="shared" si="1951"/>
        <v>0</v>
      </c>
      <c r="CQ271" s="34"/>
      <c r="CR271" s="34"/>
      <c r="CS271" s="34">
        <f t="shared" si="1727"/>
        <v>0</v>
      </c>
      <c r="CT271" s="34">
        <f t="shared" si="1727"/>
        <v>0</v>
      </c>
      <c r="CU271" s="34"/>
      <c r="CV271" s="34">
        <f t="shared" si="2245"/>
        <v>0</v>
      </c>
      <c r="CW271" s="34"/>
      <c r="CX271" s="34">
        <f t="shared" si="2246"/>
        <v>0</v>
      </c>
      <c r="CY271" s="34"/>
      <c r="CZ271" s="34">
        <f t="shared" si="2247"/>
        <v>0</v>
      </c>
      <c r="DA271" s="34"/>
      <c r="DB271" s="34">
        <f t="shared" si="2248"/>
        <v>0</v>
      </c>
      <c r="DC271" s="34"/>
      <c r="DD271" s="34">
        <f t="shared" si="2249"/>
        <v>0</v>
      </c>
      <c r="DE271" s="34"/>
      <c r="DF271" s="34">
        <f t="shared" si="2250"/>
        <v>0</v>
      </c>
      <c r="DG271" s="34"/>
      <c r="DH271" s="34">
        <f t="shared" si="2251"/>
        <v>0</v>
      </c>
      <c r="DI271" s="34">
        <v>0</v>
      </c>
      <c r="DJ271" s="34">
        <f t="shared" si="1958"/>
        <v>0</v>
      </c>
      <c r="DK271" s="34"/>
      <c r="DL271" s="27"/>
      <c r="DM271" s="34">
        <f t="shared" si="1823"/>
        <v>0</v>
      </c>
      <c r="DN271" s="27">
        <f t="shared" si="2262"/>
        <v>0</v>
      </c>
      <c r="DO271" s="34"/>
      <c r="DP271" s="34">
        <f t="shared" si="2252"/>
        <v>0</v>
      </c>
      <c r="DQ271" s="34"/>
      <c r="DR271" s="34">
        <f t="shared" si="2253"/>
        <v>0</v>
      </c>
      <c r="DS271" s="34">
        <v>0</v>
      </c>
      <c r="DT271" s="34">
        <f t="shared" si="1960"/>
        <v>0</v>
      </c>
      <c r="DU271" s="34"/>
      <c r="DV271" s="27"/>
      <c r="DW271" s="34">
        <f t="shared" ref="DW271:DX334" si="2263">DS271+DU271</f>
        <v>0</v>
      </c>
      <c r="DX271" s="34">
        <f t="shared" si="2263"/>
        <v>0</v>
      </c>
      <c r="DY271" s="34"/>
      <c r="DZ271" s="34">
        <f t="shared" si="2254"/>
        <v>0</v>
      </c>
      <c r="EA271" s="34">
        <v>0</v>
      </c>
      <c r="EB271" s="34">
        <f t="shared" si="1961"/>
        <v>0</v>
      </c>
      <c r="EC271" s="27"/>
      <c r="ED271" s="34">
        <f t="shared" ref="ED271:ED277" si="2264">DZ271+EB271</f>
        <v>0</v>
      </c>
      <c r="EE271" s="34">
        <f t="shared" si="1735"/>
        <v>0</v>
      </c>
      <c r="EF271" s="34">
        <f t="shared" si="1735"/>
        <v>0</v>
      </c>
      <c r="EG271" s="34"/>
      <c r="EH271" s="34">
        <f t="shared" si="2255"/>
        <v>0</v>
      </c>
      <c r="EI271" s="34">
        <v>0</v>
      </c>
      <c r="EJ271" s="34">
        <v>0</v>
      </c>
      <c r="EK271" s="34"/>
      <c r="EL271" s="34"/>
      <c r="EM271" s="34">
        <f t="shared" si="1737"/>
        <v>0</v>
      </c>
      <c r="EN271" s="34">
        <f t="shared" si="1737"/>
        <v>0</v>
      </c>
      <c r="EO271" s="34"/>
      <c r="EP271" s="34">
        <f t="shared" si="2256"/>
        <v>0</v>
      </c>
      <c r="EQ271" s="34">
        <v>0</v>
      </c>
      <c r="ER271" s="34">
        <f t="shared" si="1748"/>
        <v>0</v>
      </c>
      <c r="ES271" s="34"/>
      <c r="ET271" s="34"/>
      <c r="EU271" s="34">
        <f t="shared" si="1738"/>
        <v>0</v>
      </c>
      <c r="EV271" s="34">
        <f t="shared" si="1738"/>
        <v>0</v>
      </c>
      <c r="EW271" s="34"/>
      <c r="EX271" s="34">
        <f t="shared" si="2257"/>
        <v>0</v>
      </c>
      <c r="EY271" s="34">
        <f t="shared" si="1739"/>
        <v>0</v>
      </c>
      <c r="EZ271" s="34">
        <f t="shared" si="1749"/>
        <v>0</v>
      </c>
      <c r="FA271" s="34"/>
      <c r="FB271" s="34">
        <f t="shared" ref="FB271:FB277" si="2265">EX271+EZ271</f>
        <v>0</v>
      </c>
      <c r="FC271" s="34">
        <f t="shared" si="1863"/>
        <v>0</v>
      </c>
      <c r="FD271" s="34">
        <f t="shared" si="1863"/>
        <v>0</v>
      </c>
      <c r="FE271" s="34"/>
      <c r="FF271" s="34">
        <f t="shared" si="2258"/>
        <v>0</v>
      </c>
      <c r="FG271" s="34">
        <v>0</v>
      </c>
      <c r="FH271" s="34">
        <f t="shared" si="1822"/>
        <v>0</v>
      </c>
      <c r="FI271" s="34"/>
      <c r="FJ271" s="34">
        <f t="shared" ref="FJ271:FJ277" si="2266">FF271+FH271</f>
        <v>0</v>
      </c>
      <c r="FK271" s="34">
        <f t="shared" si="1865"/>
        <v>0</v>
      </c>
      <c r="FL271" s="34">
        <f t="shared" si="1865"/>
        <v>0</v>
      </c>
      <c r="FM271" s="34"/>
      <c r="FN271" s="34">
        <f t="shared" si="2259"/>
        <v>0</v>
      </c>
      <c r="FO271" s="34">
        <v>0</v>
      </c>
      <c r="FP271" s="34">
        <f t="shared" si="1750"/>
        <v>0</v>
      </c>
      <c r="FQ271" s="34"/>
      <c r="FR271" s="34">
        <f t="shared" ref="FR271:FT278" si="2267">FN271+FP271</f>
        <v>0</v>
      </c>
      <c r="FS271" s="34">
        <f t="shared" si="2267"/>
        <v>0</v>
      </c>
      <c r="FT271" s="34">
        <f t="shared" si="2267"/>
        <v>0</v>
      </c>
      <c r="FU271" s="34"/>
      <c r="FV271" s="34">
        <f t="shared" si="2260"/>
        <v>0</v>
      </c>
      <c r="FW271" s="34">
        <v>0</v>
      </c>
      <c r="FX271" s="34">
        <v>0</v>
      </c>
      <c r="FY271" s="34"/>
      <c r="FZ271" s="34"/>
      <c r="GA271" s="34">
        <f t="shared" si="1744"/>
        <v>0</v>
      </c>
      <c r="GB271" s="34">
        <f t="shared" si="1744"/>
        <v>0</v>
      </c>
      <c r="GC271" s="34"/>
      <c r="GD271" s="34">
        <f t="shared" si="2261"/>
        <v>0</v>
      </c>
      <c r="GE271" s="34">
        <f t="shared" si="2073"/>
        <v>0</v>
      </c>
      <c r="GF271" s="34">
        <f t="shared" si="1751"/>
        <v>0</v>
      </c>
      <c r="GG271" s="34"/>
      <c r="GH271" s="34"/>
      <c r="GI271" s="27">
        <f t="shared" si="1745"/>
        <v>0</v>
      </c>
      <c r="GJ271" s="27">
        <f t="shared" si="1745"/>
        <v>0</v>
      </c>
      <c r="GK271" s="37"/>
      <c r="GL271" s="38"/>
    </row>
    <row r="272" spans="1:194" ht="30" x14ac:dyDescent="0.25">
      <c r="A272" s="41"/>
      <c r="B272" s="72">
        <v>230</v>
      </c>
      <c r="C272" s="28" t="s">
        <v>410</v>
      </c>
      <c r="D272" s="29">
        <f t="shared" si="2148"/>
        <v>18150.400000000001</v>
      </c>
      <c r="E272" s="29">
        <f t="shared" si="2148"/>
        <v>18790</v>
      </c>
      <c r="F272" s="30">
        <v>18508</v>
      </c>
      <c r="G272" s="39">
        <v>1.08</v>
      </c>
      <c r="H272" s="31">
        <v>1</v>
      </c>
      <c r="I272" s="32"/>
      <c r="J272" s="32"/>
      <c r="K272" s="32"/>
      <c r="L272" s="29">
        <v>1.4</v>
      </c>
      <c r="M272" s="29">
        <v>1.68</v>
      </c>
      <c r="N272" s="29">
        <v>2.23</v>
      </c>
      <c r="O272" s="29">
        <v>2.39</v>
      </c>
      <c r="P272" s="33">
        <v>2.57</v>
      </c>
      <c r="Q272" s="34">
        <v>14</v>
      </c>
      <c r="R272" s="34">
        <f t="shared" si="2207"/>
        <v>400451.67287999997</v>
      </c>
      <c r="S272" s="34">
        <v>1</v>
      </c>
      <c r="T272" s="34">
        <f t="shared" si="2208"/>
        <v>28603.690920000001</v>
      </c>
      <c r="U272" s="34">
        <v>0</v>
      </c>
      <c r="V272" s="34">
        <f t="shared" si="2209"/>
        <v>0</v>
      </c>
      <c r="W272" s="34"/>
      <c r="X272" s="34">
        <f t="shared" si="2210"/>
        <v>0</v>
      </c>
      <c r="Y272" s="34">
        <v>3</v>
      </c>
      <c r="Z272" s="34">
        <f t="shared" si="2211"/>
        <v>86585.965200000006</v>
      </c>
      <c r="AA272" s="34">
        <v>2</v>
      </c>
      <c r="AB272" s="34">
        <f t="shared" si="2212"/>
        <v>57723.976800000004</v>
      </c>
      <c r="AC272" s="34">
        <v>0</v>
      </c>
      <c r="AD272" s="34">
        <f t="shared" si="2213"/>
        <v>0</v>
      </c>
      <c r="AE272" s="34">
        <v>0</v>
      </c>
      <c r="AF272" s="34">
        <f t="shared" si="2214"/>
        <v>0</v>
      </c>
      <c r="AG272" s="34">
        <v>0</v>
      </c>
      <c r="AH272" s="34">
        <f t="shared" si="2215"/>
        <v>0</v>
      </c>
      <c r="AI272" s="34"/>
      <c r="AJ272" s="34">
        <f t="shared" si="2216"/>
        <v>0</v>
      </c>
      <c r="AK272" s="34">
        <v>0</v>
      </c>
      <c r="AL272" s="34">
        <f t="shared" si="2217"/>
        <v>0</v>
      </c>
      <c r="AM272" s="34"/>
      <c r="AN272" s="34">
        <f t="shared" si="2218"/>
        <v>0</v>
      </c>
      <c r="AO272" s="34">
        <v>0</v>
      </c>
      <c r="AP272" s="34">
        <f t="shared" si="2219"/>
        <v>0</v>
      </c>
      <c r="AQ272" s="34">
        <v>66</v>
      </c>
      <c r="AR272" s="34">
        <f t="shared" si="2220"/>
        <v>2234087.5721471999</v>
      </c>
      <c r="AS272" s="34">
        <v>0</v>
      </c>
      <c r="AT272" s="34">
        <f t="shared" si="2221"/>
        <v>0</v>
      </c>
      <c r="AU272" s="34">
        <v>0</v>
      </c>
      <c r="AV272" s="34">
        <f t="shared" si="2222"/>
        <v>0</v>
      </c>
      <c r="AW272" s="34">
        <v>12</v>
      </c>
      <c r="AX272" s="34">
        <f t="shared" si="2223"/>
        <v>406197.74039040005</v>
      </c>
      <c r="AY272" s="34"/>
      <c r="AZ272" s="34">
        <f t="shared" si="2224"/>
        <v>0</v>
      </c>
      <c r="BA272" s="34"/>
      <c r="BB272" s="34">
        <f t="shared" si="2225"/>
        <v>0</v>
      </c>
      <c r="BC272" s="34"/>
      <c r="BD272" s="34">
        <f t="shared" si="2226"/>
        <v>0</v>
      </c>
      <c r="BE272" s="34">
        <v>0</v>
      </c>
      <c r="BF272" s="34">
        <f t="shared" si="2227"/>
        <v>0</v>
      </c>
      <c r="BG272" s="34">
        <v>0</v>
      </c>
      <c r="BH272" s="34">
        <f t="shared" si="2228"/>
        <v>0</v>
      </c>
      <c r="BI272" s="34">
        <v>0</v>
      </c>
      <c r="BJ272" s="34">
        <f t="shared" si="2229"/>
        <v>0</v>
      </c>
      <c r="BK272" s="34">
        <v>0</v>
      </c>
      <c r="BL272" s="34">
        <f t="shared" si="2230"/>
        <v>0</v>
      </c>
      <c r="BM272" s="34">
        <v>40</v>
      </c>
      <c r="BN272" s="34">
        <f t="shared" si="2231"/>
        <v>1185475.2336000002</v>
      </c>
      <c r="BO272" s="34"/>
      <c r="BP272" s="34">
        <f t="shared" si="2232"/>
        <v>0</v>
      </c>
      <c r="BQ272" s="40">
        <v>0</v>
      </c>
      <c r="BR272" s="34">
        <f t="shared" si="2233"/>
        <v>0</v>
      </c>
      <c r="BS272" s="34">
        <v>0</v>
      </c>
      <c r="BT272" s="34">
        <f t="shared" si="2234"/>
        <v>0</v>
      </c>
      <c r="BU272" s="34">
        <v>0</v>
      </c>
      <c r="BV272" s="34">
        <f t="shared" si="2235"/>
        <v>0</v>
      </c>
      <c r="BW272" s="34">
        <v>0</v>
      </c>
      <c r="BX272" s="34">
        <f t="shared" si="2236"/>
        <v>0</v>
      </c>
      <c r="BY272" s="34">
        <v>0</v>
      </c>
      <c r="BZ272" s="34">
        <f t="shared" si="2237"/>
        <v>0</v>
      </c>
      <c r="CA272" s="34">
        <v>0</v>
      </c>
      <c r="CB272" s="34">
        <f t="shared" si="2238"/>
        <v>0</v>
      </c>
      <c r="CC272" s="34">
        <v>0</v>
      </c>
      <c r="CD272" s="34">
        <f t="shared" si="2239"/>
        <v>0</v>
      </c>
      <c r="CE272" s="34">
        <v>0</v>
      </c>
      <c r="CF272" s="34">
        <f t="shared" si="2240"/>
        <v>0</v>
      </c>
      <c r="CG272" s="34"/>
      <c r="CH272" s="34">
        <f t="shared" si="2241"/>
        <v>0</v>
      </c>
      <c r="CI272" s="34"/>
      <c r="CJ272" s="34">
        <f t="shared" si="2242"/>
        <v>0</v>
      </c>
      <c r="CK272" s="34">
        <v>0</v>
      </c>
      <c r="CL272" s="34">
        <f t="shared" si="2243"/>
        <v>0</v>
      </c>
      <c r="CM272" s="34"/>
      <c r="CN272" s="34">
        <f t="shared" si="2244"/>
        <v>0</v>
      </c>
      <c r="CO272" s="34"/>
      <c r="CP272" s="34">
        <f t="shared" si="1951"/>
        <v>0</v>
      </c>
      <c r="CQ272" s="34"/>
      <c r="CR272" s="34"/>
      <c r="CS272" s="34">
        <f t="shared" ref="CS272:CT335" si="2268">CO272+CQ272</f>
        <v>0</v>
      </c>
      <c r="CT272" s="34">
        <f t="shared" si="2268"/>
        <v>0</v>
      </c>
      <c r="CU272" s="34">
        <v>4</v>
      </c>
      <c r="CV272" s="34">
        <f t="shared" si="2245"/>
        <v>128817.84948480001</v>
      </c>
      <c r="CW272" s="34">
        <v>6</v>
      </c>
      <c r="CX272" s="34">
        <f t="shared" si="2246"/>
        <v>193226.77422720002</v>
      </c>
      <c r="CY272" s="34">
        <v>0</v>
      </c>
      <c r="CZ272" s="34">
        <f t="shared" si="2247"/>
        <v>0</v>
      </c>
      <c r="DA272" s="34">
        <v>0</v>
      </c>
      <c r="DB272" s="34">
        <f t="shared" si="2248"/>
        <v>0</v>
      </c>
      <c r="DC272" s="34"/>
      <c r="DD272" s="34">
        <f t="shared" si="2249"/>
        <v>0</v>
      </c>
      <c r="DE272" s="34">
        <v>0</v>
      </c>
      <c r="DF272" s="34">
        <f t="shared" si="2250"/>
        <v>0</v>
      </c>
      <c r="DG272" s="34"/>
      <c r="DH272" s="34">
        <f t="shared" si="2251"/>
        <v>0</v>
      </c>
      <c r="DI272" s="34">
        <v>0</v>
      </c>
      <c r="DJ272" s="34">
        <f t="shared" si="1958"/>
        <v>0</v>
      </c>
      <c r="DK272" s="34"/>
      <c r="DL272" s="27"/>
      <c r="DM272" s="34">
        <f t="shared" si="1823"/>
        <v>0</v>
      </c>
      <c r="DN272" s="27">
        <f t="shared" si="1823"/>
        <v>0</v>
      </c>
      <c r="DO272" s="34"/>
      <c r="DP272" s="34">
        <f t="shared" si="2252"/>
        <v>0</v>
      </c>
      <c r="DQ272" s="34"/>
      <c r="DR272" s="34">
        <f t="shared" si="2253"/>
        <v>0</v>
      </c>
      <c r="DS272" s="34">
        <v>0</v>
      </c>
      <c r="DT272" s="34">
        <f t="shared" si="1960"/>
        <v>0</v>
      </c>
      <c r="DU272" s="34"/>
      <c r="DV272" s="27"/>
      <c r="DW272" s="34">
        <f t="shared" si="2263"/>
        <v>0</v>
      </c>
      <c r="DX272" s="34">
        <f t="shared" si="2263"/>
        <v>0</v>
      </c>
      <c r="DY272" s="34">
        <v>4</v>
      </c>
      <c r="DZ272" s="34">
        <f t="shared" si="2254"/>
        <v>142294.70949119999</v>
      </c>
      <c r="EA272" s="34">
        <v>2</v>
      </c>
      <c r="EB272" s="34">
        <v>71867.16</v>
      </c>
      <c r="EC272" s="27"/>
      <c r="ED272" s="34"/>
      <c r="EE272" s="34">
        <f t="shared" ref="EE272:EF335" si="2269">EA272+EC272</f>
        <v>2</v>
      </c>
      <c r="EF272" s="34">
        <f t="shared" si="2269"/>
        <v>71867.16</v>
      </c>
      <c r="EG272" s="34">
        <v>2</v>
      </c>
      <c r="EH272" s="34">
        <f t="shared" si="2255"/>
        <v>59563.896335999991</v>
      </c>
      <c r="EI272" s="34">
        <v>1</v>
      </c>
      <c r="EJ272" s="34">
        <v>29944.65</v>
      </c>
      <c r="EK272" s="34"/>
      <c r="EL272" s="34"/>
      <c r="EM272" s="34">
        <f t="shared" ref="EM272:EN335" si="2270">EI272+EK272</f>
        <v>1</v>
      </c>
      <c r="EN272" s="34">
        <f t="shared" si="2270"/>
        <v>29944.65</v>
      </c>
      <c r="EO272" s="34">
        <v>0</v>
      </c>
      <c r="EP272" s="34">
        <f t="shared" si="2256"/>
        <v>0</v>
      </c>
      <c r="EQ272" s="34">
        <v>0</v>
      </c>
      <c r="ER272" s="34">
        <f t="shared" si="1748"/>
        <v>0</v>
      </c>
      <c r="ES272" s="34"/>
      <c r="ET272" s="34"/>
      <c r="EU272" s="34">
        <f t="shared" ref="EU272:EV335" si="2271">EQ272+ES272</f>
        <v>0</v>
      </c>
      <c r="EV272" s="34">
        <f t="shared" si="2271"/>
        <v>0</v>
      </c>
      <c r="EW272" s="34">
        <v>0</v>
      </c>
      <c r="EX272" s="34">
        <f t="shared" si="2257"/>
        <v>0</v>
      </c>
      <c r="EY272" s="34">
        <f t="shared" ref="EY272:EY316" si="2272">EW272/12*3</f>
        <v>0</v>
      </c>
      <c r="EZ272" s="34">
        <f t="shared" si="1749"/>
        <v>0</v>
      </c>
      <c r="FA272" s="34"/>
      <c r="FB272" s="34"/>
      <c r="FC272" s="34">
        <f t="shared" si="1863"/>
        <v>0</v>
      </c>
      <c r="FD272" s="34">
        <f t="shared" si="1863"/>
        <v>0</v>
      </c>
      <c r="FE272" s="34">
        <v>0</v>
      </c>
      <c r="FF272" s="34">
        <f t="shared" si="2258"/>
        <v>0</v>
      </c>
      <c r="FG272" s="34">
        <v>0</v>
      </c>
      <c r="FH272" s="34">
        <f t="shared" si="1822"/>
        <v>0</v>
      </c>
      <c r="FI272" s="34"/>
      <c r="FJ272" s="34"/>
      <c r="FK272" s="34">
        <f t="shared" si="1865"/>
        <v>0</v>
      </c>
      <c r="FL272" s="34">
        <f t="shared" si="1865"/>
        <v>0</v>
      </c>
      <c r="FM272" s="34"/>
      <c r="FN272" s="34">
        <f t="shared" si="2259"/>
        <v>0</v>
      </c>
      <c r="FO272" s="34">
        <v>0</v>
      </c>
      <c r="FP272" s="34">
        <f t="shared" si="1750"/>
        <v>0</v>
      </c>
      <c r="FQ272" s="34"/>
      <c r="FR272" s="34"/>
      <c r="FS272" s="34">
        <f t="shared" si="2267"/>
        <v>0</v>
      </c>
      <c r="FT272" s="34">
        <f t="shared" si="2267"/>
        <v>0</v>
      </c>
      <c r="FU272" s="34">
        <v>0</v>
      </c>
      <c r="FV272" s="34">
        <f t="shared" si="2260"/>
        <v>0</v>
      </c>
      <c r="FW272" s="34">
        <v>0</v>
      </c>
      <c r="FX272" s="34">
        <v>0</v>
      </c>
      <c r="FY272" s="34"/>
      <c r="FZ272" s="34"/>
      <c r="GA272" s="34">
        <f t="shared" ref="GA272:GB335" si="2273">FW272+FY272</f>
        <v>0</v>
      </c>
      <c r="GB272" s="34">
        <f t="shared" si="2273"/>
        <v>0</v>
      </c>
      <c r="GC272" s="34">
        <v>0</v>
      </c>
      <c r="GD272" s="34">
        <f t="shared" si="2261"/>
        <v>0</v>
      </c>
      <c r="GE272" s="34">
        <f t="shared" si="2073"/>
        <v>0</v>
      </c>
      <c r="GF272" s="34">
        <f t="shared" si="1751"/>
        <v>0</v>
      </c>
      <c r="GG272" s="34"/>
      <c r="GH272" s="34"/>
      <c r="GI272" s="27">
        <f t="shared" ref="GI272:GJ335" si="2274">GE272+GG272</f>
        <v>0</v>
      </c>
      <c r="GJ272" s="27">
        <f t="shared" si="2274"/>
        <v>0</v>
      </c>
      <c r="GK272" s="37"/>
      <c r="GL272" s="38"/>
    </row>
    <row r="273" spans="1:194" ht="30" x14ac:dyDescent="0.25">
      <c r="A273" s="41"/>
      <c r="B273" s="72">
        <v>231</v>
      </c>
      <c r="C273" s="28" t="s">
        <v>411</v>
      </c>
      <c r="D273" s="29">
        <f t="shared" ref="D273:E288" si="2275">D272</f>
        <v>18150.400000000001</v>
      </c>
      <c r="E273" s="29">
        <f t="shared" si="2275"/>
        <v>18790</v>
      </c>
      <c r="F273" s="30">
        <v>18508</v>
      </c>
      <c r="G273" s="39">
        <v>1.1200000000000001</v>
      </c>
      <c r="H273" s="31">
        <v>1</v>
      </c>
      <c r="I273" s="32"/>
      <c r="J273" s="32"/>
      <c r="K273" s="32"/>
      <c r="L273" s="29">
        <v>1.4</v>
      </c>
      <c r="M273" s="29">
        <v>1.68</v>
      </c>
      <c r="N273" s="29">
        <v>2.23</v>
      </c>
      <c r="O273" s="29">
        <v>2.39</v>
      </c>
      <c r="P273" s="33">
        <v>2.57</v>
      </c>
      <c r="Q273" s="34">
        <v>120</v>
      </c>
      <c r="R273" s="34">
        <f t="shared" si="2207"/>
        <v>3559570.4256000002</v>
      </c>
      <c r="S273" s="34"/>
      <c r="T273" s="34">
        <f t="shared" si="2208"/>
        <v>0</v>
      </c>
      <c r="U273" s="34">
        <v>0</v>
      </c>
      <c r="V273" s="34">
        <f t="shared" si="2209"/>
        <v>0</v>
      </c>
      <c r="W273" s="34"/>
      <c r="X273" s="34">
        <f t="shared" si="2210"/>
        <v>0</v>
      </c>
      <c r="Y273" s="34">
        <v>3</v>
      </c>
      <c r="Z273" s="34">
        <f t="shared" si="2211"/>
        <v>89792.852799999993</v>
      </c>
      <c r="AA273" s="34">
        <v>12</v>
      </c>
      <c r="AB273" s="34">
        <f t="shared" si="2212"/>
        <v>359171.41119999997</v>
      </c>
      <c r="AC273" s="34">
        <v>0</v>
      </c>
      <c r="AD273" s="34">
        <f t="shared" si="2213"/>
        <v>0</v>
      </c>
      <c r="AE273" s="34">
        <v>0</v>
      </c>
      <c r="AF273" s="34">
        <f t="shared" si="2214"/>
        <v>0</v>
      </c>
      <c r="AG273" s="34">
        <v>0</v>
      </c>
      <c r="AH273" s="34">
        <f t="shared" si="2215"/>
        <v>0</v>
      </c>
      <c r="AI273" s="34"/>
      <c r="AJ273" s="34">
        <f t="shared" si="2216"/>
        <v>0</v>
      </c>
      <c r="AK273" s="34">
        <v>4</v>
      </c>
      <c r="AL273" s="34">
        <f t="shared" si="2217"/>
        <v>117011.69476266667</v>
      </c>
      <c r="AM273" s="34"/>
      <c r="AN273" s="34">
        <f t="shared" si="2218"/>
        <v>0</v>
      </c>
      <c r="AO273" s="34">
        <v>0</v>
      </c>
      <c r="AP273" s="34">
        <f t="shared" si="2219"/>
        <v>0</v>
      </c>
      <c r="AQ273" s="34">
        <v>64</v>
      </c>
      <c r="AR273" s="34">
        <f t="shared" si="2220"/>
        <v>2246624.5394432</v>
      </c>
      <c r="AS273" s="34">
        <v>0</v>
      </c>
      <c r="AT273" s="34">
        <f t="shared" si="2221"/>
        <v>0</v>
      </c>
      <c r="AU273" s="34">
        <v>1</v>
      </c>
      <c r="AV273" s="34">
        <f t="shared" si="2222"/>
        <v>35103.5084288</v>
      </c>
      <c r="AW273" s="34">
        <v>1</v>
      </c>
      <c r="AX273" s="34">
        <f t="shared" si="2223"/>
        <v>35103.5084288</v>
      </c>
      <c r="AY273" s="34"/>
      <c r="AZ273" s="34">
        <f t="shared" si="2224"/>
        <v>0</v>
      </c>
      <c r="BA273" s="34"/>
      <c r="BB273" s="34">
        <f t="shared" si="2225"/>
        <v>0</v>
      </c>
      <c r="BC273" s="34">
        <v>1</v>
      </c>
      <c r="BD273" s="34">
        <f t="shared" si="2226"/>
        <v>35103.5084288</v>
      </c>
      <c r="BE273" s="34">
        <v>0</v>
      </c>
      <c r="BF273" s="34">
        <f t="shared" si="2227"/>
        <v>0</v>
      </c>
      <c r="BG273" s="34">
        <v>0</v>
      </c>
      <c r="BH273" s="34">
        <f t="shared" si="2228"/>
        <v>0</v>
      </c>
      <c r="BI273" s="34">
        <v>0</v>
      </c>
      <c r="BJ273" s="34">
        <f t="shared" si="2229"/>
        <v>0</v>
      </c>
      <c r="BK273" s="34">
        <v>0</v>
      </c>
      <c r="BL273" s="34">
        <f t="shared" si="2230"/>
        <v>0</v>
      </c>
      <c r="BM273" s="34">
        <v>200</v>
      </c>
      <c r="BN273" s="34">
        <f t="shared" si="2231"/>
        <v>6146908.6186666675</v>
      </c>
      <c r="BO273" s="34">
        <v>2</v>
      </c>
      <c r="BP273" s="34">
        <f t="shared" si="2232"/>
        <v>61184.487914666664</v>
      </c>
      <c r="BQ273" s="40">
        <v>0</v>
      </c>
      <c r="BR273" s="34">
        <f t="shared" si="2233"/>
        <v>0</v>
      </c>
      <c r="BS273" s="34">
        <v>0</v>
      </c>
      <c r="BT273" s="34">
        <f t="shared" si="2234"/>
        <v>0</v>
      </c>
      <c r="BU273" s="34">
        <v>0</v>
      </c>
      <c r="BV273" s="34">
        <f t="shared" si="2235"/>
        <v>0</v>
      </c>
      <c r="BW273" s="34">
        <v>0</v>
      </c>
      <c r="BX273" s="34">
        <f t="shared" si="2236"/>
        <v>0</v>
      </c>
      <c r="BY273" s="34">
        <v>0</v>
      </c>
      <c r="BZ273" s="34">
        <f t="shared" si="2237"/>
        <v>0</v>
      </c>
      <c r="CA273" s="34">
        <v>0</v>
      </c>
      <c r="CB273" s="34">
        <f t="shared" si="2238"/>
        <v>0</v>
      </c>
      <c r="CC273" s="34">
        <v>0</v>
      </c>
      <c r="CD273" s="34">
        <f t="shared" si="2239"/>
        <v>0</v>
      </c>
      <c r="CE273" s="34">
        <v>0</v>
      </c>
      <c r="CF273" s="34">
        <f t="shared" si="2240"/>
        <v>0</v>
      </c>
      <c r="CG273" s="34"/>
      <c r="CH273" s="34">
        <f t="shared" si="2241"/>
        <v>0</v>
      </c>
      <c r="CI273" s="34"/>
      <c r="CJ273" s="34">
        <f t="shared" si="2242"/>
        <v>0</v>
      </c>
      <c r="CK273" s="34">
        <v>0</v>
      </c>
      <c r="CL273" s="34">
        <f t="shared" si="2243"/>
        <v>0</v>
      </c>
      <c r="CM273" s="34"/>
      <c r="CN273" s="34">
        <f t="shared" si="2244"/>
        <v>0</v>
      </c>
      <c r="CO273" s="34"/>
      <c r="CP273" s="34">
        <f t="shared" si="1951"/>
        <v>0</v>
      </c>
      <c r="CQ273" s="34"/>
      <c r="CR273" s="34"/>
      <c r="CS273" s="34">
        <f t="shared" si="2268"/>
        <v>0</v>
      </c>
      <c r="CT273" s="34">
        <f t="shared" si="2268"/>
        <v>0</v>
      </c>
      <c r="CU273" s="34">
        <v>8</v>
      </c>
      <c r="CV273" s="34">
        <f t="shared" si="2245"/>
        <v>267177.7618944</v>
      </c>
      <c r="CW273" s="34">
        <v>12</v>
      </c>
      <c r="CX273" s="34">
        <f t="shared" si="2246"/>
        <v>400766.6428416</v>
      </c>
      <c r="CY273" s="34">
        <v>0</v>
      </c>
      <c r="CZ273" s="34">
        <f t="shared" si="2247"/>
        <v>0</v>
      </c>
      <c r="DA273" s="34">
        <v>5</v>
      </c>
      <c r="DB273" s="34">
        <f t="shared" si="2248"/>
        <v>167768.74643200001</v>
      </c>
      <c r="DC273" s="34"/>
      <c r="DD273" s="34">
        <f t="shared" si="2249"/>
        <v>0</v>
      </c>
      <c r="DE273" s="34">
        <v>0</v>
      </c>
      <c r="DF273" s="34">
        <f t="shared" si="2250"/>
        <v>0</v>
      </c>
      <c r="DG273" s="34">
        <v>0</v>
      </c>
      <c r="DH273" s="34">
        <f t="shared" si="2251"/>
        <v>0</v>
      </c>
      <c r="DI273" s="34">
        <v>0</v>
      </c>
      <c r="DJ273" s="34">
        <f t="shared" si="1958"/>
        <v>0</v>
      </c>
      <c r="DK273" s="34"/>
      <c r="DL273" s="27"/>
      <c r="DM273" s="34">
        <f t="shared" ref="DM273:DN333" si="2276">DI273+DK273</f>
        <v>0</v>
      </c>
      <c r="DN273" s="27">
        <f t="shared" si="2276"/>
        <v>0</v>
      </c>
      <c r="DO273" s="34"/>
      <c r="DP273" s="34">
        <f t="shared" si="2252"/>
        <v>0</v>
      </c>
      <c r="DQ273" s="34">
        <v>8</v>
      </c>
      <c r="DR273" s="34">
        <f t="shared" si="2253"/>
        <v>296382.00023040001</v>
      </c>
      <c r="DS273" s="34">
        <v>0</v>
      </c>
      <c r="DT273" s="34">
        <f t="shared" si="1960"/>
        <v>0</v>
      </c>
      <c r="DU273" s="34"/>
      <c r="DV273" s="27"/>
      <c r="DW273" s="34">
        <f t="shared" si="2263"/>
        <v>0</v>
      </c>
      <c r="DX273" s="34">
        <f t="shared" si="2263"/>
        <v>0</v>
      </c>
      <c r="DY273" s="34">
        <v>2</v>
      </c>
      <c r="DZ273" s="34">
        <f t="shared" si="2254"/>
        <v>73782.441958399999</v>
      </c>
      <c r="EA273" s="34">
        <v>0</v>
      </c>
      <c r="EB273" s="34">
        <f t="shared" si="1961"/>
        <v>0</v>
      </c>
      <c r="EC273" s="27"/>
      <c r="ED273" s="34"/>
      <c r="EE273" s="34">
        <f t="shared" si="2269"/>
        <v>0</v>
      </c>
      <c r="EF273" s="34">
        <f t="shared" si="2269"/>
        <v>0</v>
      </c>
      <c r="EG273" s="34">
        <v>2</v>
      </c>
      <c r="EH273" s="34">
        <f t="shared" si="2255"/>
        <v>61769.966570666664</v>
      </c>
      <c r="EI273" s="34">
        <v>0</v>
      </c>
      <c r="EJ273" s="34">
        <f t="shared" ref="EJ273:EJ336" si="2277">(EI273/3*1*$D273*$G273*$H273*$L273*EJ$9)+(EI273/3*2*$E273*$G273*$H273*$L273*EJ$10)</f>
        <v>0</v>
      </c>
      <c r="EK273" s="34"/>
      <c r="EL273" s="34"/>
      <c r="EM273" s="34">
        <f t="shared" si="2270"/>
        <v>0</v>
      </c>
      <c r="EN273" s="34">
        <f t="shared" si="2270"/>
        <v>0</v>
      </c>
      <c r="EO273" s="34">
        <v>6</v>
      </c>
      <c r="EP273" s="34">
        <f t="shared" si="2256"/>
        <v>185309.89971200001</v>
      </c>
      <c r="EQ273" s="34">
        <v>0</v>
      </c>
      <c r="ER273" s="34">
        <f t="shared" si="1748"/>
        <v>0</v>
      </c>
      <c r="ES273" s="34"/>
      <c r="ET273" s="34"/>
      <c r="EU273" s="34">
        <f t="shared" si="2271"/>
        <v>0</v>
      </c>
      <c r="EV273" s="34">
        <f t="shared" si="2271"/>
        <v>0</v>
      </c>
      <c r="EW273" s="34">
        <v>0</v>
      </c>
      <c r="EX273" s="34">
        <f t="shared" si="2257"/>
        <v>0</v>
      </c>
      <c r="EY273" s="34">
        <f t="shared" si="2272"/>
        <v>0</v>
      </c>
      <c r="EZ273" s="34">
        <f t="shared" si="1749"/>
        <v>0</v>
      </c>
      <c r="FA273" s="34"/>
      <c r="FB273" s="34"/>
      <c r="FC273" s="34">
        <f t="shared" si="1863"/>
        <v>0</v>
      </c>
      <c r="FD273" s="34">
        <f t="shared" si="1863"/>
        <v>0</v>
      </c>
      <c r="FE273" s="34">
        <v>0</v>
      </c>
      <c r="FF273" s="34">
        <f t="shared" si="2258"/>
        <v>0</v>
      </c>
      <c r="FG273" s="34">
        <v>0</v>
      </c>
      <c r="FH273" s="34">
        <f t="shared" si="1822"/>
        <v>0</v>
      </c>
      <c r="FI273" s="34"/>
      <c r="FJ273" s="34"/>
      <c r="FK273" s="34">
        <f t="shared" si="1865"/>
        <v>0</v>
      </c>
      <c r="FL273" s="34">
        <f t="shared" si="1865"/>
        <v>0</v>
      </c>
      <c r="FM273" s="34">
        <v>0</v>
      </c>
      <c r="FN273" s="34">
        <f t="shared" si="2259"/>
        <v>0</v>
      </c>
      <c r="FO273" s="34">
        <v>0</v>
      </c>
      <c r="FP273" s="34">
        <f t="shared" si="1750"/>
        <v>0</v>
      </c>
      <c r="FQ273" s="34"/>
      <c r="FR273" s="34"/>
      <c r="FS273" s="34">
        <f t="shared" si="2267"/>
        <v>0</v>
      </c>
      <c r="FT273" s="34">
        <f t="shared" si="2267"/>
        <v>0</v>
      </c>
      <c r="FU273" s="34">
        <v>0</v>
      </c>
      <c r="FV273" s="34">
        <f t="shared" si="2260"/>
        <v>0</v>
      </c>
      <c r="FW273" s="34">
        <v>0</v>
      </c>
      <c r="FX273" s="34">
        <v>0</v>
      </c>
      <c r="FY273" s="34"/>
      <c r="FZ273" s="34"/>
      <c r="GA273" s="34">
        <f t="shared" si="2273"/>
        <v>0</v>
      </c>
      <c r="GB273" s="34">
        <f t="shared" si="2273"/>
        <v>0</v>
      </c>
      <c r="GC273" s="34"/>
      <c r="GD273" s="34">
        <f t="shared" si="2261"/>
        <v>0</v>
      </c>
      <c r="GE273" s="34">
        <f t="shared" si="2073"/>
        <v>0</v>
      </c>
      <c r="GF273" s="34">
        <f t="shared" si="1751"/>
        <v>0</v>
      </c>
      <c r="GG273" s="34"/>
      <c r="GH273" s="34"/>
      <c r="GI273" s="27">
        <f t="shared" si="2274"/>
        <v>0</v>
      </c>
      <c r="GJ273" s="27">
        <f t="shared" si="2274"/>
        <v>0</v>
      </c>
      <c r="GK273" s="37"/>
      <c r="GL273" s="38"/>
    </row>
    <row r="274" spans="1:194" ht="30" x14ac:dyDescent="0.25">
      <c r="A274" s="41"/>
      <c r="B274" s="72">
        <v>232</v>
      </c>
      <c r="C274" s="28" t="s">
        <v>412</v>
      </c>
      <c r="D274" s="29">
        <f t="shared" si="2275"/>
        <v>18150.400000000001</v>
      </c>
      <c r="E274" s="29">
        <f t="shared" si="2275"/>
        <v>18790</v>
      </c>
      <c r="F274" s="30">
        <v>18508</v>
      </c>
      <c r="G274" s="39">
        <v>1.62</v>
      </c>
      <c r="H274" s="31">
        <v>1</v>
      </c>
      <c r="I274" s="32"/>
      <c r="J274" s="32"/>
      <c r="K274" s="32"/>
      <c r="L274" s="29">
        <v>1.4</v>
      </c>
      <c r="M274" s="29">
        <v>1.68</v>
      </c>
      <c r="N274" s="29">
        <v>2.23</v>
      </c>
      <c r="O274" s="29">
        <v>2.39</v>
      </c>
      <c r="P274" s="33">
        <v>2.57</v>
      </c>
      <c r="Q274" s="34">
        <v>76</v>
      </c>
      <c r="R274" s="34">
        <f t="shared" si="2207"/>
        <v>3260820.7648799997</v>
      </c>
      <c r="S274" s="34"/>
      <c r="T274" s="34">
        <f t="shared" si="2208"/>
        <v>0</v>
      </c>
      <c r="U274" s="34">
        <v>0</v>
      </c>
      <c r="V274" s="34">
        <f t="shared" si="2209"/>
        <v>0</v>
      </c>
      <c r="W274" s="34"/>
      <c r="X274" s="34">
        <f t="shared" si="2210"/>
        <v>0</v>
      </c>
      <c r="Y274" s="34">
        <v>8</v>
      </c>
      <c r="Z274" s="34">
        <f t="shared" si="2211"/>
        <v>346343.86080000002</v>
      </c>
      <c r="AA274" s="34">
        <v>30</v>
      </c>
      <c r="AB274" s="34">
        <f t="shared" si="2212"/>
        <v>1298789.4780000001</v>
      </c>
      <c r="AC274" s="34">
        <v>0</v>
      </c>
      <c r="AD274" s="34">
        <f t="shared" si="2213"/>
        <v>0</v>
      </c>
      <c r="AE274" s="34">
        <v>0</v>
      </c>
      <c r="AF274" s="34">
        <f t="shared" si="2214"/>
        <v>0</v>
      </c>
      <c r="AG274" s="34">
        <v>0</v>
      </c>
      <c r="AH274" s="34">
        <f t="shared" si="2215"/>
        <v>0</v>
      </c>
      <c r="AI274" s="34"/>
      <c r="AJ274" s="34">
        <f t="shared" si="2216"/>
        <v>0</v>
      </c>
      <c r="AK274" s="34">
        <v>4</v>
      </c>
      <c r="AL274" s="34">
        <f t="shared" si="2217"/>
        <v>169249.05849600001</v>
      </c>
      <c r="AM274" s="34"/>
      <c r="AN274" s="34">
        <f t="shared" si="2218"/>
        <v>0</v>
      </c>
      <c r="AO274" s="34"/>
      <c r="AP274" s="34">
        <f t="shared" si="2219"/>
        <v>0</v>
      </c>
      <c r="AQ274" s="34">
        <v>250</v>
      </c>
      <c r="AR274" s="34">
        <f t="shared" si="2220"/>
        <v>12693679.387200002</v>
      </c>
      <c r="AS274" s="34">
        <v>0</v>
      </c>
      <c r="AT274" s="34">
        <f t="shared" si="2221"/>
        <v>0</v>
      </c>
      <c r="AU274" s="34"/>
      <c r="AV274" s="34">
        <f t="shared" si="2222"/>
        <v>0</v>
      </c>
      <c r="AW274" s="34"/>
      <c r="AX274" s="34">
        <f t="shared" si="2223"/>
        <v>0</v>
      </c>
      <c r="AY274" s="34"/>
      <c r="AZ274" s="34">
        <f t="shared" si="2224"/>
        <v>0</v>
      </c>
      <c r="BA274" s="34"/>
      <c r="BB274" s="34">
        <f t="shared" si="2225"/>
        <v>0</v>
      </c>
      <c r="BC274" s="34"/>
      <c r="BD274" s="34">
        <f t="shared" si="2226"/>
        <v>0</v>
      </c>
      <c r="BE274" s="34">
        <v>0</v>
      </c>
      <c r="BF274" s="34">
        <f t="shared" si="2227"/>
        <v>0</v>
      </c>
      <c r="BG274" s="34">
        <v>0</v>
      </c>
      <c r="BH274" s="34">
        <f t="shared" si="2228"/>
        <v>0</v>
      </c>
      <c r="BI274" s="34">
        <v>0</v>
      </c>
      <c r="BJ274" s="34">
        <f t="shared" si="2229"/>
        <v>0</v>
      </c>
      <c r="BK274" s="34">
        <v>0</v>
      </c>
      <c r="BL274" s="34">
        <f t="shared" si="2230"/>
        <v>0</v>
      </c>
      <c r="BM274" s="34">
        <v>210</v>
      </c>
      <c r="BN274" s="34">
        <f t="shared" si="2231"/>
        <v>9335617.4646000005</v>
      </c>
      <c r="BO274" s="34"/>
      <c r="BP274" s="34">
        <f t="shared" si="2232"/>
        <v>0</v>
      </c>
      <c r="BQ274" s="40">
        <v>0</v>
      </c>
      <c r="BR274" s="34">
        <f t="shared" si="2233"/>
        <v>0</v>
      </c>
      <c r="BS274" s="34">
        <v>0</v>
      </c>
      <c r="BT274" s="34">
        <f t="shared" si="2234"/>
        <v>0</v>
      </c>
      <c r="BU274" s="34">
        <v>0</v>
      </c>
      <c r="BV274" s="34">
        <f t="shared" si="2235"/>
        <v>0</v>
      </c>
      <c r="BW274" s="34">
        <v>0</v>
      </c>
      <c r="BX274" s="34">
        <f t="shared" si="2236"/>
        <v>0</v>
      </c>
      <c r="BY274" s="34">
        <v>0</v>
      </c>
      <c r="BZ274" s="34">
        <f t="shared" si="2237"/>
        <v>0</v>
      </c>
      <c r="CA274" s="34">
        <v>0</v>
      </c>
      <c r="CB274" s="34">
        <f t="shared" si="2238"/>
        <v>0</v>
      </c>
      <c r="CC274" s="34">
        <v>0</v>
      </c>
      <c r="CD274" s="34">
        <f t="shared" si="2239"/>
        <v>0</v>
      </c>
      <c r="CE274" s="34">
        <v>0</v>
      </c>
      <c r="CF274" s="34">
        <f t="shared" si="2240"/>
        <v>0</v>
      </c>
      <c r="CG274" s="34"/>
      <c r="CH274" s="34">
        <f t="shared" si="2241"/>
        <v>0</v>
      </c>
      <c r="CI274" s="34"/>
      <c r="CJ274" s="34">
        <f t="shared" si="2242"/>
        <v>0</v>
      </c>
      <c r="CK274" s="34">
        <v>0</v>
      </c>
      <c r="CL274" s="34">
        <f t="shared" si="2243"/>
        <v>0</v>
      </c>
      <c r="CM274" s="34">
        <v>0</v>
      </c>
      <c r="CN274" s="34">
        <f t="shared" si="2244"/>
        <v>0</v>
      </c>
      <c r="CO274" s="34"/>
      <c r="CP274" s="34">
        <f t="shared" si="1951"/>
        <v>0</v>
      </c>
      <c r="CQ274" s="34"/>
      <c r="CR274" s="34"/>
      <c r="CS274" s="34">
        <f t="shared" si="2268"/>
        <v>0</v>
      </c>
      <c r="CT274" s="34">
        <f t="shared" si="2268"/>
        <v>0</v>
      </c>
      <c r="CU274" s="34">
        <v>2</v>
      </c>
      <c r="CV274" s="34">
        <f t="shared" si="2245"/>
        <v>96613.387113600009</v>
      </c>
      <c r="CW274" s="34">
        <v>8</v>
      </c>
      <c r="CX274" s="34">
        <f t="shared" si="2246"/>
        <v>386453.54845440004</v>
      </c>
      <c r="CY274" s="34">
        <v>0</v>
      </c>
      <c r="CZ274" s="34">
        <f t="shared" si="2247"/>
        <v>0</v>
      </c>
      <c r="DA274" s="34"/>
      <c r="DB274" s="34">
        <f t="shared" si="2248"/>
        <v>0</v>
      </c>
      <c r="DC274" s="34"/>
      <c r="DD274" s="34">
        <f t="shared" si="2249"/>
        <v>0</v>
      </c>
      <c r="DE274" s="34">
        <v>0</v>
      </c>
      <c r="DF274" s="34">
        <f t="shared" si="2250"/>
        <v>0</v>
      </c>
      <c r="DG274" s="34">
        <v>0</v>
      </c>
      <c r="DH274" s="34">
        <f t="shared" si="2251"/>
        <v>0</v>
      </c>
      <c r="DI274" s="34">
        <v>0</v>
      </c>
      <c r="DJ274" s="34">
        <f t="shared" si="1958"/>
        <v>0</v>
      </c>
      <c r="DK274" s="34"/>
      <c r="DL274" s="27"/>
      <c r="DM274" s="34">
        <f t="shared" si="2276"/>
        <v>0</v>
      </c>
      <c r="DN274" s="27">
        <f t="shared" si="2276"/>
        <v>0</v>
      </c>
      <c r="DO274" s="34">
        <v>0</v>
      </c>
      <c r="DP274" s="34">
        <f t="shared" si="2252"/>
        <v>0</v>
      </c>
      <c r="DQ274" s="34"/>
      <c r="DR274" s="34">
        <f t="shared" si="2253"/>
        <v>0</v>
      </c>
      <c r="DS274" s="34">
        <v>0</v>
      </c>
      <c r="DT274" s="34">
        <f t="shared" si="1960"/>
        <v>0</v>
      </c>
      <c r="DU274" s="34"/>
      <c r="DV274" s="27"/>
      <c r="DW274" s="34">
        <f t="shared" si="2263"/>
        <v>0</v>
      </c>
      <c r="DX274" s="34">
        <f t="shared" si="2263"/>
        <v>0</v>
      </c>
      <c r="DY274" s="34">
        <v>2</v>
      </c>
      <c r="DZ274" s="34">
        <f t="shared" si="2254"/>
        <v>106721.03211839999</v>
      </c>
      <c r="EA274" s="34">
        <v>0</v>
      </c>
      <c r="EB274" s="34">
        <f t="shared" si="1961"/>
        <v>0</v>
      </c>
      <c r="EC274" s="27"/>
      <c r="ED274" s="34"/>
      <c r="EE274" s="34">
        <f t="shared" si="2269"/>
        <v>0</v>
      </c>
      <c r="EF274" s="34">
        <f t="shared" si="2269"/>
        <v>0</v>
      </c>
      <c r="EG274" s="34"/>
      <c r="EH274" s="34">
        <f t="shared" si="2255"/>
        <v>0</v>
      </c>
      <c r="EI274" s="34">
        <v>0</v>
      </c>
      <c r="EJ274" s="34">
        <f t="shared" si="2277"/>
        <v>0</v>
      </c>
      <c r="EK274" s="34"/>
      <c r="EL274" s="34"/>
      <c r="EM274" s="34">
        <f t="shared" si="2270"/>
        <v>0</v>
      </c>
      <c r="EN274" s="34">
        <f t="shared" si="2270"/>
        <v>0</v>
      </c>
      <c r="EO274" s="34"/>
      <c r="EP274" s="34">
        <f t="shared" si="2256"/>
        <v>0</v>
      </c>
      <c r="EQ274" s="34">
        <v>0</v>
      </c>
      <c r="ER274" s="34">
        <f t="shared" ref="ER274:ER337" si="2278">(EQ274/3*1*$D274*$G274*$H274*$L274*ER$9)+(EQ274/3*2*$E274*$G274*$H274*$L274*ER$10)</f>
        <v>0</v>
      </c>
      <c r="ES274" s="34"/>
      <c r="ET274" s="34"/>
      <c r="EU274" s="34">
        <f t="shared" si="2271"/>
        <v>0</v>
      </c>
      <c r="EV274" s="34">
        <f t="shared" si="2271"/>
        <v>0</v>
      </c>
      <c r="EW274" s="34">
        <v>0</v>
      </c>
      <c r="EX274" s="34">
        <f t="shared" si="2257"/>
        <v>0</v>
      </c>
      <c r="EY274" s="34">
        <f t="shared" si="2272"/>
        <v>0</v>
      </c>
      <c r="EZ274" s="34">
        <f t="shared" ref="EZ274:EZ337" si="2279">(EY274/3*1*$D274*$G274*$H274*$M274*EZ$9)+(EY274/3*2*$E274*$G274*$H274*$M274*EZ$10)</f>
        <v>0</v>
      </c>
      <c r="FA274" s="34"/>
      <c r="FB274" s="34"/>
      <c r="FC274" s="34">
        <f t="shared" si="1863"/>
        <v>0</v>
      </c>
      <c r="FD274" s="34">
        <f t="shared" si="1863"/>
        <v>0</v>
      </c>
      <c r="FE274" s="34">
        <v>0</v>
      </c>
      <c r="FF274" s="34">
        <f t="shared" si="2258"/>
        <v>0</v>
      </c>
      <c r="FG274" s="34">
        <v>0</v>
      </c>
      <c r="FH274" s="34">
        <f t="shared" si="1822"/>
        <v>0</v>
      </c>
      <c r="FI274" s="34"/>
      <c r="FJ274" s="34"/>
      <c r="FK274" s="34">
        <f t="shared" si="1865"/>
        <v>0</v>
      </c>
      <c r="FL274" s="34">
        <f t="shared" si="1865"/>
        <v>0</v>
      </c>
      <c r="FM274" s="34">
        <v>0</v>
      </c>
      <c r="FN274" s="34">
        <f t="shared" si="2259"/>
        <v>0</v>
      </c>
      <c r="FO274" s="34">
        <v>0</v>
      </c>
      <c r="FP274" s="34">
        <f t="shared" ref="FP274:FP337" si="2280">(FO274/3*1*$D274*$G274*$H274*$M274*FP$9)+(FO274/3*2*$E274*$G274*$H274*$M274*FP$10)</f>
        <v>0</v>
      </c>
      <c r="FQ274" s="34"/>
      <c r="FR274" s="34"/>
      <c r="FS274" s="34">
        <f t="shared" si="2267"/>
        <v>0</v>
      </c>
      <c r="FT274" s="34">
        <f t="shared" si="2267"/>
        <v>0</v>
      </c>
      <c r="FU274" s="34">
        <v>0</v>
      </c>
      <c r="FV274" s="34">
        <f t="shared" si="2260"/>
        <v>0</v>
      </c>
      <c r="FW274" s="34">
        <v>0</v>
      </c>
      <c r="FX274" s="34">
        <v>0</v>
      </c>
      <c r="FY274" s="34"/>
      <c r="FZ274" s="34"/>
      <c r="GA274" s="34">
        <f t="shared" si="2273"/>
        <v>0</v>
      </c>
      <c r="GB274" s="34">
        <f t="shared" si="2273"/>
        <v>0</v>
      </c>
      <c r="GC274" s="34"/>
      <c r="GD274" s="34">
        <f t="shared" si="2261"/>
        <v>0</v>
      </c>
      <c r="GE274" s="34">
        <f t="shared" si="2073"/>
        <v>0</v>
      </c>
      <c r="GF274" s="34">
        <f t="shared" ref="GF274:GF337" si="2281">(GE274/3*1*$D274*$G274*$H274*$O274*GF$9)+(GE274/3*2*$E274*$G274*$H274*$P274*GF$10)</f>
        <v>0</v>
      </c>
      <c r="GG274" s="34"/>
      <c r="GH274" s="34"/>
      <c r="GI274" s="27">
        <f t="shared" si="2274"/>
        <v>0</v>
      </c>
      <c r="GJ274" s="27">
        <f t="shared" si="2274"/>
        <v>0</v>
      </c>
      <c r="GK274" s="37"/>
      <c r="GL274" s="38"/>
    </row>
    <row r="275" spans="1:194" ht="30" x14ac:dyDescent="0.25">
      <c r="A275" s="41"/>
      <c r="B275" s="72">
        <v>233</v>
      </c>
      <c r="C275" s="28" t="s">
        <v>413</v>
      </c>
      <c r="D275" s="29">
        <f t="shared" si="2275"/>
        <v>18150.400000000001</v>
      </c>
      <c r="E275" s="29">
        <f t="shared" si="2275"/>
        <v>18790</v>
      </c>
      <c r="F275" s="30">
        <v>18508</v>
      </c>
      <c r="G275" s="39">
        <v>1.95</v>
      </c>
      <c r="H275" s="31">
        <v>1</v>
      </c>
      <c r="I275" s="32"/>
      <c r="J275" s="32"/>
      <c r="K275" s="32"/>
      <c r="L275" s="29">
        <v>1.4</v>
      </c>
      <c r="M275" s="29">
        <v>1.68</v>
      </c>
      <c r="N275" s="29">
        <v>2.23</v>
      </c>
      <c r="O275" s="29">
        <v>2.39</v>
      </c>
      <c r="P275" s="33">
        <v>2.57</v>
      </c>
      <c r="Q275" s="34">
        <v>42</v>
      </c>
      <c r="R275" s="34">
        <f t="shared" si="2207"/>
        <v>2169113.2280999999</v>
      </c>
      <c r="S275" s="34">
        <v>0</v>
      </c>
      <c r="T275" s="34">
        <f t="shared" si="2208"/>
        <v>0</v>
      </c>
      <c r="U275" s="34">
        <v>0</v>
      </c>
      <c r="V275" s="34">
        <f t="shared" si="2209"/>
        <v>0</v>
      </c>
      <c r="W275" s="34"/>
      <c r="X275" s="34">
        <f t="shared" si="2210"/>
        <v>0</v>
      </c>
      <c r="Y275" s="34">
        <v>2</v>
      </c>
      <c r="Z275" s="34">
        <f t="shared" si="2211"/>
        <v>104223.84699999999</v>
      </c>
      <c r="AA275" s="34"/>
      <c r="AB275" s="34">
        <f t="shared" si="2212"/>
        <v>0</v>
      </c>
      <c r="AC275" s="34">
        <v>0</v>
      </c>
      <c r="AD275" s="34">
        <f t="shared" si="2213"/>
        <v>0</v>
      </c>
      <c r="AE275" s="34">
        <v>0</v>
      </c>
      <c r="AF275" s="34">
        <f t="shared" si="2214"/>
        <v>0</v>
      </c>
      <c r="AG275" s="34"/>
      <c r="AH275" s="34">
        <f t="shared" si="2215"/>
        <v>0</v>
      </c>
      <c r="AI275" s="34"/>
      <c r="AJ275" s="34">
        <f t="shared" si="2216"/>
        <v>0</v>
      </c>
      <c r="AK275" s="34">
        <v>2</v>
      </c>
      <c r="AL275" s="34">
        <f t="shared" si="2217"/>
        <v>101862.85927999999</v>
      </c>
      <c r="AM275" s="34"/>
      <c r="AN275" s="34">
        <f t="shared" si="2218"/>
        <v>0</v>
      </c>
      <c r="AO275" s="34">
        <v>0</v>
      </c>
      <c r="AP275" s="34">
        <f t="shared" si="2219"/>
        <v>0</v>
      </c>
      <c r="AQ275" s="34">
        <v>18</v>
      </c>
      <c r="AR275" s="34">
        <f t="shared" si="2220"/>
        <v>1100118.880224</v>
      </c>
      <c r="AS275" s="34">
        <v>0</v>
      </c>
      <c r="AT275" s="34">
        <f t="shared" si="2221"/>
        <v>0</v>
      </c>
      <c r="AU275" s="34">
        <v>1</v>
      </c>
      <c r="AV275" s="34">
        <f t="shared" si="2222"/>
        <v>61117.715567999992</v>
      </c>
      <c r="AW275" s="34"/>
      <c r="AX275" s="34">
        <f t="shared" si="2223"/>
        <v>0</v>
      </c>
      <c r="AY275" s="34"/>
      <c r="AZ275" s="34">
        <f t="shared" si="2224"/>
        <v>0</v>
      </c>
      <c r="BA275" s="34"/>
      <c r="BB275" s="34">
        <f t="shared" si="2225"/>
        <v>0</v>
      </c>
      <c r="BC275" s="34">
        <v>0</v>
      </c>
      <c r="BD275" s="34">
        <f t="shared" si="2226"/>
        <v>0</v>
      </c>
      <c r="BE275" s="34">
        <v>0</v>
      </c>
      <c r="BF275" s="34">
        <f t="shared" si="2227"/>
        <v>0</v>
      </c>
      <c r="BG275" s="34">
        <v>0</v>
      </c>
      <c r="BH275" s="34">
        <f t="shared" si="2228"/>
        <v>0</v>
      </c>
      <c r="BI275" s="34">
        <v>0</v>
      </c>
      <c r="BJ275" s="34">
        <f t="shared" si="2229"/>
        <v>0</v>
      </c>
      <c r="BK275" s="34">
        <v>0</v>
      </c>
      <c r="BL275" s="34">
        <f t="shared" si="2230"/>
        <v>0</v>
      </c>
      <c r="BM275" s="34">
        <v>35</v>
      </c>
      <c r="BN275" s="34">
        <f t="shared" si="2231"/>
        <v>1872886.2197499999</v>
      </c>
      <c r="BO275" s="34"/>
      <c r="BP275" s="34">
        <f t="shared" si="2232"/>
        <v>0</v>
      </c>
      <c r="BQ275" s="40">
        <v>0</v>
      </c>
      <c r="BR275" s="34">
        <f t="shared" si="2233"/>
        <v>0</v>
      </c>
      <c r="BS275" s="34">
        <v>0</v>
      </c>
      <c r="BT275" s="34">
        <f t="shared" si="2234"/>
        <v>0</v>
      </c>
      <c r="BU275" s="34">
        <v>0</v>
      </c>
      <c r="BV275" s="34">
        <f t="shared" si="2235"/>
        <v>0</v>
      </c>
      <c r="BW275" s="34">
        <v>0</v>
      </c>
      <c r="BX275" s="34">
        <f t="shared" si="2236"/>
        <v>0</v>
      </c>
      <c r="BY275" s="34">
        <v>0</v>
      </c>
      <c r="BZ275" s="34">
        <f t="shared" si="2237"/>
        <v>0</v>
      </c>
      <c r="CA275" s="34">
        <v>0</v>
      </c>
      <c r="CB275" s="34">
        <f t="shared" si="2238"/>
        <v>0</v>
      </c>
      <c r="CC275" s="34">
        <v>0</v>
      </c>
      <c r="CD275" s="34">
        <f t="shared" si="2239"/>
        <v>0</v>
      </c>
      <c r="CE275" s="34">
        <v>0</v>
      </c>
      <c r="CF275" s="34">
        <f t="shared" si="2240"/>
        <v>0</v>
      </c>
      <c r="CG275" s="34"/>
      <c r="CH275" s="34">
        <f t="shared" si="2241"/>
        <v>0</v>
      </c>
      <c r="CI275" s="34"/>
      <c r="CJ275" s="34">
        <f t="shared" si="2242"/>
        <v>0</v>
      </c>
      <c r="CK275" s="34">
        <v>0</v>
      </c>
      <c r="CL275" s="34">
        <f t="shared" si="2243"/>
        <v>0</v>
      </c>
      <c r="CM275" s="34">
        <v>0</v>
      </c>
      <c r="CN275" s="34">
        <f t="shared" si="2244"/>
        <v>0</v>
      </c>
      <c r="CO275" s="34"/>
      <c r="CP275" s="34">
        <f t="shared" si="1951"/>
        <v>0</v>
      </c>
      <c r="CQ275" s="34"/>
      <c r="CR275" s="34"/>
      <c r="CS275" s="34">
        <f t="shared" si="2268"/>
        <v>0</v>
      </c>
      <c r="CT275" s="34">
        <f t="shared" si="2268"/>
        <v>0</v>
      </c>
      <c r="CU275" s="34">
        <v>4</v>
      </c>
      <c r="CV275" s="34">
        <f t="shared" si="2245"/>
        <v>232587.78379199997</v>
      </c>
      <c r="CW275" s="34"/>
      <c r="CX275" s="34">
        <f t="shared" si="2246"/>
        <v>0</v>
      </c>
      <c r="CY275" s="34">
        <v>0</v>
      </c>
      <c r="CZ275" s="34">
        <f t="shared" si="2247"/>
        <v>0</v>
      </c>
      <c r="DA275" s="34">
        <v>0</v>
      </c>
      <c r="DB275" s="34">
        <f t="shared" si="2248"/>
        <v>0</v>
      </c>
      <c r="DC275" s="34"/>
      <c r="DD275" s="34">
        <f t="shared" si="2249"/>
        <v>0</v>
      </c>
      <c r="DE275" s="34">
        <v>0</v>
      </c>
      <c r="DF275" s="34">
        <f t="shared" si="2250"/>
        <v>0</v>
      </c>
      <c r="DG275" s="34">
        <v>0</v>
      </c>
      <c r="DH275" s="34">
        <f t="shared" si="2251"/>
        <v>0</v>
      </c>
      <c r="DI275" s="34">
        <v>0</v>
      </c>
      <c r="DJ275" s="34">
        <f t="shared" si="1958"/>
        <v>0</v>
      </c>
      <c r="DK275" s="34"/>
      <c r="DL275" s="27"/>
      <c r="DM275" s="34">
        <f t="shared" si="2276"/>
        <v>0</v>
      </c>
      <c r="DN275" s="27">
        <f t="shared" si="2276"/>
        <v>0</v>
      </c>
      <c r="DO275" s="34">
        <v>0</v>
      </c>
      <c r="DP275" s="34">
        <f t="shared" si="2252"/>
        <v>0</v>
      </c>
      <c r="DQ275" s="34">
        <v>0</v>
      </c>
      <c r="DR275" s="34">
        <f t="shared" si="2253"/>
        <v>0</v>
      </c>
      <c r="DS275" s="34">
        <v>0</v>
      </c>
      <c r="DT275" s="34">
        <f t="shared" si="1960"/>
        <v>0</v>
      </c>
      <c r="DU275" s="34"/>
      <c r="DV275" s="27"/>
      <c r="DW275" s="34">
        <f t="shared" si="2263"/>
        <v>0</v>
      </c>
      <c r="DX275" s="34">
        <f t="shared" si="2263"/>
        <v>0</v>
      </c>
      <c r="DY275" s="34">
        <v>0</v>
      </c>
      <c r="DZ275" s="34">
        <f t="shared" si="2254"/>
        <v>0</v>
      </c>
      <c r="EA275" s="34">
        <v>0</v>
      </c>
      <c r="EB275" s="34">
        <f t="shared" si="1961"/>
        <v>0</v>
      </c>
      <c r="EC275" s="27"/>
      <c r="ED275" s="34">
        <f t="shared" si="2264"/>
        <v>0</v>
      </c>
      <c r="EE275" s="34">
        <f t="shared" si="2269"/>
        <v>0</v>
      </c>
      <c r="EF275" s="34">
        <f t="shared" si="2269"/>
        <v>0</v>
      </c>
      <c r="EG275" s="34"/>
      <c r="EH275" s="34">
        <f t="shared" si="2255"/>
        <v>0</v>
      </c>
      <c r="EI275" s="34">
        <v>0</v>
      </c>
      <c r="EJ275" s="34">
        <f t="shared" si="2277"/>
        <v>0</v>
      </c>
      <c r="EK275" s="34"/>
      <c r="EL275" s="34"/>
      <c r="EM275" s="34">
        <f t="shared" si="2270"/>
        <v>0</v>
      </c>
      <c r="EN275" s="34">
        <f t="shared" si="2270"/>
        <v>0</v>
      </c>
      <c r="EO275" s="34"/>
      <c r="EP275" s="34">
        <f t="shared" si="2256"/>
        <v>0</v>
      </c>
      <c r="EQ275" s="34">
        <v>0</v>
      </c>
      <c r="ER275" s="34">
        <f t="shared" si="2278"/>
        <v>0</v>
      </c>
      <c r="ES275" s="34"/>
      <c r="ET275" s="34"/>
      <c r="EU275" s="34">
        <f t="shared" si="2271"/>
        <v>0</v>
      </c>
      <c r="EV275" s="34">
        <f t="shared" si="2271"/>
        <v>0</v>
      </c>
      <c r="EW275" s="34">
        <v>0</v>
      </c>
      <c r="EX275" s="34">
        <f t="shared" si="2257"/>
        <v>0</v>
      </c>
      <c r="EY275" s="34">
        <f t="shared" si="2272"/>
        <v>0</v>
      </c>
      <c r="EZ275" s="34">
        <f t="shared" si="2279"/>
        <v>0</v>
      </c>
      <c r="FA275" s="34"/>
      <c r="FB275" s="34">
        <f t="shared" si="2265"/>
        <v>0</v>
      </c>
      <c r="FC275" s="34">
        <f t="shared" si="1863"/>
        <v>0</v>
      </c>
      <c r="FD275" s="34">
        <f t="shared" si="1863"/>
        <v>0</v>
      </c>
      <c r="FE275" s="34">
        <v>0</v>
      </c>
      <c r="FF275" s="34">
        <f t="shared" si="2258"/>
        <v>0</v>
      </c>
      <c r="FG275" s="34">
        <v>0</v>
      </c>
      <c r="FH275" s="34">
        <f t="shared" si="1822"/>
        <v>0</v>
      </c>
      <c r="FI275" s="34"/>
      <c r="FJ275" s="34">
        <f t="shared" si="2266"/>
        <v>0</v>
      </c>
      <c r="FK275" s="34">
        <f t="shared" si="1865"/>
        <v>0</v>
      </c>
      <c r="FL275" s="34">
        <f t="shared" si="1865"/>
        <v>0</v>
      </c>
      <c r="FM275" s="34">
        <v>0</v>
      </c>
      <c r="FN275" s="34">
        <f t="shared" si="2259"/>
        <v>0</v>
      </c>
      <c r="FO275" s="34">
        <v>0</v>
      </c>
      <c r="FP275" s="34">
        <f t="shared" si="2280"/>
        <v>0</v>
      </c>
      <c r="FQ275" s="34"/>
      <c r="FR275" s="34">
        <f t="shared" si="2267"/>
        <v>0</v>
      </c>
      <c r="FS275" s="34">
        <f t="shared" si="2267"/>
        <v>0</v>
      </c>
      <c r="FT275" s="34">
        <f t="shared" si="2267"/>
        <v>0</v>
      </c>
      <c r="FU275" s="34">
        <v>0</v>
      </c>
      <c r="FV275" s="34">
        <f t="shared" si="2260"/>
        <v>0</v>
      </c>
      <c r="FW275" s="34">
        <v>0</v>
      </c>
      <c r="FX275" s="34">
        <v>0</v>
      </c>
      <c r="FY275" s="34"/>
      <c r="FZ275" s="34"/>
      <c r="GA275" s="34">
        <f t="shared" si="2273"/>
        <v>0</v>
      </c>
      <c r="GB275" s="34">
        <f t="shared" si="2273"/>
        <v>0</v>
      </c>
      <c r="GC275" s="34">
        <v>0</v>
      </c>
      <c r="GD275" s="34">
        <f t="shared" si="2261"/>
        <v>0</v>
      </c>
      <c r="GE275" s="34">
        <f t="shared" si="2073"/>
        <v>0</v>
      </c>
      <c r="GF275" s="34">
        <f t="shared" si="2281"/>
        <v>0</v>
      </c>
      <c r="GG275" s="34"/>
      <c r="GH275" s="34"/>
      <c r="GI275" s="27">
        <f t="shared" si="2274"/>
        <v>0</v>
      </c>
      <c r="GJ275" s="27">
        <f t="shared" si="2274"/>
        <v>0</v>
      </c>
      <c r="GK275" s="37"/>
      <c r="GL275" s="38"/>
    </row>
    <row r="276" spans="1:194" ht="30" x14ac:dyDescent="0.25">
      <c r="A276" s="41"/>
      <c r="B276" s="72">
        <v>234</v>
      </c>
      <c r="C276" s="28" t="s">
        <v>414</v>
      </c>
      <c r="D276" s="29">
        <f t="shared" si="2275"/>
        <v>18150.400000000001</v>
      </c>
      <c r="E276" s="29">
        <f t="shared" si="2275"/>
        <v>18790</v>
      </c>
      <c r="F276" s="30">
        <v>18508</v>
      </c>
      <c r="G276" s="39">
        <v>2.14</v>
      </c>
      <c r="H276" s="31">
        <v>1</v>
      </c>
      <c r="I276" s="32"/>
      <c r="J276" s="32"/>
      <c r="K276" s="32"/>
      <c r="L276" s="29">
        <v>1.4</v>
      </c>
      <c r="M276" s="29">
        <v>1.68</v>
      </c>
      <c r="N276" s="29">
        <v>2.23</v>
      </c>
      <c r="O276" s="29">
        <v>2.39</v>
      </c>
      <c r="P276" s="33">
        <v>2.57</v>
      </c>
      <c r="Q276" s="34">
        <v>270</v>
      </c>
      <c r="R276" s="34">
        <f t="shared" ref="R276:R277" si="2282">(Q276/12*1*$D276*$G276*$H276*$L276*R$9)+(Q276/12*5*$E276*$G276*$H276*$L276)+(Q276/12*6*$F276*$G276*$H276*$L276)</f>
        <v>15164785.4904</v>
      </c>
      <c r="S276" s="34"/>
      <c r="T276" s="34">
        <f t="shared" ref="T276:T277" si="2283">(S276/12*1*$D276*$G276*$H276*$L276*T$9)+(S276/12*5*$E276*$G276*$H276*$L276)+(S276/12*6*$F276*$G276*$H276*$L276)</f>
        <v>0</v>
      </c>
      <c r="U276" s="34"/>
      <c r="V276" s="34">
        <f t="shared" ref="V276:V277" si="2284">(U276/12*1*$D276*$G276*$H276*$L276*V$9)+(U276/12*5*$E276*$G276*$H276*$L276)+(U276/12*6*$F276*$G276*$H276*$L276)</f>
        <v>0</v>
      </c>
      <c r="W276" s="34"/>
      <c r="X276" s="34">
        <f t="shared" ref="X276:X277" si="2285">(W276/12*1*$D276*$G276*$H276*$L276*X$9)+(W276/12*5*$E276*$G276*$H276*$L276)+(W276/12*6*$F276*$G276*$H276*$L276)</f>
        <v>0</v>
      </c>
      <c r="Y276" s="34">
        <v>1</v>
      </c>
      <c r="Z276" s="34">
        <f t="shared" ref="Z276:Z277" si="2286">(Y276/12*1*$D276*$G276*$H276*$L276*Z$9)+(Y276/12*5*$E276*$G276*$H276*$L276)+(Y276/12*6*$F276*$G276*$H276*$L276)</f>
        <v>56165.872186666667</v>
      </c>
      <c r="AA276" s="34">
        <v>20</v>
      </c>
      <c r="AB276" s="34">
        <f t="shared" ref="AB276:AB277" si="2287">(AA276/12*1*$D276*$G276*$H276*$L276*AB$9)+(AA276/12*5*$E276*$G276*$H276*$L276)+(AA276/12*6*$F276*$G276*$H276*$L276)</f>
        <v>1123317.4437333331</v>
      </c>
      <c r="AC276" s="34"/>
      <c r="AD276" s="34">
        <f t="shared" ref="AD276:AD277" si="2288">(AC276/12*1*$D276*$G276*$H276*$L276*AD$9)+(AC276/12*5*$E276*$G276*$H276*$L276)+(AC276/12*6*$F276*$G276*$H276*$L276)</f>
        <v>0</v>
      </c>
      <c r="AE276" s="34"/>
      <c r="AF276" s="34">
        <f t="shared" ref="AF276:AF277" si="2289">(AE276/12*1*$D276*$G276*$H276*$L276*AF$9)+(AE276/12*5*$E276*$G276*$H276*$L276)+(AE276/12*6*$F276*$G276*$H276*$L276)</f>
        <v>0</v>
      </c>
      <c r="AG276" s="34"/>
      <c r="AH276" s="34">
        <f t="shared" ref="AH276:AH277" si="2290">(AG276/12*1*$D276*$G276*$H276*$L276*AH$9)+(AG276/12*5*$E276*$G276*$H276*$L276)+(AG276/12*6*$F276*$G276*$H276*$L276)</f>
        <v>0</v>
      </c>
      <c r="AI276" s="34"/>
      <c r="AJ276" s="34">
        <f t="shared" ref="AJ276:AJ277" si="2291">(AI276/12*1*$D276*$G276*$H276*$L276*AJ$9)+(AI276/12*3*$E276*$G276*$H276*$L276*AJ$10)+(AI276/12*8*$E276*$G276*$H276*$L276*AJ$11)</f>
        <v>0</v>
      </c>
      <c r="AK276" s="34">
        <v>14</v>
      </c>
      <c r="AL276" s="34">
        <f>(AK276/12*1*$D276*$G276*$H276*$L276*AL$9)+(AK276/12*5*$E276*$G276*$H276*$L276)+(AK276/12*6*$F276*$G276*$H276*$L276)</f>
        <v>782515.70872533345</v>
      </c>
      <c r="AM276" s="34"/>
      <c r="AN276" s="34">
        <f>(AM276/12*1*$D276*$G276*$H276*$L276*AN$9)+(AM276/12*5*$E276*$G276*$H276*$L276)+(AM276/12*6*$F276*$G276*$H276*$L276)</f>
        <v>0</v>
      </c>
      <c r="AO276" s="34"/>
      <c r="AP276" s="34">
        <f t="shared" ref="AP276:AP277" si="2292">(AO276/12*1*$D276*$G276*$H276*$L276*AP$9)+(AO276/12*5*$E276*$G276*$H276*$L276)+(AO276/12*6*$F276*$G276*$H276*$L276)</f>
        <v>0</v>
      </c>
      <c r="AQ276" s="34">
        <v>150</v>
      </c>
      <c r="AR276" s="34">
        <f>(AQ276/12*1*$D276*$G276*$H276*$M276*AR$9)+(AQ276/12*5*$E276*$G276*$H276*$M276)+(AQ276/12*6*$F276*$G276*$H276*$M276)</f>
        <v>10060916.255040001</v>
      </c>
      <c r="AS276" s="34"/>
      <c r="AT276" s="34">
        <f>(AS276/12*1*$D276*$G276*$H276*$M276*AT$9)+(AS276/12*5*$E276*$G276*$H276*$M276)+(AS276/12*6*$F276*$G276*$H276*$M276)</f>
        <v>0</v>
      </c>
      <c r="AU276" s="34"/>
      <c r="AV276" s="34">
        <f t="shared" ref="AV276:AV277" si="2293">(AU276/12*1*$D276*$G276*$H276*$M276*AV$9)+(AU276/12*5*$E276*$G276*$H276*$M276)+(AU276/12*6*$F276*$G276*$H276*$M276)</f>
        <v>0</v>
      </c>
      <c r="AW276" s="34"/>
      <c r="AX276" s="34">
        <f t="shared" ref="AX276:AX277" si="2294">(AW276/12*1*$D276*$G276*$H276*$M276*AX$9)+(AW276/12*5*$E276*$G276*$H276*$M276)+(AW276/12*6*$F276*$G276*$H276*$M276)</f>
        <v>0</v>
      </c>
      <c r="AY276" s="34"/>
      <c r="AZ276" s="34">
        <f t="shared" ref="AZ276:AZ277" si="2295">(AY276/12*1*$D276*$G276*$H276*$L276*AZ$9)+(AY276/12*5*$E276*$G276*$H276*$L276)+(AY276/12*6*$F276*$G276*$H276*$L276)</f>
        <v>0</v>
      </c>
      <c r="BA276" s="34"/>
      <c r="BB276" s="34">
        <f t="shared" ref="BB276:BB277" si="2296">(BA276/12*1*$D276*$G276*$H276*$L276*BB$9)+(BA276/12*5*$E276*$G276*$H276*$L276)+(BA276/12*6*$F276*$G276*$H276*$L276)</f>
        <v>0</v>
      </c>
      <c r="BC276" s="34"/>
      <c r="BD276" s="34">
        <f t="shared" ref="BD276:BD277" si="2297">(BC276/12*1*$D276*$G276*$H276*$M276*BD$9)+(BC276/12*5*$E276*$G276*$H276*$M276)+(BC276/12*6*$F276*$G276*$H276*$M276)</f>
        <v>0</v>
      </c>
      <c r="BE276" s="34"/>
      <c r="BF276" s="34">
        <f t="shared" ref="BF276:BF277" si="2298">(BE276/12*1*$D276*$G276*$H276*$L276*BF$9)+(BE276/12*5*$E276*$G276*$H276*$L276)+(BE276/12*6*$F276*$G276*$H276*$L276)</f>
        <v>0</v>
      </c>
      <c r="BG276" s="34"/>
      <c r="BH276" s="34">
        <f t="shared" ref="BH276:BH277" si="2299">(BG276/12*1*$D276*$G276*$H276*$L276*BH$9)+(BG276/12*5*$E276*$G276*$H276*$L276)+(BG276/12*6*$F276*$G276*$H276*$L276)</f>
        <v>0</v>
      </c>
      <c r="BI276" s="34"/>
      <c r="BJ276" s="34">
        <f t="shared" ref="BJ276:BJ277" si="2300">(BI276/12*1*$D276*$G276*$H276*$L276*BJ$9)+(BI276/12*5*$E276*$G276*$H276*$L276)+(BI276/12*6*$F276*$G276*$H276*$L276)</f>
        <v>0</v>
      </c>
      <c r="BK276" s="34"/>
      <c r="BL276" s="34">
        <f t="shared" ref="BL276:BL277" si="2301">(BK276/12*1*$D276*$G276*$H276*$M276*BL$9)+(BK276/12*5*$E276*$G276*$H276*$M276)+(BK276/12*6*$F276*$G276*$H276*$M276)</f>
        <v>0</v>
      </c>
      <c r="BM276" s="34">
        <v>160</v>
      </c>
      <c r="BN276" s="34">
        <f t="shared" ref="BN276:BN277" si="2302">(BM276/12*1*$D276*$G276*$H276*$L276*BN$9)+(BM276/12*5*$E276*$G276*$H276*$L276)+(BM276/12*6*$F276*$G276*$H276*$L276)</f>
        <v>8986539.5498666652</v>
      </c>
      <c r="BO276" s="34"/>
      <c r="BP276" s="34">
        <f t="shared" ref="BP276:BP277" si="2303">(BO276/12*1*$D276*$G276*$H276*$L276*BP$9)+(BO276/12*3*$E276*$G276*$H276*$L276*BP$10)+(BO276/12*8*$E276*$G276*$H276*$L276*BP$11)</f>
        <v>0</v>
      </c>
      <c r="BQ276" s="40"/>
      <c r="BR276" s="34">
        <f t="shared" ref="BR276:BR277" si="2304">(BQ276/12*1*$D276*$G276*$H276*$M276*BR$9)+(BQ276/12*5*$E276*$G276*$H276*$M276)+(BQ276/12*6*$F276*$G276*$H276*$M276)</f>
        <v>0</v>
      </c>
      <c r="BS276" s="34"/>
      <c r="BT276" s="34">
        <f>(BS276/12*1*$D276*$G276*$H276*$M276*BT$9)+(BS276/12*4*$E276*$G276*$H276*$M538)+(BS276/12*1*$E276*$G276*$H276*$M276)+(BS276/12*6*$F276*$G276*$H276*$M276)</f>
        <v>0</v>
      </c>
      <c r="BU276" s="34"/>
      <c r="BV276" s="34">
        <f t="shared" ref="BV276:BV277" si="2305">(BU276/12*1*$D276*$F276*$G276*$L276*BV$9)+(BU276/12*11*$E276*$F276*$G276*$L276)</f>
        <v>0</v>
      </c>
      <c r="BW276" s="34"/>
      <c r="BX276" s="34">
        <f>(BW276/12*1*$D276*$G276*$H276*$L276*BX$9)+(BW276/12*5*$E276*$G276*$H276*$L276)+(BW276/12*6*$F276*$G276*$H276*$L276)</f>
        <v>0</v>
      </c>
      <c r="BY276" s="34"/>
      <c r="BZ276" s="34">
        <f>(BY276/12*1*$D276*$G276*$H276*$L276*BZ$9)+(BY276/12*5*$E276*$G276*$H276*$L276)+(BY276/12*6*$F276*$G276*$H276*$L276)</f>
        <v>0</v>
      </c>
      <c r="CA276" s="34"/>
      <c r="CB276" s="34">
        <f>(CA276/12*1*$D276*$G276*$H276*$L276*CB$9)+(CA276/12*5*$E276*$G276*$H276*$L276)+(CA276/12*6*$F276*$G276*$H276*$L276)</f>
        <v>0</v>
      </c>
      <c r="CC276" s="34"/>
      <c r="CD276" s="34">
        <f>(CC276/12*1*$D276*$G276*$H276*$L276*CD$9)+(CC276/12*5*$E276*$G276*$H276*$L276)+(CC276/12*6*$F276*$G276*$H276*$L276)</f>
        <v>0</v>
      </c>
      <c r="CE276" s="34"/>
      <c r="CF276" s="34">
        <f t="shared" ref="CF276:CF277" si="2306">(CE276/12*1*$D276*$G276*$H276*$M276*CF$9)+(CE276/12*5*$E276*$G276*$H276*$M276)+(CE276/12*6*$F276*$G276*$H276*$M276)</f>
        <v>0</v>
      </c>
      <c r="CG276" s="34"/>
      <c r="CH276" s="34">
        <f t="shared" ref="CH276:CH277" si="2307">(CG276/12*1*$D276*$G276*$H276*$L276*CH$9)+(CG276/12*5*$E276*$G276*$H276*$L276)+(CG276/12*6*$F276*$G276*$H276*$L276)</f>
        <v>0</v>
      </c>
      <c r="CI276" s="34"/>
      <c r="CJ276" s="34">
        <f t="shared" ref="CJ276:CJ277" si="2308">(CI276/12*1*$D276*$G276*$H276*$M276*CJ$9)+(CI276/12*5*$E276*$G276*$H276*$M276)+(CI276/12*6*$F276*$G276*$H276*$M276)</f>
        <v>0</v>
      </c>
      <c r="CK276" s="34"/>
      <c r="CL276" s="34">
        <f t="shared" ref="CL276:CL277" si="2309">(CK276/12*1*$D276*$G276*$H276*$L276*CL$9)+(CK276/12*5*$E276*$G276*$H276*$L276)+(CK276/12*6*$F276*$G276*$H276*$L276)</f>
        <v>0</v>
      </c>
      <c r="CM276" s="34"/>
      <c r="CN276" s="34">
        <f>(CM276/12*1*$D276*$G276*$H276*$L276*CN$9)+(CM276/12*11*$E276*$G276*$H276*$L276)</f>
        <v>0</v>
      </c>
      <c r="CO276" s="34"/>
      <c r="CP276" s="34">
        <f t="shared" si="1951"/>
        <v>0</v>
      </c>
      <c r="CQ276" s="34"/>
      <c r="CR276" s="34"/>
      <c r="CS276" s="34">
        <f t="shared" si="2268"/>
        <v>0</v>
      </c>
      <c r="CT276" s="34">
        <f t="shared" si="2268"/>
        <v>0</v>
      </c>
      <c r="CU276" s="34"/>
      <c r="CV276" s="34">
        <f t="shared" ref="CV276:CV277" si="2310">(CU276/12*1*$D276*$G276*$H276*$M276*CV$9)+(CU276/12*5*$E276*$G276*$H276*$M276)+(CU276/12*6*$F276*$G276*$H276*$M276)</f>
        <v>0</v>
      </c>
      <c r="CW276" s="34"/>
      <c r="CX276" s="34">
        <f t="shared" ref="CX276:CX277" si="2311">(CW276/12*1*$D276*$G276*$H276*$M276*CX$9)+(CW276/12*5*$E276*$G276*$H276*$M276)+(CW276/12*6*$F276*$G276*$H276*$M276)</f>
        <v>0</v>
      </c>
      <c r="CY276" s="34"/>
      <c r="CZ276" s="34">
        <f t="shared" ref="CZ276:CZ277" si="2312">(CY276/12*1*$D276*$G276*$H276*$L276*CZ$9)+(CY276/12*5*$E276*$G276*$H276*$L276)+(CY276/12*6*$F276*$G276*$H276*$L276)</f>
        <v>0</v>
      </c>
      <c r="DA276" s="34"/>
      <c r="DB276" s="34">
        <f t="shared" ref="DB276:DB277" si="2313">(DA276/12*1*$D276*$G276*$H276*$M276*DB$9)+(DA276/12*5*$E276*$G276*$H276*$M276)+(DA276/12*6*$F276*$G276*$H276*$M276)</f>
        <v>0</v>
      </c>
      <c r="DC276" s="34"/>
      <c r="DD276" s="34">
        <f t="shared" ref="DD276:DD277" si="2314">(DC276/12*1*$D276*$G276*$H276*$M276*DD$9)+(DC276/12*5*$E276*$G276*$H276*$M276)+(DC276/12*6*$F276*$G276*$H276*$M276)</f>
        <v>0</v>
      </c>
      <c r="DE276" s="34"/>
      <c r="DF276" s="34">
        <f t="shared" ref="DF276:DF277" si="2315">(DE276/12*1*$D276*$G276*$H276*$M276*DF$9)+(DE276/12*5*$E276*$G276*$H276*$M276)+(DE276/12*6*$F276*$G276*$H276*$M276)</f>
        <v>0</v>
      </c>
      <c r="DG276" s="34"/>
      <c r="DH276" s="34">
        <f>(DG276/12*1*$D276*$G276*$H276*$M276*DH$9)+(DG276/12*11*$E276*$G276*$H276*$M276)</f>
        <v>0</v>
      </c>
      <c r="DI276" s="34">
        <v>0</v>
      </c>
      <c r="DJ276" s="34">
        <f t="shared" si="1958"/>
        <v>0</v>
      </c>
      <c r="DK276" s="34"/>
      <c r="DL276" s="27"/>
      <c r="DM276" s="34">
        <f t="shared" si="2276"/>
        <v>0</v>
      </c>
      <c r="DN276" s="27">
        <f t="shared" si="2276"/>
        <v>0</v>
      </c>
      <c r="DO276" s="34"/>
      <c r="DP276" s="34">
        <f t="shared" ref="DP276:DP277" si="2316">(DO276/12*1*$D276*$G276*$H276*$L276*DP$9)+(DO276/12*5*$E276*$G276*$H276*$L276)+(DO276/12*6*$F276*$G276*$H276*$L276)</f>
        <v>0</v>
      </c>
      <c r="DQ276" s="34"/>
      <c r="DR276" s="34">
        <f>(DQ276/12*1*$D276*$G276*$H276*$M276*DR$9)+(DQ276/12*11*$E276*$G276*$H276*$M276)</f>
        <v>0</v>
      </c>
      <c r="DS276" s="34">
        <v>0</v>
      </c>
      <c r="DT276" s="34">
        <f t="shared" si="1960"/>
        <v>0</v>
      </c>
      <c r="DU276" s="34"/>
      <c r="DV276" s="27"/>
      <c r="DW276" s="34">
        <f t="shared" si="2263"/>
        <v>0</v>
      </c>
      <c r="DX276" s="34">
        <f t="shared" si="2263"/>
        <v>0</v>
      </c>
      <c r="DY276" s="34"/>
      <c r="DZ276" s="34">
        <f>(DY276/12*1*$D276*$G276*$H276*$M276*DZ$9)+(DY276/12*11*$E276*$G276*$H276*$M276)</f>
        <v>0</v>
      </c>
      <c r="EA276" s="34">
        <v>0</v>
      </c>
      <c r="EB276" s="34">
        <f t="shared" si="1961"/>
        <v>0</v>
      </c>
      <c r="EC276" s="27"/>
      <c r="ED276" s="34">
        <f t="shared" si="2264"/>
        <v>0</v>
      </c>
      <c r="EE276" s="34">
        <f t="shared" si="2269"/>
        <v>0</v>
      </c>
      <c r="EF276" s="34">
        <f t="shared" si="2269"/>
        <v>0</v>
      </c>
      <c r="EG276" s="34"/>
      <c r="EH276" s="34">
        <f>(EG276/12*1*$D276*$G276*$H276*$L276*EH$9)+(EG276/12*11*$E276*$G276*$H276*$L276)</f>
        <v>0</v>
      </c>
      <c r="EI276" s="34">
        <v>0</v>
      </c>
      <c r="EJ276" s="34">
        <f t="shared" si="2277"/>
        <v>0</v>
      </c>
      <c r="EK276" s="34"/>
      <c r="EL276" s="34"/>
      <c r="EM276" s="34">
        <f t="shared" si="2270"/>
        <v>0</v>
      </c>
      <c r="EN276" s="34">
        <f t="shared" si="2270"/>
        <v>0</v>
      </c>
      <c r="EO276" s="34"/>
      <c r="EP276" s="34">
        <f>(EO276/12*1*$D276*$G276*$H276*$L276*EP$9)+(EO276/12*11*$E276*$G276*$H276*$L276)</f>
        <v>0</v>
      </c>
      <c r="EQ276" s="34">
        <v>0</v>
      </c>
      <c r="ER276" s="34">
        <f t="shared" si="2278"/>
        <v>0</v>
      </c>
      <c r="ES276" s="34"/>
      <c r="ET276" s="34"/>
      <c r="EU276" s="34">
        <f t="shared" si="2271"/>
        <v>0</v>
      </c>
      <c r="EV276" s="34">
        <f t="shared" si="2271"/>
        <v>0</v>
      </c>
      <c r="EW276" s="34"/>
      <c r="EX276" s="34">
        <f>(EW276/12*1*$D276*$G276*$H276*$M276*EX$9)+(EW276/12*11*$E276*$G276*$H276*$M276)</f>
        <v>0</v>
      </c>
      <c r="EY276" s="34">
        <f t="shared" si="2272"/>
        <v>0</v>
      </c>
      <c r="EZ276" s="34">
        <f t="shared" si="2279"/>
        <v>0</v>
      </c>
      <c r="FA276" s="34"/>
      <c r="FB276" s="34">
        <f t="shared" si="2265"/>
        <v>0</v>
      </c>
      <c r="FC276" s="34">
        <f t="shared" si="1863"/>
        <v>0</v>
      </c>
      <c r="FD276" s="34">
        <f t="shared" si="1863"/>
        <v>0</v>
      </c>
      <c r="FE276" s="34"/>
      <c r="FF276" s="34">
        <f t="shared" ref="FF276:FF277" si="2317">(FE276/12*1*$D276*$G276*$H276*$M276*FF$9)+(FE276/12*11*$E276*$G276*$H276*$M276)</f>
        <v>0</v>
      </c>
      <c r="FG276" s="34">
        <v>0</v>
      </c>
      <c r="FH276" s="34">
        <f t="shared" si="1822"/>
        <v>0</v>
      </c>
      <c r="FI276" s="34"/>
      <c r="FJ276" s="34">
        <f t="shared" si="2266"/>
        <v>0</v>
      </c>
      <c r="FK276" s="34">
        <f t="shared" si="1865"/>
        <v>0</v>
      </c>
      <c r="FL276" s="34">
        <f t="shared" si="1865"/>
        <v>0</v>
      </c>
      <c r="FM276" s="34"/>
      <c r="FN276" s="34">
        <f t="shared" ref="FN276:FN277" si="2318">(FM276/12*1*$D276*$G276*$H276*$M276*FN$9)+(FM276/12*11*$E276*$G276*$H276*$M276)</f>
        <v>0</v>
      </c>
      <c r="FO276" s="34">
        <v>0</v>
      </c>
      <c r="FP276" s="34">
        <f t="shared" si="2280"/>
        <v>0</v>
      </c>
      <c r="FQ276" s="34"/>
      <c r="FR276" s="34">
        <f t="shared" si="2267"/>
        <v>0</v>
      </c>
      <c r="FS276" s="34">
        <f t="shared" si="2267"/>
        <v>0</v>
      </c>
      <c r="FT276" s="34">
        <f t="shared" si="2267"/>
        <v>0</v>
      </c>
      <c r="FU276" s="34"/>
      <c r="FV276" s="34">
        <f t="shared" ref="FV276:FV277" si="2319">(FU276/12*1*$D276*$G276*$H276*$N276*FV$9)+(FU276/12*11*$E276*$G276*$H276*$N276)</f>
        <v>0</v>
      </c>
      <c r="FW276" s="34">
        <v>0</v>
      </c>
      <c r="FX276" s="34">
        <v>0</v>
      </c>
      <c r="FY276" s="34"/>
      <c r="FZ276" s="34"/>
      <c r="GA276" s="34">
        <f t="shared" si="2273"/>
        <v>0</v>
      </c>
      <c r="GB276" s="34">
        <f t="shared" si="2273"/>
        <v>0</v>
      </c>
      <c r="GC276" s="34"/>
      <c r="GD276" s="34">
        <f>(GC276/12*1*$D276*$G276*$H276*$O276*GD$9)+(GC276/12*11*$E276*$G276*$H276*$P276)</f>
        <v>0</v>
      </c>
      <c r="GE276" s="34">
        <f t="shared" si="2073"/>
        <v>0</v>
      </c>
      <c r="GF276" s="34">
        <f t="shared" si="2281"/>
        <v>0</v>
      </c>
      <c r="GG276" s="34"/>
      <c r="GH276" s="34"/>
      <c r="GI276" s="27">
        <f t="shared" si="2274"/>
        <v>0</v>
      </c>
      <c r="GJ276" s="27">
        <f t="shared" si="2274"/>
        <v>0</v>
      </c>
      <c r="GK276" s="37"/>
      <c r="GL276" s="38"/>
    </row>
    <row r="277" spans="1:194" ht="30" x14ac:dyDescent="0.25">
      <c r="A277" s="41"/>
      <c r="B277" s="72">
        <v>235</v>
      </c>
      <c r="C277" s="28" t="s">
        <v>415</v>
      </c>
      <c r="D277" s="29">
        <f t="shared" si="2275"/>
        <v>18150.400000000001</v>
      </c>
      <c r="E277" s="29">
        <f t="shared" si="2275"/>
        <v>18790</v>
      </c>
      <c r="F277" s="30">
        <v>18508</v>
      </c>
      <c r="G277" s="39">
        <v>4.13</v>
      </c>
      <c r="H277" s="31">
        <v>1</v>
      </c>
      <c r="I277" s="32"/>
      <c r="J277" s="32"/>
      <c r="K277" s="32"/>
      <c r="L277" s="29">
        <v>1.4</v>
      </c>
      <c r="M277" s="29">
        <v>1.68</v>
      </c>
      <c r="N277" s="29">
        <v>2.23</v>
      </c>
      <c r="O277" s="29">
        <v>2.39</v>
      </c>
      <c r="P277" s="33">
        <v>2.57</v>
      </c>
      <c r="Q277" s="34">
        <v>100</v>
      </c>
      <c r="R277" s="34">
        <f t="shared" si="2282"/>
        <v>10839488.417333335</v>
      </c>
      <c r="S277" s="34"/>
      <c r="T277" s="34">
        <f t="shared" si="2283"/>
        <v>0</v>
      </c>
      <c r="U277" s="34"/>
      <c r="V277" s="34">
        <f t="shared" si="2284"/>
        <v>0</v>
      </c>
      <c r="W277" s="34"/>
      <c r="X277" s="34">
        <f t="shared" si="2285"/>
        <v>0</v>
      </c>
      <c r="Y277" s="34">
        <v>60</v>
      </c>
      <c r="Z277" s="34">
        <f t="shared" si="2286"/>
        <v>6503693.0503999991</v>
      </c>
      <c r="AA277" s="34">
        <v>34</v>
      </c>
      <c r="AB277" s="34">
        <f t="shared" si="2287"/>
        <v>3685426.0618933332</v>
      </c>
      <c r="AC277" s="34"/>
      <c r="AD277" s="34">
        <f t="shared" si="2288"/>
        <v>0</v>
      </c>
      <c r="AE277" s="34"/>
      <c r="AF277" s="34">
        <f t="shared" si="2289"/>
        <v>0</v>
      </c>
      <c r="AG277" s="34"/>
      <c r="AH277" s="34">
        <f t="shared" si="2290"/>
        <v>0</v>
      </c>
      <c r="AI277" s="34"/>
      <c r="AJ277" s="34">
        <f t="shared" si="2291"/>
        <v>0</v>
      </c>
      <c r="AK277" s="34"/>
      <c r="AL277" s="34">
        <f>(AK277/12*1*$D277*$G277*$H277*$L277*AL$9)+(AK277/12*5*$E277*$G277*$H277*$L277)+(AK277/12*6*$F277*$G277*$H277*$L277)</f>
        <v>0</v>
      </c>
      <c r="AM277" s="34"/>
      <c r="AN277" s="34">
        <f>(AM277/12*1*$D277*$G277*$H277*$L277*AN$9)+(AM277/12*5*$E277*$G277*$H277*$L277)+(AM277/12*6*$F277*$G277*$H277*$L277)</f>
        <v>0</v>
      </c>
      <c r="AO277" s="34"/>
      <c r="AP277" s="34">
        <f t="shared" si="2292"/>
        <v>0</v>
      </c>
      <c r="AQ277" s="34"/>
      <c r="AR277" s="34">
        <f>(AQ277/12*1*$D277*$G277*$H277*$M277*AR$9)+(AQ277/12*5*$E277*$G277*$H277*$M277)+(AQ277/12*6*$F277*$G277*$H277*$M277)</f>
        <v>0</v>
      </c>
      <c r="AS277" s="34"/>
      <c r="AT277" s="34">
        <f>(AS277/12*1*$D277*$G277*$H277*$M277*AT$9)+(AS277/12*5*$E277*$G277*$H277*$M277)+(AS277/12*6*$F277*$G277*$H277*$M277)</f>
        <v>0</v>
      </c>
      <c r="AU277" s="34"/>
      <c r="AV277" s="34">
        <f t="shared" si="2293"/>
        <v>0</v>
      </c>
      <c r="AW277" s="34">
        <v>15</v>
      </c>
      <c r="AX277" s="34">
        <f t="shared" si="2294"/>
        <v>1941662.8099679998</v>
      </c>
      <c r="AY277" s="34"/>
      <c r="AZ277" s="34">
        <f t="shared" si="2295"/>
        <v>0</v>
      </c>
      <c r="BA277" s="34"/>
      <c r="BB277" s="34">
        <f t="shared" si="2296"/>
        <v>0</v>
      </c>
      <c r="BC277" s="34"/>
      <c r="BD277" s="34">
        <f t="shared" si="2297"/>
        <v>0</v>
      </c>
      <c r="BE277" s="34"/>
      <c r="BF277" s="34">
        <f t="shared" si="2298"/>
        <v>0</v>
      </c>
      <c r="BG277" s="34"/>
      <c r="BH277" s="34">
        <f t="shared" si="2299"/>
        <v>0</v>
      </c>
      <c r="BI277" s="34"/>
      <c r="BJ277" s="34">
        <f t="shared" si="2300"/>
        <v>0</v>
      </c>
      <c r="BK277" s="34"/>
      <c r="BL277" s="34">
        <f t="shared" si="2301"/>
        <v>0</v>
      </c>
      <c r="BM277" s="34">
        <v>20</v>
      </c>
      <c r="BN277" s="34">
        <f t="shared" si="2302"/>
        <v>2167897.6834666668</v>
      </c>
      <c r="BO277" s="34"/>
      <c r="BP277" s="34">
        <f t="shared" si="2303"/>
        <v>0</v>
      </c>
      <c r="BQ277" s="40"/>
      <c r="BR277" s="34">
        <f t="shared" si="2304"/>
        <v>0</v>
      </c>
      <c r="BS277" s="34"/>
      <c r="BT277" s="34">
        <f>(BS277/12*1*$D277*$G277*$H277*$M277*BT$9)+(BS277/12*4*$E277*$G277*$H277*$M539)+(BS277/12*1*$E277*$G277*$H277*$M277)+(BS277/12*6*$F277*$G277*$H277*$M277)</f>
        <v>0</v>
      </c>
      <c r="BU277" s="34"/>
      <c r="BV277" s="34">
        <f t="shared" si="2305"/>
        <v>0</v>
      </c>
      <c r="BW277" s="34"/>
      <c r="BX277" s="34">
        <f>(BW277/12*1*$D277*$G277*$H277*$L277*BX$9)+(BW277/12*5*$E277*$G277*$H277*$L277)+(BW277/12*6*$F277*$G277*$H277*$L277)</f>
        <v>0</v>
      </c>
      <c r="BY277" s="34"/>
      <c r="BZ277" s="34">
        <f>(BY277/12*1*$D277*$G277*$H277*$L277*BZ$9)+(BY277/12*5*$E277*$G277*$H277*$L277)+(BY277/12*6*$F277*$G277*$H277*$L277)</f>
        <v>0</v>
      </c>
      <c r="CA277" s="34"/>
      <c r="CB277" s="34">
        <f>(CA277/12*1*$D277*$G277*$H277*$L277*CB$9)+(CA277/12*5*$E277*$G277*$H277*$L277)+(CA277/12*6*$F277*$G277*$H277*$L277)</f>
        <v>0</v>
      </c>
      <c r="CC277" s="34"/>
      <c r="CD277" s="34">
        <f>(CC277/12*1*$D277*$G277*$H277*$L277*CD$9)+(CC277/12*5*$E277*$G277*$H277*$L277)+(CC277/12*6*$F277*$G277*$H277*$L277)</f>
        <v>0</v>
      </c>
      <c r="CE277" s="34"/>
      <c r="CF277" s="34">
        <f t="shared" si="2306"/>
        <v>0</v>
      </c>
      <c r="CG277" s="34"/>
      <c r="CH277" s="34">
        <f t="shared" si="2307"/>
        <v>0</v>
      </c>
      <c r="CI277" s="34"/>
      <c r="CJ277" s="34">
        <f t="shared" si="2308"/>
        <v>0</v>
      </c>
      <c r="CK277" s="34"/>
      <c r="CL277" s="34">
        <f t="shared" si="2309"/>
        <v>0</v>
      </c>
      <c r="CM277" s="34"/>
      <c r="CN277" s="34">
        <f>(CM277/12*1*$D277*$G277*$H277*$L277*CN$9)+(CM277/12*11*$E277*$G277*$H277*$L277)</f>
        <v>0</v>
      </c>
      <c r="CO277" s="34"/>
      <c r="CP277" s="34">
        <f t="shared" si="1951"/>
        <v>0</v>
      </c>
      <c r="CQ277" s="34"/>
      <c r="CR277" s="34"/>
      <c r="CS277" s="34">
        <f t="shared" si="2268"/>
        <v>0</v>
      </c>
      <c r="CT277" s="34">
        <f t="shared" si="2268"/>
        <v>0</v>
      </c>
      <c r="CU277" s="34"/>
      <c r="CV277" s="34">
        <f t="shared" si="2310"/>
        <v>0</v>
      </c>
      <c r="CW277" s="34"/>
      <c r="CX277" s="34">
        <f t="shared" si="2311"/>
        <v>0</v>
      </c>
      <c r="CY277" s="34"/>
      <c r="CZ277" s="34">
        <f t="shared" si="2312"/>
        <v>0</v>
      </c>
      <c r="DA277" s="34"/>
      <c r="DB277" s="34">
        <f t="shared" si="2313"/>
        <v>0</v>
      </c>
      <c r="DC277" s="34"/>
      <c r="DD277" s="34">
        <f t="shared" si="2314"/>
        <v>0</v>
      </c>
      <c r="DE277" s="34"/>
      <c r="DF277" s="34">
        <f t="shared" si="2315"/>
        <v>0</v>
      </c>
      <c r="DG277" s="34"/>
      <c r="DH277" s="34">
        <f>(DG277/12*1*$D277*$G277*$H277*$M277*DH$9)+(DG277/12*11*$E277*$G277*$H277*$M277)</f>
        <v>0</v>
      </c>
      <c r="DI277" s="34">
        <v>0</v>
      </c>
      <c r="DJ277" s="34">
        <f t="shared" si="1958"/>
        <v>0</v>
      </c>
      <c r="DK277" s="34"/>
      <c r="DL277" s="27"/>
      <c r="DM277" s="34">
        <f t="shared" si="2276"/>
        <v>0</v>
      </c>
      <c r="DN277" s="27">
        <f t="shared" si="2276"/>
        <v>0</v>
      </c>
      <c r="DO277" s="34"/>
      <c r="DP277" s="34">
        <f t="shared" si="2316"/>
        <v>0</v>
      </c>
      <c r="DQ277" s="34"/>
      <c r="DR277" s="34">
        <f>(DQ277/12*1*$D277*$G277*$H277*$M277*DR$9)+(DQ277/12*11*$E277*$G277*$H277*$M277)</f>
        <v>0</v>
      </c>
      <c r="DS277" s="34">
        <v>0</v>
      </c>
      <c r="DT277" s="34">
        <f t="shared" si="1960"/>
        <v>0</v>
      </c>
      <c r="DU277" s="34"/>
      <c r="DV277" s="27"/>
      <c r="DW277" s="34">
        <f t="shared" si="2263"/>
        <v>0</v>
      </c>
      <c r="DX277" s="34">
        <f t="shared" si="2263"/>
        <v>0</v>
      </c>
      <c r="DY277" s="34"/>
      <c r="DZ277" s="34">
        <f>(DY277/12*1*$D277*$G277*$H277*$M277*DZ$9)+(DY277/12*11*$E277*$G277*$H277*$M277)</f>
        <v>0</v>
      </c>
      <c r="EA277" s="34">
        <v>0</v>
      </c>
      <c r="EB277" s="34">
        <f t="shared" si="1961"/>
        <v>0</v>
      </c>
      <c r="EC277" s="27"/>
      <c r="ED277" s="34">
        <f t="shared" si="2264"/>
        <v>0</v>
      </c>
      <c r="EE277" s="34">
        <f t="shared" si="2269"/>
        <v>0</v>
      </c>
      <c r="EF277" s="34">
        <f t="shared" si="2269"/>
        <v>0</v>
      </c>
      <c r="EG277" s="34"/>
      <c r="EH277" s="34">
        <f>(EG277/12*1*$D277*$G277*$H277*$L277*EH$9)+(EG277/12*11*$E277*$G277*$H277*$L277)</f>
        <v>0</v>
      </c>
      <c r="EI277" s="34">
        <v>0</v>
      </c>
      <c r="EJ277" s="34">
        <f t="shared" si="2277"/>
        <v>0</v>
      </c>
      <c r="EK277" s="34"/>
      <c r="EL277" s="34"/>
      <c r="EM277" s="34">
        <f t="shared" si="2270"/>
        <v>0</v>
      </c>
      <c r="EN277" s="34">
        <f t="shared" si="2270"/>
        <v>0</v>
      </c>
      <c r="EO277" s="34"/>
      <c r="EP277" s="34">
        <f>(EO277/12*1*$D277*$G277*$H277*$L277*EP$9)+(EO277/12*11*$E277*$G277*$H277*$L277)</f>
        <v>0</v>
      </c>
      <c r="EQ277" s="34">
        <v>0</v>
      </c>
      <c r="ER277" s="34">
        <f t="shared" si="2278"/>
        <v>0</v>
      </c>
      <c r="ES277" s="34"/>
      <c r="ET277" s="34"/>
      <c r="EU277" s="34">
        <f t="shared" si="2271"/>
        <v>0</v>
      </c>
      <c r="EV277" s="34">
        <f t="shared" si="2271"/>
        <v>0</v>
      </c>
      <c r="EW277" s="34"/>
      <c r="EX277" s="34">
        <f>(EW277/12*1*$D277*$G277*$H277*$M277*EX$9)+(EW277/12*11*$E277*$G277*$H277*$M277)</f>
        <v>0</v>
      </c>
      <c r="EY277" s="34">
        <f t="shared" si="2272"/>
        <v>0</v>
      </c>
      <c r="EZ277" s="34">
        <f t="shared" si="2279"/>
        <v>0</v>
      </c>
      <c r="FA277" s="34"/>
      <c r="FB277" s="34">
        <f t="shared" si="2265"/>
        <v>0</v>
      </c>
      <c r="FC277" s="34">
        <f t="shared" si="1863"/>
        <v>0</v>
      </c>
      <c r="FD277" s="34">
        <f t="shared" si="1863"/>
        <v>0</v>
      </c>
      <c r="FE277" s="34"/>
      <c r="FF277" s="34">
        <f t="shared" si="2317"/>
        <v>0</v>
      </c>
      <c r="FG277" s="34">
        <v>0</v>
      </c>
      <c r="FH277" s="34">
        <f t="shared" si="1822"/>
        <v>0</v>
      </c>
      <c r="FI277" s="34"/>
      <c r="FJ277" s="34">
        <f t="shared" si="2266"/>
        <v>0</v>
      </c>
      <c r="FK277" s="34">
        <f t="shared" si="1865"/>
        <v>0</v>
      </c>
      <c r="FL277" s="34">
        <f t="shared" si="1865"/>
        <v>0</v>
      </c>
      <c r="FM277" s="34"/>
      <c r="FN277" s="34">
        <f t="shared" si="2318"/>
        <v>0</v>
      </c>
      <c r="FO277" s="34">
        <v>0</v>
      </c>
      <c r="FP277" s="34">
        <f t="shared" si="2280"/>
        <v>0</v>
      </c>
      <c r="FQ277" s="34"/>
      <c r="FR277" s="34">
        <f t="shared" si="2267"/>
        <v>0</v>
      </c>
      <c r="FS277" s="34">
        <f t="shared" si="2267"/>
        <v>0</v>
      </c>
      <c r="FT277" s="34">
        <f t="shared" si="2267"/>
        <v>0</v>
      </c>
      <c r="FU277" s="34"/>
      <c r="FV277" s="34">
        <f t="shared" si="2319"/>
        <v>0</v>
      </c>
      <c r="FW277" s="34"/>
      <c r="FX277" s="34">
        <f t="shared" ref="FX277" si="2320">(FW277/12*1*$D277*$G277*$H277*$N277*FX$9)+(FW277/12*5*$E277*$G277*$H277*$N277)+(FW277/12*6*$F277*$G277*$H277*$N277)</f>
        <v>0</v>
      </c>
      <c r="FY277" s="34"/>
      <c r="FZ277" s="34"/>
      <c r="GA277" s="34">
        <f t="shared" si="2273"/>
        <v>0</v>
      </c>
      <c r="GB277" s="34">
        <f t="shared" si="2273"/>
        <v>0</v>
      </c>
      <c r="GC277" s="34"/>
      <c r="GD277" s="34">
        <f>(GC277/12*1*$D277*$G277*$H277*$O277*GD$9)+(GC277/12*11*$E277*$G277*$H277*$P277)</f>
        <v>0</v>
      </c>
      <c r="GE277" s="34">
        <f t="shared" si="2073"/>
        <v>0</v>
      </c>
      <c r="GF277" s="34">
        <f t="shared" si="2281"/>
        <v>0</v>
      </c>
      <c r="GG277" s="34"/>
      <c r="GH277" s="34"/>
      <c r="GI277" s="27">
        <f t="shared" si="2274"/>
        <v>0</v>
      </c>
      <c r="GJ277" s="27">
        <f t="shared" si="2274"/>
        <v>0</v>
      </c>
      <c r="GK277" s="37"/>
      <c r="GL277" s="38"/>
    </row>
    <row r="278" spans="1:194" x14ac:dyDescent="0.25">
      <c r="A278" s="41">
        <v>31</v>
      </c>
      <c r="B278" s="78"/>
      <c r="C278" s="44" t="s">
        <v>416</v>
      </c>
      <c r="D278" s="29">
        <f t="shared" si="2275"/>
        <v>18150.400000000001</v>
      </c>
      <c r="E278" s="29">
        <f t="shared" si="2275"/>
        <v>18790</v>
      </c>
      <c r="F278" s="30">
        <v>18508</v>
      </c>
      <c r="G278" s="71">
        <v>0.9</v>
      </c>
      <c r="H278" s="31">
        <v>1</v>
      </c>
      <c r="I278" s="32"/>
      <c r="J278" s="32"/>
      <c r="K278" s="32"/>
      <c r="L278" s="29">
        <v>1.4</v>
      </c>
      <c r="M278" s="29">
        <v>1.68</v>
      </c>
      <c r="N278" s="29">
        <v>2.23</v>
      </c>
      <c r="O278" s="29">
        <v>2.39</v>
      </c>
      <c r="P278" s="33">
        <v>2.57</v>
      </c>
      <c r="Q278" s="27">
        <f>SUM(Q279:Q297)</f>
        <v>520</v>
      </c>
      <c r="R278" s="27">
        <f t="shared" ref="R278:CC278" si="2321">SUM(R279:R297)</f>
        <v>19280307.839636665</v>
      </c>
      <c r="S278" s="27">
        <f t="shared" si="2321"/>
        <v>804</v>
      </c>
      <c r="T278" s="27">
        <f t="shared" si="2321"/>
        <v>25291445.708386663</v>
      </c>
      <c r="U278" s="27">
        <f t="shared" si="2321"/>
        <v>0</v>
      </c>
      <c r="V278" s="27">
        <f t="shared" si="2321"/>
        <v>0</v>
      </c>
      <c r="W278" s="27">
        <f t="shared" si="2321"/>
        <v>0</v>
      </c>
      <c r="X278" s="27">
        <f t="shared" si="2321"/>
        <v>0</v>
      </c>
      <c r="Y278" s="27">
        <f t="shared" si="2321"/>
        <v>87</v>
      </c>
      <c r="Z278" s="27">
        <f t="shared" si="2321"/>
        <v>3378188.8459666669</v>
      </c>
      <c r="AA278" s="27">
        <f t="shared" si="2321"/>
        <v>74</v>
      </c>
      <c r="AB278" s="27">
        <f t="shared" si="2321"/>
        <v>2231989.6433333335</v>
      </c>
      <c r="AC278" s="27">
        <f t="shared" si="2321"/>
        <v>0</v>
      </c>
      <c r="AD278" s="27">
        <f t="shared" si="2321"/>
        <v>0</v>
      </c>
      <c r="AE278" s="27">
        <f t="shared" si="2321"/>
        <v>0</v>
      </c>
      <c r="AF278" s="27">
        <f t="shared" si="2321"/>
        <v>0</v>
      </c>
      <c r="AG278" s="27">
        <f t="shared" si="2321"/>
        <v>0</v>
      </c>
      <c r="AH278" s="27">
        <f t="shared" si="2321"/>
        <v>0</v>
      </c>
      <c r="AI278" s="27">
        <f>SUM(AI279:AI297)</f>
        <v>846</v>
      </c>
      <c r="AJ278" s="27">
        <f t="shared" ref="AJ278" si="2322">SUM(AJ279:AJ297)</f>
        <v>21784906.162599999</v>
      </c>
      <c r="AK278" s="27">
        <f t="shared" si="2321"/>
        <v>10</v>
      </c>
      <c r="AL278" s="27">
        <f t="shared" si="2321"/>
        <v>188054.50943999999</v>
      </c>
      <c r="AM278" s="27">
        <f t="shared" si="2321"/>
        <v>0</v>
      </c>
      <c r="AN278" s="27">
        <f t="shared" si="2321"/>
        <v>0</v>
      </c>
      <c r="AO278" s="27">
        <f t="shared" si="2321"/>
        <v>776</v>
      </c>
      <c r="AP278" s="27">
        <f t="shared" si="2321"/>
        <v>14341768.212986665</v>
      </c>
      <c r="AQ278" s="27">
        <f t="shared" si="2321"/>
        <v>285</v>
      </c>
      <c r="AR278" s="27">
        <f t="shared" si="2321"/>
        <v>8109537.2954175994</v>
      </c>
      <c r="AS278" s="27">
        <f t="shared" si="2321"/>
        <v>0</v>
      </c>
      <c r="AT278" s="27">
        <f t="shared" si="2321"/>
        <v>0</v>
      </c>
      <c r="AU278" s="27">
        <f t="shared" si="2321"/>
        <v>1389</v>
      </c>
      <c r="AV278" s="27">
        <f t="shared" si="2321"/>
        <v>38206721.258742392</v>
      </c>
      <c r="AW278" s="27">
        <f t="shared" si="2321"/>
        <v>265</v>
      </c>
      <c r="AX278" s="27">
        <f t="shared" si="2321"/>
        <v>10064050.496864</v>
      </c>
      <c r="AY278" s="27">
        <f t="shared" si="2321"/>
        <v>0</v>
      </c>
      <c r="AZ278" s="27">
        <f t="shared" si="2321"/>
        <v>0</v>
      </c>
      <c r="BA278" s="27">
        <f t="shared" si="2321"/>
        <v>0</v>
      </c>
      <c r="BB278" s="27">
        <f t="shared" si="2321"/>
        <v>0</v>
      </c>
      <c r="BC278" s="27">
        <f t="shared" si="2321"/>
        <v>27</v>
      </c>
      <c r="BD278" s="27">
        <f t="shared" si="2321"/>
        <v>755038.85540160001</v>
      </c>
      <c r="BE278" s="27">
        <f t="shared" si="2321"/>
        <v>0</v>
      </c>
      <c r="BF278" s="27">
        <f t="shared" si="2321"/>
        <v>0</v>
      </c>
      <c r="BG278" s="27">
        <f t="shared" si="2321"/>
        <v>0</v>
      </c>
      <c r="BH278" s="27">
        <f t="shared" si="2321"/>
        <v>0</v>
      </c>
      <c r="BI278" s="27">
        <v>0</v>
      </c>
      <c r="BJ278" s="27">
        <f t="shared" ref="BJ278" si="2323">SUM(BJ279:BJ297)</f>
        <v>0</v>
      </c>
      <c r="BK278" s="27">
        <f t="shared" si="2321"/>
        <v>0</v>
      </c>
      <c r="BL278" s="27">
        <f t="shared" si="2321"/>
        <v>0</v>
      </c>
      <c r="BM278" s="27">
        <f>SUM(BM279:BM297)</f>
        <v>436</v>
      </c>
      <c r="BN278" s="27">
        <f t="shared" ref="BN278" si="2324">SUM(BN279:BN297)</f>
        <v>9491191.2478599977</v>
      </c>
      <c r="BO278" s="27">
        <f t="shared" si="2321"/>
        <v>138</v>
      </c>
      <c r="BP278" s="27">
        <f t="shared" si="2321"/>
        <v>3736998.4039919996</v>
      </c>
      <c r="BQ278" s="27">
        <v>62</v>
      </c>
      <c r="BR278" s="27">
        <f t="shared" ref="BR278" si="2325">SUM(BR279:BR297)</f>
        <v>1909311.1210936003</v>
      </c>
      <c r="BS278" s="27">
        <f t="shared" si="2321"/>
        <v>4</v>
      </c>
      <c r="BT278" s="27">
        <f t="shared" si="2321"/>
        <v>64528.825087999998</v>
      </c>
      <c r="BU278" s="27">
        <f t="shared" si="2321"/>
        <v>17</v>
      </c>
      <c r="BV278" s="27">
        <f t="shared" si="2321"/>
        <v>426458.3</v>
      </c>
      <c r="BW278" s="27">
        <f t="shared" si="2321"/>
        <v>40</v>
      </c>
      <c r="BX278" s="27">
        <f t="shared" si="2321"/>
        <v>788858.05525333318</v>
      </c>
      <c r="BY278" s="27">
        <f t="shared" si="2321"/>
        <v>271</v>
      </c>
      <c r="BZ278" s="27">
        <f t="shared" si="2321"/>
        <v>5703391.2009153329</v>
      </c>
      <c r="CA278" s="27">
        <f t="shared" si="2321"/>
        <v>0</v>
      </c>
      <c r="CB278" s="27">
        <f t="shared" si="2321"/>
        <v>0</v>
      </c>
      <c r="CC278" s="27">
        <f t="shared" si="2321"/>
        <v>47</v>
      </c>
      <c r="CD278" s="27">
        <f t="shared" ref="CD278:EO278" si="2326">SUM(CD279:CD297)</f>
        <v>878012.23005066661</v>
      </c>
      <c r="CE278" s="27">
        <f t="shared" si="2326"/>
        <v>4</v>
      </c>
      <c r="CF278" s="27">
        <f t="shared" si="2326"/>
        <v>94276.726118399994</v>
      </c>
      <c r="CG278" s="27">
        <f t="shared" si="2326"/>
        <v>30</v>
      </c>
      <c r="CH278" s="27">
        <f t="shared" si="2326"/>
        <v>797952.17473999993</v>
      </c>
      <c r="CI278" s="27">
        <f t="shared" si="2326"/>
        <v>0</v>
      </c>
      <c r="CJ278" s="27">
        <f t="shared" si="2326"/>
        <v>0</v>
      </c>
      <c r="CK278" s="27">
        <f t="shared" si="2326"/>
        <v>0</v>
      </c>
      <c r="CL278" s="27">
        <f t="shared" si="2326"/>
        <v>0</v>
      </c>
      <c r="CM278" s="27">
        <f t="shared" si="2326"/>
        <v>142</v>
      </c>
      <c r="CN278" s="27">
        <f t="shared" si="2326"/>
        <v>3507369.2762826667</v>
      </c>
      <c r="CO278" s="27">
        <f t="shared" si="2326"/>
        <v>42</v>
      </c>
      <c r="CP278" s="27">
        <f t="shared" si="2326"/>
        <v>749835.4800000001</v>
      </c>
      <c r="CQ278" s="27">
        <f>CM278-CO278</f>
        <v>100</v>
      </c>
      <c r="CR278" s="27">
        <f>($CQ278/9*3* $E278*$G278*$H278*$L278*CR$10)+($CQ278/9*6* $F278*$G278*$H278*$L278*CR$10)</f>
        <v>2236034.8080000002</v>
      </c>
      <c r="CS278" s="34">
        <f t="shared" si="2268"/>
        <v>142</v>
      </c>
      <c r="CT278" s="34">
        <f t="shared" si="2268"/>
        <v>2985870.2880000002</v>
      </c>
      <c r="CU278" s="27">
        <f t="shared" si="2326"/>
        <v>472</v>
      </c>
      <c r="CV278" s="27">
        <f t="shared" ref="CV278" si="2327">SUM(CV279:CV297)</f>
        <v>13260510.820771201</v>
      </c>
      <c r="CW278" s="27">
        <f t="shared" ref="CW278:CY278" si="2328">SUM(CW279:CW297)</f>
        <v>200</v>
      </c>
      <c r="CX278" s="27">
        <f t="shared" si="2328"/>
        <v>5294684.5213807989</v>
      </c>
      <c r="CY278" s="27">
        <f t="shared" si="2328"/>
        <v>80</v>
      </c>
      <c r="CZ278" s="27">
        <f t="shared" si="2326"/>
        <v>1493931.595473333</v>
      </c>
      <c r="DA278" s="27">
        <f t="shared" si="2326"/>
        <v>146</v>
      </c>
      <c r="DB278" s="27">
        <f t="shared" si="2326"/>
        <v>4195652.4146263991</v>
      </c>
      <c r="DC278" s="27">
        <f t="shared" si="2326"/>
        <v>24</v>
      </c>
      <c r="DD278" s="27">
        <f t="shared" si="2326"/>
        <v>773097.62964000006</v>
      </c>
      <c r="DE278" s="27">
        <f t="shared" si="2326"/>
        <v>18</v>
      </c>
      <c r="DF278" s="27">
        <f t="shared" si="2326"/>
        <v>427895.24037119997</v>
      </c>
      <c r="DG278" s="27">
        <f t="shared" si="2326"/>
        <v>134</v>
      </c>
      <c r="DH278" s="27">
        <f t="shared" si="2326"/>
        <v>3228886.0986479996</v>
      </c>
      <c r="DI278" s="27">
        <f t="shared" si="2326"/>
        <v>18</v>
      </c>
      <c r="DJ278" s="27">
        <f t="shared" si="2326"/>
        <v>466268.7900000001</v>
      </c>
      <c r="DK278" s="27">
        <v>74</v>
      </c>
      <c r="DL278" s="27">
        <f>(DK278/9*3*$E278*$G278*$H278*$M278*DL$10)+(DK278/9*6*$F278*$G278*$H278*$M278*DL$10)</f>
        <v>2193732.967104</v>
      </c>
      <c r="DM278" s="34">
        <f t="shared" si="2276"/>
        <v>92</v>
      </c>
      <c r="DN278" s="27">
        <f t="shared" si="2276"/>
        <v>2660001.7571040001</v>
      </c>
      <c r="DO278" s="27">
        <f t="shared" si="2326"/>
        <v>13</v>
      </c>
      <c r="DP278" s="27">
        <f t="shared" ref="DP278" si="2329">SUM(DP279:DP297)</f>
        <v>419776.72045399994</v>
      </c>
      <c r="DQ278" s="27">
        <f t="shared" si="2326"/>
        <v>166</v>
      </c>
      <c r="DR278" s="27">
        <f t="shared" si="2326"/>
        <v>3935805.1890191999</v>
      </c>
      <c r="DS278" s="27">
        <f t="shared" si="2326"/>
        <v>28</v>
      </c>
      <c r="DT278" s="27">
        <f t="shared" si="2326"/>
        <v>713682.77999999991</v>
      </c>
      <c r="DU278" s="27">
        <v>118</v>
      </c>
      <c r="DV278" s="27">
        <f>(DU278/9*3*$E278*$G278*$H278*$M278*DV$10)+(DU278/9*6*$F278*$G278*$H278*$M278*DV$10)</f>
        <v>3498114.7313279994</v>
      </c>
      <c r="DW278" s="34">
        <f t="shared" si="2263"/>
        <v>146</v>
      </c>
      <c r="DX278" s="34">
        <f t="shared" si="2263"/>
        <v>4211797.5113279996</v>
      </c>
      <c r="DY278" s="27">
        <f t="shared" si="2326"/>
        <v>140</v>
      </c>
      <c r="DZ278" s="27">
        <f t="shared" si="2326"/>
        <v>4242954.2801631996</v>
      </c>
      <c r="EA278" s="27">
        <f t="shared" si="2326"/>
        <v>39</v>
      </c>
      <c r="EB278" s="27">
        <f t="shared" si="2326"/>
        <v>1297719.79</v>
      </c>
      <c r="EC278" s="27">
        <f>DY278-EA278</f>
        <v>101</v>
      </c>
      <c r="ED278" s="27">
        <f>(EC278/9*3*$E278*$G278*$H278*$M278*ED$10)+(EC278/9*6*$F278*$G278*$H278*$M278*ED$10)</f>
        <v>2994149.0496960003</v>
      </c>
      <c r="EE278" s="34">
        <f t="shared" si="2269"/>
        <v>140</v>
      </c>
      <c r="EF278" s="34">
        <f t="shared" si="2269"/>
        <v>4291868.8396960003</v>
      </c>
      <c r="EG278" s="27">
        <f t="shared" si="2326"/>
        <v>153</v>
      </c>
      <c r="EH278" s="27">
        <f t="shared" si="2326"/>
        <v>3879549.8357513328</v>
      </c>
      <c r="EI278" s="27">
        <f t="shared" si="2326"/>
        <v>31</v>
      </c>
      <c r="EJ278" s="27">
        <f t="shared" si="2326"/>
        <v>935785.04</v>
      </c>
      <c r="EK278" s="27">
        <v>112</v>
      </c>
      <c r="EL278" s="27">
        <f>(EK278/9*3* $E278*$G278*$H278*$L278*EL$10)+(EK278/9*6* $F278*$G278*$H278*$L278*EL$10)</f>
        <v>2766870.4089600001</v>
      </c>
      <c r="EM278" s="27">
        <f>EI278+EK278</f>
        <v>143</v>
      </c>
      <c r="EN278" s="34">
        <f t="shared" si="2270"/>
        <v>3702655.4489600002</v>
      </c>
      <c r="EO278" s="27">
        <f t="shared" si="2326"/>
        <v>160</v>
      </c>
      <c r="EP278" s="27">
        <f t="shared" ref="EP278:GD278" si="2330">SUM(EP279:EP297)</f>
        <v>3696243.7604959994</v>
      </c>
      <c r="EQ278" s="27">
        <f t="shared" si="2330"/>
        <v>20</v>
      </c>
      <c r="ER278" s="27">
        <f t="shared" si="2330"/>
        <v>398642.33</v>
      </c>
      <c r="ES278" s="27">
        <f>EO278-EQ278</f>
        <v>140</v>
      </c>
      <c r="ET278" s="27">
        <f>(ES278/9*3* $E278*$G278*$H278*$L278*ET$10)+(ES278/9*6* $F278*$G278*$H278*$L278*ET$10)</f>
        <v>3458588.0111999996</v>
      </c>
      <c r="EU278" s="27">
        <f>EQ278+ES278</f>
        <v>160</v>
      </c>
      <c r="EV278" s="34">
        <f t="shared" si="2271"/>
        <v>3857230.3411999997</v>
      </c>
      <c r="EW278" s="27">
        <f t="shared" si="2330"/>
        <v>62</v>
      </c>
      <c r="EX278" s="27">
        <f t="shared" si="2330"/>
        <v>2353230.1947280001</v>
      </c>
      <c r="EY278" s="27">
        <f t="shared" si="2330"/>
        <v>14</v>
      </c>
      <c r="EZ278" s="27">
        <f t="shared" si="2330"/>
        <v>511246.58000000007</v>
      </c>
      <c r="FA278" s="27">
        <v>42</v>
      </c>
      <c r="FB278" s="27">
        <f>(FA278/9*3*$E278*$G278*$H278*$M278*FB$10)+(FA278/9*6*$F278*$G278*$H278*$M278*FB$10)</f>
        <v>1599482.1064320002</v>
      </c>
      <c r="FC278" s="34">
        <f t="shared" si="1863"/>
        <v>56</v>
      </c>
      <c r="FD278" s="34">
        <f t="shared" si="1863"/>
        <v>2110728.6864320002</v>
      </c>
      <c r="FE278" s="27">
        <f t="shared" si="2330"/>
        <v>202</v>
      </c>
      <c r="FF278" s="27">
        <f t="shared" si="2330"/>
        <v>5390252.3637760002</v>
      </c>
      <c r="FG278" s="27">
        <f t="shared" si="2330"/>
        <v>33</v>
      </c>
      <c r="FH278" s="27">
        <f t="shared" si="2330"/>
        <v>935281.66999999993</v>
      </c>
      <c r="FI278" s="27">
        <f>FE278-FG278-30</f>
        <v>139</v>
      </c>
      <c r="FJ278" s="27">
        <f>(FI278/9*3*$E278*$G278*$H278*$M278*FJ$10)+(FI278/9*6*$F278*$G278*$H278*$M278*FJ$10)</f>
        <v>5293524.1141440002</v>
      </c>
      <c r="FK278" s="34">
        <f t="shared" si="1865"/>
        <v>172</v>
      </c>
      <c r="FL278" s="34">
        <f t="shared" si="1865"/>
        <v>6228805.7841440002</v>
      </c>
      <c r="FM278" s="27">
        <f t="shared" si="2330"/>
        <v>44</v>
      </c>
      <c r="FN278" s="27">
        <f t="shared" si="2330"/>
        <v>1378619.4598959999</v>
      </c>
      <c r="FO278" s="27">
        <f t="shared" si="2330"/>
        <v>16</v>
      </c>
      <c r="FP278" s="27">
        <f t="shared" si="2330"/>
        <v>614653.81999999995</v>
      </c>
      <c r="FQ278" s="27">
        <f>FM278-FO278+10+2</f>
        <v>40</v>
      </c>
      <c r="FR278" s="27">
        <f>(FQ278/9*3*$E278*$G278*$H278*$M278*FR$10)+(FQ278/9*6*$F278*$G278*$H278*$M278*FR$10)</f>
        <v>1523316.2918399998</v>
      </c>
      <c r="FS278" s="34">
        <f t="shared" si="2267"/>
        <v>56</v>
      </c>
      <c r="FT278" s="34">
        <f>FP278+FR278</f>
        <v>2137970.1118399999</v>
      </c>
      <c r="FU278" s="27">
        <f t="shared" ref="FU278:FV278" si="2331">SUM(FU279:FU297)</f>
        <v>40</v>
      </c>
      <c r="FV278" s="27">
        <f t="shared" si="2331"/>
        <v>1673596.1139813331</v>
      </c>
      <c r="FW278" s="27">
        <f t="shared" si="2330"/>
        <v>21</v>
      </c>
      <c r="FX278" s="27">
        <f t="shared" si="2330"/>
        <v>1223730.3899999999</v>
      </c>
      <c r="FY278" s="27">
        <f>FU278-FW278</f>
        <v>19</v>
      </c>
      <c r="FZ278" s="27">
        <f>SUM($FY278*$F278*$G278*$H278*$N278*$FZ$10)</f>
        <v>955606.57365600008</v>
      </c>
      <c r="GA278" s="27">
        <f>FW278+FY278</f>
        <v>40</v>
      </c>
      <c r="GB278" s="27">
        <f>FX278+FZ278</f>
        <v>2179336.9636559999</v>
      </c>
      <c r="GC278" s="27">
        <f t="shared" si="2330"/>
        <v>142</v>
      </c>
      <c r="GD278" s="27">
        <f t="shared" si="2330"/>
        <v>5865637.2861056663</v>
      </c>
      <c r="GE278" s="27">
        <f t="shared" ref="GE278:GF278" si="2332">SUM(GE279:GE297)</f>
        <v>33</v>
      </c>
      <c r="GF278" s="27">
        <f t="shared" si="2332"/>
        <v>1646146.52</v>
      </c>
      <c r="GG278" s="27">
        <f>GC278-GE278</f>
        <v>109</v>
      </c>
      <c r="GH278" s="27">
        <f>SUM($GG278/9*3*$GH$10*$E278*$G278*$H278*$P278)+($GG278/9*6*$GH$10*$F278*$G278*$H278*$P278)</f>
        <v>6350098.1076359991</v>
      </c>
      <c r="GI278" s="27">
        <f t="shared" si="2274"/>
        <v>142</v>
      </c>
      <c r="GJ278" s="27">
        <f t="shared" si="2274"/>
        <v>7996244.6276359987</v>
      </c>
      <c r="GK278" s="27">
        <f>SUM(Q278,S278,U278,W278,Y278,AA278,AC278,AE278,AG278,AI278,AK278,AM278,AO278,AQ278,AS278,AU278,AW278,AY278,BA278,BC278,BE278,BG278,BI278,BK278,BM278,BO278,BQ278,BS278,BU278,BW278,BY278,CA278,CC278,CE278,CG278,CI278,CK278,CS278,CU278,CW278,CY278,DA278,DC278,DE278,DM278,DO278,DW278,EE278,EM278,EU278,FC278,FK278,FS278,GA278,GI278)</f>
        <v>8374</v>
      </c>
      <c r="GL278" s="27">
        <f>SUM(R278,T278,V278,X278,Z278,AB278,AD278,AF278,AH278,AJ278,AL278,AN278,AP278,AR278,AT278,AV278,AX278,AZ278,BB278,BD278,BF278,BH278,BJ278,BL278,BN278,BP278,BR278,BT278,BV278,BX278,BZ278,CB278,CD278,CF278,CH278,CJ278,CL278,CT278,CV278,CX278,CZ278,DB278,DD278,DF278,DN278,DP278,DX278,EF278,EN278,EV278,FD278,FL278,FT278,GB278,GJ278)</f>
        <v>235751046.41659981</v>
      </c>
    </row>
    <row r="279" spans="1:194" ht="30" x14ac:dyDescent="0.25">
      <c r="A279" s="41"/>
      <c r="B279" s="72">
        <v>236</v>
      </c>
      <c r="C279" s="28" t="s">
        <v>417</v>
      </c>
      <c r="D279" s="29">
        <f t="shared" si="2275"/>
        <v>18150.400000000001</v>
      </c>
      <c r="E279" s="29">
        <f t="shared" si="2275"/>
        <v>18790</v>
      </c>
      <c r="F279" s="30">
        <v>18508</v>
      </c>
      <c r="G279" s="39">
        <v>0.61</v>
      </c>
      <c r="H279" s="31">
        <v>1</v>
      </c>
      <c r="I279" s="32"/>
      <c r="J279" s="32"/>
      <c r="K279" s="32"/>
      <c r="L279" s="29">
        <v>1.4</v>
      </c>
      <c r="M279" s="29">
        <v>1.68</v>
      </c>
      <c r="N279" s="29">
        <v>2.23</v>
      </c>
      <c r="O279" s="29">
        <v>2.39</v>
      </c>
      <c r="P279" s="33">
        <v>2.57</v>
      </c>
      <c r="Q279" s="34">
        <v>22</v>
      </c>
      <c r="R279" s="34">
        <f>(Q279/12*1*$D279*$G279*$H279*$L279*R$9)+(Q279/12*5*$E279*$G279*$H279*$L279*R$10)+(Q279/12*6*$F279*$G279*$H279*$L279*R$10)</f>
        <v>355427.34457999992</v>
      </c>
      <c r="S279" s="34"/>
      <c r="T279" s="34">
        <f>(S279/12*1*$D279*$G279*$H279*$L279*T$9)+(S279/12*5*$E279*$G279*$H279*$L279*T$10)+(S279/12*6*$F279*$G279*$H279*$L279*T$10)</f>
        <v>0</v>
      </c>
      <c r="U279" s="34">
        <v>0</v>
      </c>
      <c r="V279" s="34">
        <f>(U279/12*1*$D279*$G279*$H279*$L279*V$9)+(U279/12*5*$E279*$G279*$H279*$L279*V$10)+(U279/12*6*$F279*$G279*$H279*$L279*V$10)</f>
        <v>0</v>
      </c>
      <c r="W279" s="34"/>
      <c r="X279" s="34">
        <f>(W279/12*1*$D279*$G279*$H279*$L279*X$9)+(W279/12*5*$E279*$G279*$H279*$L279*X$10)+(W279/12*6*$F279*$G279*$H279*$L279*X$10)</f>
        <v>0</v>
      </c>
      <c r="Y279" s="34">
        <v>0</v>
      </c>
      <c r="Z279" s="34">
        <f>(Y279/12*1*$D279*$G279*$H279*$L279*Z$9)+(Y279/12*5*$E279*$G279*$H279*$L279*Z$10)+(Y279/12*6*$F279*$G279*$H279*$L279*Z$10)</f>
        <v>0</v>
      </c>
      <c r="AA279" s="34">
        <v>4</v>
      </c>
      <c r="AB279" s="34">
        <f>(AA279/12*1*$D279*$G279*$H279*$L279*AB$9)+(AA279/12*5*$E279*$G279*$H279*$L279*AB$10)+(AA279/12*6*$F279*$G279*$H279*$L279*AB$10)</f>
        <v>65206.714533333325</v>
      </c>
      <c r="AC279" s="34">
        <v>0</v>
      </c>
      <c r="AD279" s="34">
        <f>(AC279/12*1*$D279*$G279*$H279*$L279*AD$9)+(AC279/12*5*$E279*$G279*$H279*$L279*AD$10)+(AC279/12*6*$F279*$G279*$H279*$L279*AD$10)</f>
        <v>0</v>
      </c>
      <c r="AE279" s="34">
        <v>0</v>
      </c>
      <c r="AF279" s="34">
        <f>(AE279/12*1*$D279*$G279*$H279*$L279*AF$9)+(AE279/12*5*$E279*$G279*$H279*$L279*AF$10)+(AE279/12*6*$F279*$G279*$H279*$L279*AF$10)</f>
        <v>0</v>
      </c>
      <c r="AG279" s="34"/>
      <c r="AH279" s="34">
        <f>(AG279/12*1*$D279*$G279*$H279*$L279*AH$9)+(AG279/12*5*$E279*$G279*$H279*$L279*AH$10)+(AG279/12*6*$F279*$G279*$H279*$L279*AH$10)</f>
        <v>0</v>
      </c>
      <c r="AI279" s="34">
        <v>244</v>
      </c>
      <c r="AJ279" s="34">
        <f>(AI279/12*1*$D279*$G279*$H279*$L279*AJ$9)+(AI279/12*3*$E279*$G279*$H279*$L279*AJ$10)+(AI279/12*2*$E279*$G279*$H279*$L279*AJ$11)+(AI279/12*6*$F279*$G279*$H279*$L279*AJ$11)</f>
        <v>4265779.355506666</v>
      </c>
      <c r="AK279" s="34">
        <v>0</v>
      </c>
      <c r="AL279" s="34">
        <f>(AK279/12*1*$D279*$G279*$H279*$L279*AL$9)+(AK279/12*5*$E279*$G279*$H279*$L279*AL$10)+(AK279/12*6*$F279*$G279*$H279*$L279*AL$10)</f>
        <v>0</v>
      </c>
      <c r="AM279" s="34"/>
      <c r="AN279" s="34">
        <f>(AM279/12*1*$D279*$G279*$H279*$L279*AN$9)+(AM279/12*5*$E279*$G279*$H279*$L279*AN$10)+(AM279/12*6*$F279*$G279*$H279*$L279*AN$10)</f>
        <v>0</v>
      </c>
      <c r="AO279" s="34">
        <v>8</v>
      </c>
      <c r="AP279" s="34">
        <f>(AO279/12*1*$D279*$G279*$H279*$L279*AP$9)+(AO279/12*5*$E279*$G279*$H279*$L279*AP$10)+(AO279/12*6*$F279*$G279*$H279*$L279*AP$10)</f>
        <v>127459.16750933332</v>
      </c>
      <c r="AQ279" s="34">
        <v>1</v>
      </c>
      <c r="AR279" s="34">
        <f>(AQ279/12*1*$D279*$G279*$H279*$M279*AR$9)+(AQ279/12*5*$E279*$G279*$H279*$M279*AR$10)+(AQ279/12*6*$F279*$G279*$H279*$M279*AR$10)</f>
        <v>19118.875126399995</v>
      </c>
      <c r="AS279" s="34">
        <v>0</v>
      </c>
      <c r="AT279" s="34">
        <f>(AS279/12*1*$D279*$G279*$H279*$M279*AT$9)+(AS279/12*5*$E279*$G279*$H279*$M279*AT$10)+(AS279/12*6*$F279*$G279*$H279*$M279*AT$10)</f>
        <v>0</v>
      </c>
      <c r="AU279" s="73">
        <v>274</v>
      </c>
      <c r="AV279" s="34">
        <f>(AU279/12*1*$D279*$G279*$H279*$M279*AV$9)+(AU279/12*5*$E279*$G279*$H279*$M279*AV$10)+(AU279/12*6*$F279*$G279*$H279*$M279*AV$10)</f>
        <v>5238571.7846335992</v>
      </c>
      <c r="AW279" s="34">
        <v>0</v>
      </c>
      <c r="AX279" s="34">
        <f>(AW279/12*1*$D279*$G279*$H279*$M279*AX$9)+(AW279/12*5*$E279*$G279*$H279*$M279*AX$10)+(AW279/12*6*$F279*$G279*$H279*$M279*AX$10)</f>
        <v>0</v>
      </c>
      <c r="AY279" s="34"/>
      <c r="AZ279" s="34">
        <f>(AY279/12*1*$D279*$G279*$H279*$L279*AZ$9)+(AY279/12*5*$E279*$G279*$H279*$L279*AZ$10)+(AY279/12*6*$F279*$G279*$H279*$L279*AZ$10)</f>
        <v>0</v>
      </c>
      <c r="BA279" s="34"/>
      <c r="BB279" s="34">
        <f>(BA279/12*1*$D279*$G279*$H279*$L279*BB$9)+(BA279/12*5*$E279*$G279*$H279*$L279*BB$10)+(BA279/12*6*$F279*$G279*$H279*$L279*BB$10)</f>
        <v>0</v>
      </c>
      <c r="BC279" s="34"/>
      <c r="BD279" s="34">
        <f>(BC279/12*1*$D279*$G279*$H279*$M279*BD$9)+(BC279/12*5*$E279*$G279*$H279*$M279*BD$10)+(BC279/12*6*$F279*$G279*$H279*$M279*BD$10)</f>
        <v>0</v>
      </c>
      <c r="BE279" s="34">
        <v>0</v>
      </c>
      <c r="BF279" s="34">
        <f>(BE279/12*1*$D279*$G279*$H279*$L279*BF$9)+(BE279/12*5*$E279*$G279*$H279*$L279*BF$10)+(BE279/12*6*$F279*$G279*$H279*$L279*BF$10)</f>
        <v>0</v>
      </c>
      <c r="BG279" s="34">
        <v>0</v>
      </c>
      <c r="BH279" s="34">
        <f>(BG279/12*1*$D279*$G279*$H279*$L279*BH$9)+(BG279/12*5*$E279*$G279*$H279*$L279*BH$10)+(BG279/12*6*$F279*$G279*$H279*$L279*BH$10)</f>
        <v>0</v>
      </c>
      <c r="BI279" s="34">
        <v>0</v>
      </c>
      <c r="BJ279" s="34">
        <f>(BI279/12*1*$D279*$G279*$H279*$L279*BJ$9)+(BI279/12*5*$E279*$G279*$H279*$L279*BJ$10)+(BI279/12*6*$F279*$G279*$H279*$L279*BJ$10)</f>
        <v>0</v>
      </c>
      <c r="BK279" s="34">
        <v>0</v>
      </c>
      <c r="BL279" s="34">
        <f>(BK279/12*1*$D279*$G279*$H279*$M279*BL$9)+(BK279/12*5*$E279*$G279*$H279*$M279*BL$10)+(BK279/12*6*$F279*$G279*$H279*$M279*BL$10)</f>
        <v>0</v>
      </c>
      <c r="BM279" s="34">
        <v>36</v>
      </c>
      <c r="BN279" s="34">
        <f>(BM279/12*1*$D279*$G279*$H279*$L279*BN$9)+(BM279/12*5*$E279*$G279*$H279*$L279*BN$10)+(BM279/12*6*$F279*$G279*$H279*$L279*BN$10)</f>
        <v>602616.57707999996</v>
      </c>
      <c r="BO279" s="34">
        <v>4</v>
      </c>
      <c r="BP279" s="34">
        <f>(BO279/12*1*$D279*$G279*$H279*$L279*BP$9)+(BO279/12*3*$E279*$G279*$H279*$L279*BP$10)+(BO279/12*2*$E279*$G279*$H279*$L279*BP$11)+(BO279/12*6*$F279*$G279*$H279*$L279*BP$11)</f>
        <v>66647.388621333332</v>
      </c>
      <c r="BQ279" s="40">
        <v>0</v>
      </c>
      <c r="BR279" s="34">
        <f>(BQ279/12*1*$D279*$G279*$H279*$M279*BR$9)+(BQ279/12*5*$E279*$G279*$H279*$M279*BR$10)+(BQ279/12*6*$F279*$G279*$H279*$M279*BR$10)</f>
        <v>0</v>
      </c>
      <c r="BS279" s="34"/>
      <c r="BT279" s="34">
        <f>(BS279/12*1*$D279*$G279*$H279*$M279*BT$9)+(BS279/12*4*$E279*$G279*$H279*$M279*BT$10)+(BS279/12*1*$E279*$G279*$H279*$M279*BT$12)+(BS279/12*6*$F279*$G279*$H279*$M279*BT$12)</f>
        <v>0</v>
      </c>
      <c r="BU279" s="34">
        <v>0</v>
      </c>
      <c r="BV279" s="34">
        <f t="shared" ref="BV279:BV289" si="2333">(BU279/12*1*$D279*$F279*$G279*$L279*BV$9)+(BU279/12*11*$E279*$F279*$G279*$L279*BV$10)</f>
        <v>0</v>
      </c>
      <c r="BW279" s="34">
        <v>0</v>
      </c>
      <c r="BX279" s="34">
        <f>(BW279/12*1*$D279*$G279*$H279*$L279*BX$9)+(BW279/12*5*$E279*$G279*$H279*$L279*BX$10)+(BW279/12*6*$F279*$G279*$H279*$L279*BX$10)</f>
        <v>0</v>
      </c>
      <c r="BY279" s="34">
        <v>2</v>
      </c>
      <c r="BZ279" s="34">
        <f>(BY279/12*1*$D279*$G279*$H279*$L279*BZ$9)+(BY279/12*5*$E279*$G279*$H279*$L279*BZ$10)+(BY279/12*6*$F279*$G279*$H279*$L279*BZ$10)</f>
        <v>24480.319350666665</v>
      </c>
      <c r="CA279" s="34">
        <v>0</v>
      </c>
      <c r="CB279" s="34">
        <f>(CA279/12*1*$D279*$G279*$H279*$L279*CB$9)+(CA279/12*5*$E279*$G279*$H279*$L279*CB$10)+(CA279/12*6*$F279*$G279*$H279*$L279*CB$10)</f>
        <v>0</v>
      </c>
      <c r="CC279" s="34">
        <v>2</v>
      </c>
      <c r="CD279" s="34">
        <f>(CC279/12*1*$D279*$G279*$H279*$L279*CD$9)+(CC279/12*5*$E279*$G279*$H279*$L279*CD$10)+(CC279/12*6*$F279*$G279*$H279*$L279*CD$10)</f>
        <v>27268.953870666664</v>
      </c>
      <c r="CE279" s="34">
        <v>0</v>
      </c>
      <c r="CF279" s="34">
        <f>(CE279/12*1*$D279*$G279*$H279*$M279*CF$9)+(CE279/12*5*$E279*$G279*$H279*$M279*CF$10)+(CE279/12*6*$F279*$G279*$H279*$M279*CF$10)</f>
        <v>0</v>
      </c>
      <c r="CG279" s="34"/>
      <c r="CH279" s="34">
        <f>(CG279/12*1*$D279*$G279*$H279*$L279*CH$9)+(CG279/12*5*$E279*$G279*$H279*$L279*CH$10)+(CG279/12*6*$F279*$G279*$H279*$L279*CH$10)</f>
        <v>0</v>
      </c>
      <c r="CI279" s="34"/>
      <c r="CJ279" s="34">
        <f>(CI279/12*1*$D279*$G279*$H279*$M279*CJ$9)+(CI279/12*5*$E279*$G279*$H279*$M279*CJ$10)+(CI279/12*6*$F279*$G279*$H279*$M279*CJ$10)</f>
        <v>0</v>
      </c>
      <c r="CK279" s="34">
        <v>0</v>
      </c>
      <c r="CL279" s="34">
        <f>(CK279/12*1*$D279*$G279*$H279*$L279*CL$9)+(CK279/12*5*$E279*$G279*$H279*$L279*CL$10)+(CK279/12*6*$F279*$G279*$H279*$L279*CL$10)</f>
        <v>0</v>
      </c>
      <c r="CM279" s="34">
        <v>24</v>
      </c>
      <c r="CN279" s="34">
        <f>(CM279/12*1*$D279*$G279*$H279*$L279*CN$9)+(CM279/12*11*$E279*$G279*$H279*$L279*CN$10)</f>
        <v>368408.20094399998</v>
      </c>
      <c r="CO279" s="34">
        <v>3</v>
      </c>
      <c r="CP279" s="34">
        <v>45925.53</v>
      </c>
      <c r="CQ279" s="34"/>
      <c r="CR279" s="34"/>
      <c r="CS279" s="34">
        <f t="shared" si="2268"/>
        <v>3</v>
      </c>
      <c r="CT279" s="34">
        <f t="shared" si="2268"/>
        <v>45925.53</v>
      </c>
      <c r="CU279" s="34">
        <v>28</v>
      </c>
      <c r="CV279" s="34">
        <f>(CU279/12*1*$D279*$G279*$H279*$M279*CV$9)+(CU279/12*5*$E279*$G279*$H279*$M279*CV$10)+(CU279/12*6*$F279*$G279*$H279*$M279*CV$10)</f>
        <v>509307.6086112</v>
      </c>
      <c r="CW279" s="34">
        <v>12</v>
      </c>
      <c r="CX279" s="34">
        <f>(CW279/12*1*$D279*$G279*$H279*$M279*CX$9)+(CW279/12*5*$E279*$G279*$H279*$M279*CX$10)+(CW279/12*6*$F279*$G279*$H279*$M279*CX$10)</f>
        <v>218274.68940479995</v>
      </c>
      <c r="CY279" s="34">
        <v>2</v>
      </c>
      <c r="CZ279" s="34">
        <f>(CY279/12*1*$D279*$G279*$H279*$L279*CZ$9)+(CY279/12*5*$E279*$G279*$H279*$L279*CZ$10)+(CY279/12*6*$F279*$G279*$H279*$L279*CZ$10)</f>
        <v>30458.016465333327</v>
      </c>
      <c r="DA279" s="34">
        <v>50</v>
      </c>
      <c r="DB279" s="34">
        <f>(DA279/12*1*$D279*$G279*$H279*$M279*DB$9)+(DA279/12*5*$E279*$G279*$H279*$M279*DB$10)+(DA279/12*6*$F279*$G279*$H279*$M279*DB$10)</f>
        <v>913740.49395999988</v>
      </c>
      <c r="DC279" s="34">
        <v>4</v>
      </c>
      <c r="DD279" s="34">
        <f>(DC279/12*1*$D279*$G279*$H279*$M279*DD$9)+(DC279/12*5*$E279*$G279*$H279*$M279*DD$10)+(DC279/12*6*$F279*$G279*$H279*$M279*DD$10)</f>
        <v>80101.97119679999</v>
      </c>
      <c r="DE279" s="34">
        <v>0</v>
      </c>
      <c r="DF279" s="34">
        <f>(DE279/12*1*$D279*$G279*$H279*$M279*DF$9)+(DE279/12*5*$E279*$G279*$H279*$M279*DF$10)+(DE279/12*6*$F279*$G279*$H279*$M279*DF$10)</f>
        <v>0</v>
      </c>
      <c r="DG279" s="34">
        <v>2</v>
      </c>
      <c r="DH279" s="34">
        <f>(DG279/12*1*$D279*$G279*$H279*$M279*DH$9)+(DG279/12*11*$E279*$G279*$H279*$M279*DH$10)</f>
        <v>40355.584852799991</v>
      </c>
      <c r="DI279" s="34">
        <v>0</v>
      </c>
      <c r="DJ279" s="34">
        <f t="shared" si="1958"/>
        <v>0</v>
      </c>
      <c r="DK279" s="34"/>
      <c r="DL279" s="27"/>
      <c r="DM279" s="34"/>
      <c r="DN279" s="27">
        <f t="shared" si="2276"/>
        <v>0</v>
      </c>
      <c r="DO279" s="34">
        <v>0</v>
      </c>
      <c r="DP279" s="34">
        <f>(DO279/12*1*$D279*$G279*$H279*$L279*DP$9)+(DO279/12*5*$E279*$G279*$H279*$L279*DP$10)+(DO279/12*6*$F279*$G279*$H279*$L279*DP$10)</f>
        <v>0</v>
      </c>
      <c r="DQ279" s="34">
        <v>2</v>
      </c>
      <c r="DR279" s="34">
        <f>(DQ279/12*1*$D279*$G279*$H279*$M279*DR$9)+(DQ279/12*11*$E279*$G279*$H279*$M279*DR$10)</f>
        <v>40355.584852799991</v>
      </c>
      <c r="DS279" s="34">
        <v>0</v>
      </c>
      <c r="DT279" s="34">
        <f t="shared" si="1960"/>
        <v>0</v>
      </c>
      <c r="DU279" s="34"/>
      <c r="DV279" s="27"/>
      <c r="DW279" s="34">
        <f t="shared" si="2263"/>
        <v>0</v>
      </c>
      <c r="DX279" s="34">
        <f t="shared" si="2263"/>
        <v>0</v>
      </c>
      <c r="DY279" s="34">
        <v>22</v>
      </c>
      <c r="DZ279" s="34">
        <f>(DY279/12*1*$D279*$G279*$H279*$M279*DZ$9)+(DY279/12*11*$E279*$G279*$H279*$M279*DZ$10)</f>
        <v>442035.87994719995</v>
      </c>
      <c r="EA279" s="34">
        <v>7</v>
      </c>
      <c r="EB279" s="34">
        <v>142070.74</v>
      </c>
      <c r="EC279" s="27"/>
      <c r="ED279" s="34"/>
      <c r="EE279" s="34">
        <f t="shared" si="2269"/>
        <v>7</v>
      </c>
      <c r="EF279" s="34">
        <f t="shared" si="2269"/>
        <v>142070.74</v>
      </c>
      <c r="EG279" s="34">
        <v>2</v>
      </c>
      <c r="EH279" s="34">
        <f>(EG279/12*1*$D279*$G279*$H279*$L279*EH$9)+(EG279/12*11*$E279*$G279*$H279*$L279*EH$10)</f>
        <v>33642.57107866666</v>
      </c>
      <c r="EI279" s="34">
        <v>0</v>
      </c>
      <c r="EJ279" s="34">
        <f t="shared" si="2277"/>
        <v>0</v>
      </c>
      <c r="EK279" s="34"/>
      <c r="EL279" s="34"/>
      <c r="EM279" s="34">
        <f t="shared" si="2270"/>
        <v>0</v>
      </c>
      <c r="EN279" s="34">
        <f t="shared" si="2270"/>
        <v>0</v>
      </c>
      <c r="EO279" s="34">
        <v>14</v>
      </c>
      <c r="EP279" s="34">
        <f>(EO279/12*1*$D279*$G279*$H279*$L279*EP$9)+(EO279/12*11*$E279*$G279*$H279*$L279*EP$10)</f>
        <v>235497.99755066665</v>
      </c>
      <c r="EQ279" s="34">
        <v>3</v>
      </c>
      <c r="ER279" s="34">
        <v>49636.81</v>
      </c>
      <c r="ES279" s="34"/>
      <c r="ET279" s="34"/>
      <c r="EU279" s="34">
        <f t="shared" si="2271"/>
        <v>3</v>
      </c>
      <c r="EV279" s="34">
        <f t="shared" si="2271"/>
        <v>49636.81</v>
      </c>
      <c r="EW279" s="34">
        <v>2</v>
      </c>
      <c r="EX279" s="34">
        <f>(EW279/12*1*$D279*$G279*$H279*$M279*EX$9)+(EW279/12*11*$E279*$G279*$H279*$M279*EX$10)</f>
        <v>52449.923287999998</v>
      </c>
      <c r="EY279" s="34">
        <v>0</v>
      </c>
      <c r="EZ279" s="34">
        <f t="shared" si="2279"/>
        <v>0</v>
      </c>
      <c r="FA279" s="34"/>
      <c r="FB279" s="34"/>
      <c r="FC279" s="34">
        <f t="shared" si="1863"/>
        <v>0</v>
      </c>
      <c r="FD279" s="34">
        <f t="shared" si="1863"/>
        <v>0</v>
      </c>
      <c r="FE279" s="34">
        <v>2</v>
      </c>
      <c r="FF279" s="34">
        <f t="shared" ref="FF279:FF289" si="2334">(FE279/12*1*$D279*$G279*$H279*$M279*FF$9)+(FE279/12*11*$E279*$G279*$H279*$M279*FF$10)</f>
        <v>52139.914455999999</v>
      </c>
      <c r="FG279" s="34">
        <v>0</v>
      </c>
      <c r="FH279" s="34">
        <f t="shared" si="1822"/>
        <v>0</v>
      </c>
      <c r="FI279" s="34"/>
      <c r="FJ279" s="34"/>
      <c r="FK279" s="34">
        <f t="shared" si="1865"/>
        <v>0</v>
      </c>
      <c r="FL279" s="34">
        <f t="shared" si="1865"/>
        <v>0</v>
      </c>
      <c r="FM279" s="34">
        <v>12</v>
      </c>
      <c r="FN279" s="34">
        <f t="shared" ref="FN279:FN289" si="2335">(FM279/12*1*$D279*$G279*$H279*$M279*FN$9)+(FM279/12*11*$E279*$G279*$H279*$M279*FN$10)</f>
        <v>312839.48673599999</v>
      </c>
      <c r="FO279" s="34">
        <v>0</v>
      </c>
      <c r="FP279" s="34">
        <f t="shared" si="2280"/>
        <v>0</v>
      </c>
      <c r="FQ279" s="34"/>
      <c r="FR279" s="34"/>
      <c r="FS279" s="34"/>
      <c r="FT279" s="34"/>
      <c r="FU279" s="34">
        <v>0</v>
      </c>
      <c r="FV279" s="34">
        <f>(FU279/12*1*$D279*$G279*$H279*$N279*FV$9)+(FU279/12*11*$E279*$G279*$H279*$N279*FV$10)</f>
        <v>0</v>
      </c>
      <c r="FW279" s="34">
        <v>0</v>
      </c>
      <c r="FX279" s="34">
        <v>0</v>
      </c>
      <c r="FY279" s="34"/>
      <c r="FZ279" s="34"/>
      <c r="GA279" s="34">
        <f t="shared" si="2273"/>
        <v>0</v>
      </c>
      <c r="GB279" s="34">
        <f t="shared" si="2273"/>
        <v>0</v>
      </c>
      <c r="GC279" s="34">
        <v>4</v>
      </c>
      <c r="GD279" s="34">
        <f>(GC279/12*1*$D279*$G279*$H279*$O279*GD$9)+(GC279/12*11*$E279*$G279*$H279*$P279*GD$10)</f>
        <v>158593.28320866663</v>
      </c>
      <c r="GE279" s="34">
        <v>0</v>
      </c>
      <c r="GF279" s="34">
        <f t="shared" si="2281"/>
        <v>0</v>
      </c>
      <c r="GG279" s="34"/>
      <c r="GH279" s="34"/>
      <c r="GI279" s="27">
        <f t="shared" si="2274"/>
        <v>0</v>
      </c>
      <c r="GJ279" s="27">
        <f t="shared" si="2274"/>
        <v>0</v>
      </c>
      <c r="GK279" s="37"/>
      <c r="GL279" s="38"/>
    </row>
    <row r="280" spans="1:194" ht="30" x14ac:dyDescent="0.25">
      <c r="A280" s="41"/>
      <c r="B280" s="72">
        <v>237</v>
      </c>
      <c r="C280" s="28" t="s">
        <v>418</v>
      </c>
      <c r="D280" s="29">
        <f t="shared" si="2275"/>
        <v>18150.400000000001</v>
      </c>
      <c r="E280" s="29">
        <f t="shared" si="2275"/>
        <v>18790</v>
      </c>
      <c r="F280" s="30">
        <v>18508</v>
      </c>
      <c r="G280" s="39">
        <v>0.55000000000000004</v>
      </c>
      <c r="H280" s="31">
        <v>1</v>
      </c>
      <c r="I280" s="32"/>
      <c r="J280" s="32"/>
      <c r="K280" s="32"/>
      <c r="L280" s="29">
        <v>1.4</v>
      </c>
      <c r="M280" s="29">
        <v>1.68</v>
      </c>
      <c r="N280" s="29">
        <v>2.23</v>
      </c>
      <c r="O280" s="29">
        <v>2.39</v>
      </c>
      <c r="P280" s="33">
        <v>2.57</v>
      </c>
      <c r="Q280" s="34"/>
      <c r="R280" s="34">
        <f>(Q280/12*1*$D280*$G280*$H280*$L280*R$9)+(Q280/12*5*$E280*$G280*$H280*$L280)+(Q280/12*6*$F280*$G280*$H280*$L280)</f>
        <v>0</v>
      </c>
      <c r="S280" s="34"/>
      <c r="T280" s="34">
        <f>(S280/12*1*$D280*$G280*$H280*$L280*T$9)+(S280/12*5*$E280*$G280*$H280*$L280)+(S280/12*6*$F280*$G280*$H280*$L280)</f>
        <v>0</v>
      </c>
      <c r="U280" s="34">
        <v>0</v>
      </c>
      <c r="V280" s="34">
        <f>(U280/12*1*$D280*$G280*$H280*$L280*V$9)+(U280/12*5*$E280*$G280*$H280*$L280)+(U280/12*6*$F280*$G280*$H280*$L280)</f>
        <v>0</v>
      </c>
      <c r="W280" s="34"/>
      <c r="X280" s="34">
        <f>(W280/12*1*$D280*$G280*$H280*$L280*X$9)+(W280/12*5*$E280*$G280*$H280*$L280)+(W280/12*6*$F280*$G280*$H280*$L280)</f>
        <v>0</v>
      </c>
      <c r="Y280" s="34"/>
      <c r="Z280" s="34">
        <f>(Y280/12*1*$D280*$G280*$H280*$L280*Z$9)+(Y280/12*5*$E280*$G280*$H280*$L280)+(Y280/12*6*$F280*$G280*$H280*$L280)</f>
        <v>0</v>
      </c>
      <c r="AA280" s="34">
        <v>0</v>
      </c>
      <c r="AB280" s="34">
        <f>(AA280/12*1*$D280*$G280*$H280*$L280*AB$9)+(AA280/12*5*$E280*$G280*$H280*$L280)+(AA280/12*6*$F280*$G280*$H280*$L280)</f>
        <v>0</v>
      </c>
      <c r="AC280" s="34">
        <v>0</v>
      </c>
      <c r="AD280" s="34">
        <f>(AC280/12*1*$D280*$G280*$H280*$L280*AD$9)+(AC280/12*5*$E280*$G280*$H280*$L280)+(AC280/12*6*$F280*$G280*$H280*$L280)</f>
        <v>0</v>
      </c>
      <c r="AE280" s="34">
        <v>0</v>
      </c>
      <c r="AF280" s="34">
        <f>(AE280/12*1*$D280*$G280*$H280*$L280*AF$9)+(AE280/12*5*$E280*$G280*$H280*$L280)+(AE280/12*6*$F280*$G280*$H280*$L280)</f>
        <v>0</v>
      </c>
      <c r="AG280" s="34"/>
      <c r="AH280" s="34">
        <f>(AG280/12*1*$D280*$G280*$H280*$L280*AH$9)+(AG280/12*5*$E280*$G280*$H280*$L280)+(AG280/12*6*$F280*$G280*$H280*$L280)</f>
        <v>0</v>
      </c>
      <c r="AI280" s="34">
        <v>1</v>
      </c>
      <c r="AJ280" s="34">
        <f>(AI280/12*1*$D280*$G280*$H280*$L280*AJ$9)+(AI280/12*11*$E280*$G280*$H280*$L280)</f>
        <v>14776.654199999999</v>
      </c>
      <c r="AK280" s="34">
        <v>0</v>
      </c>
      <c r="AL280" s="34">
        <f>(AK280/12*1*$D280*$G280*$H280*$L280*AL$9)+(AK280/12*5*$E280*$G280*$H280*$L280)+(AK280/12*6*$F280*$G280*$H280*$L280)</f>
        <v>0</v>
      </c>
      <c r="AM280" s="34"/>
      <c r="AN280" s="34">
        <f>(AM280/12*1*$D280*$G280*$H280*$L280*AN$9)+(AM280/12*5*$E280*$G280*$H280*$L280)+(AM280/12*6*$F280*$G280*$H280*$L280)</f>
        <v>0</v>
      </c>
      <c r="AO280" s="34">
        <v>48</v>
      </c>
      <c r="AP280" s="34">
        <f>(AO280/12*1*$D280*$G280*$H280*$L280*AP$9)+(AO280/12*5*$E280*$G280*$H280*$L280)+(AO280/12*6*$F280*$G280*$H280*$L280)</f>
        <v>689533.20127999992</v>
      </c>
      <c r="AQ280" s="34"/>
      <c r="AR280" s="34">
        <f>(AQ280/12*1*$D280*$G280*$H280*$M280*AR$9)+(AQ280/12*5*$E280*$G280*$H280*$M280)+(AQ280/12*6*$F280*$G280*$H280*$M280)</f>
        <v>0</v>
      </c>
      <c r="AS280" s="34">
        <v>0</v>
      </c>
      <c r="AT280" s="34">
        <f>(AS280/12*1*$D280*$G280*$H280*$M280*AT$9)+(AS280/12*5*$E280*$G280*$H280*$M280)+(AS280/12*6*$F280*$G280*$H280*$M280)</f>
        <v>0</v>
      </c>
      <c r="AU280" s="73">
        <v>112</v>
      </c>
      <c r="AV280" s="34">
        <f>(AU280/12*1*$D280*$G280*$H280*$M280*AV$9)+(AU280/12*5*$E280*$G280*$H280*$M280)+(AU280/12*6*$F280*$G280*$H280*$M280)</f>
        <v>1930692.9635840002</v>
      </c>
      <c r="AW280" s="34">
        <v>5</v>
      </c>
      <c r="AX280" s="34">
        <f>(AW280/12*1*$D280*$G280*$H280*$M280*AX$9)+(AW280/12*5*$E280*$G280*$H280*$M280)+(AW280/12*6*$F280*$G280*$H280*$M280)</f>
        <v>86191.650160000005</v>
      </c>
      <c r="AY280" s="34"/>
      <c r="AZ280" s="34">
        <f>(AY280/12*1*$D280*$G280*$H280*$L280*AZ$9)+(AY280/12*5*$E280*$G280*$H280*$L280)+(AY280/12*6*$F280*$G280*$H280*$L280)</f>
        <v>0</v>
      </c>
      <c r="BA280" s="34"/>
      <c r="BB280" s="34">
        <f>(BA280/12*1*$D280*$G280*$H280*$L280*BB$9)+(BA280/12*5*$E280*$G280*$H280*$L280)+(BA280/12*6*$F280*$G280*$H280*$L280)</f>
        <v>0</v>
      </c>
      <c r="BC280" s="34"/>
      <c r="BD280" s="34">
        <f>(BC280/12*1*$D280*$G280*$H280*$M280*BD$9)+(BC280/12*5*$E280*$G280*$H280*$M280)+(BC280/12*6*$F280*$G280*$H280*$M280)</f>
        <v>0</v>
      </c>
      <c r="BE280" s="34">
        <v>0</v>
      </c>
      <c r="BF280" s="34">
        <f>(BE280/12*1*$D280*$G280*$H280*$L280*BF$9)+(BE280/12*5*$E280*$G280*$H280*$L280)+(BE280/12*6*$F280*$G280*$H280*$L280)</f>
        <v>0</v>
      </c>
      <c r="BG280" s="34">
        <v>0</v>
      </c>
      <c r="BH280" s="34">
        <f>(BG280/12*1*$D280*$G280*$H280*$L280*BH$9)+(BG280/12*5*$E280*$G280*$H280*$L280)+(BG280/12*6*$F280*$G280*$H280*$L280)</f>
        <v>0</v>
      </c>
      <c r="BI280" s="34">
        <v>0</v>
      </c>
      <c r="BJ280" s="34">
        <f>(BI280/12*1*$D280*$G280*$H280*$L280*BJ$9)+(BI280/12*5*$E280*$G280*$H280*$L280)+(BI280/12*6*$F280*$G280*$H280*$L280)</f>
        <v>0</v>
      </c>
      <c r="BK280" s="34">
        <v>0</v>
      </c>
      <c r="BL280" s="34">
        <f>(BK280/12*1*$D280*$G280*$H280*$M280*BL$9)+(BK280/12*5*$E280*$G280*$H280*$M280)+(BK280/12*6*$F280*$G280*$H280*$M280)</f>
        <v>0</v>
      </c>
      <c r="BM280" s="34">
        <v>2</v>
      </c>
      <c r="BN280" s="34">
        <f>(BM280/12*1*$D280*$G280*$H280*$L280*BN$9)+(BM280/12*5*$E280*$G280*$H280*$L280)+(BM280/12*6*$F280*$G280*$H280*$L280)</f>
        <v>28870.308133333332</v>
      </c>
      <c r="BO280" s="34">
        <v>6</v>
      </c>
      <c r="BP280" s="34">
        <f>(BO280/12*1*$D280*$G280*$H280*$L280*BP$9)+(BO280/12*11*$E280*$G280*$H280*$L280)</f>
        <v>86843.070160000003</v>
      </c>
      <c r="BQ280" s="40">
        <v>1</v>
      </c>
      <c r="BR280" s="34">
        <f>(BQ280/12*1*$D280*$G280*$H280*$M280*BR$9)+(BQ280/12*5*$E280*$G280*$H280*$M280)+(BQ280/12*6*$F280*$G280*$H280*$M280)</f>
        <v>17238.330032000005</v>
      </c>
      <c r="BS280" s="34">
        <v>0</v>
      </c>
      <c r="BT280" s="34">
        <f>(BS280/12*1*$D280*$G280*$H280*$M280*BT$9)+(BS280/12*4*$E280*$G280*$H280*$M542)+(BS280/12*1*$E280*$G280*$H280*$M280)+(BS280/12*6*$F280*$G280*$H280*$M280)</f>
        <v>0</v>
      </c>
      <c r="BU280" s="34">
        <v>0</v>
      </c>
      <c r="BV280" s="34">
        <f t="shared" si="2333"/>
        <v>0</v>
      </c>
      <c r="BW280" s="34">
        <v>0</v>
      </c>
      <c r="BX280" s="34">
        <f>(BW280/12*1*$D280*$G280*$H280*$L280*BX$9)+(BW280/12*5*$E280*$G280*$H280*$L280)+(BW280/12*6*$F280*$G280*$H280*$L280)</f>
        <v>0</v>
      </c>
      <c r="BY280" s="34">
        <v>0</v>
      </c>
      <c r="BZ280" s="34">
        <f>(BY280/12*1*$D280*$G280*$H280*$L280*BZ$9)+(BY280/12*5*$E280*$G280*$H280*$L280)+(BY280/12*6*$F280*$G280*$H280*$L280)</f>
        <v>0</v>
      </c>
      <c r="CA280" s="34">
        <v>0</v>
      </c>
      <c r="CB280" s="34">
        <f>(CA280/12*1*$D280*$G280*$H280*$L280*CB$9)+(CA280/12*5*$E280*$G280*$H280*$L280)+(CA280/12*6*$F280*$G280*$H280*$L280)</f>
        <v>0</v>
      </c>
      <c r="CC280" s="34">
        <v>0</v>
      </c>
      <c r="CD280" s="34">
        <f>(CC280/12*1*$D280*$G280*$H280*$L280*CD$9)+(CC280/12*5*$E280*$G280*$H280*$L280)+(CC280/12*6*$F280*$G280*$H280*$L280)</f>
        <v>0</v>
      </c>
      <c r="CE280" s="34">
        <v>0</v>
      </c>
      <c r="CF280" s="34">
        <f>(CE280/12*1*$D280*$G280*$H280*$M280*CF$9)+(CE280/12*5*$E280*$G280*$H280*$M280)+(CE280/12*6*$F280*$G280*$H280*$M280)</f>
        <v>0</v>
      </c>
      <c r="CG280" s="34"/>
      <c r="CH280" s="34">
        <f>(CG280/12*1*$D280*$G280*$H280*$L280*CH$9)+(CG280/12*5*$E280*$G280*$H280*$L280)+(CG280/12*6*$F280*$G280*$H280*$L280)</f>
        <v>0</v>
      </c>
      <c r="CI280" s="34"/>
      <c r="CJ280" s="34">
        <f>(CI280/12*1*$D280*$G280*$H280*$M280*CJ$9)+(CI280/12*5*$E280*$G280*$H280*$M280)+(CI280/12*6*$F280*$G280*$H280*$M280)</f>
        <v>0</v>
      </c>
      <c r="CK280" s="34">
        <v>0</v>
      </c>
      <c r="CL280" s="34">
        <f>(CK280/12*1*$D280*$G280*$H280*$L280*CL$9)+(CK280/12*5*$E280*$G280*$H280*$L280)+(CK280/12*6*$F280*$G280*$H280*$L280)</f>
        <v>0</v>
      </c>
      <c r="CM280" s="34">
        <v>2</v>
      </c>
      <c r="CN280" s="34">
        <f>(CM280/12*1*$D280*$G280*$H280*$L280*CN$9)+(CM280/12*11*$E280*$G280*$H280*$L280)</f>
        <v>28901.104026666664</v>
      </c>
      <c r="CO280" s="34">
        <v>0</v>
      </c>
      <c r="CP280" s="34">
        <v>0</v>
      </c>
      <c r="CQ280" s="34"/>
      <c r="CR280" s="34"/>
      <c r="CS280" s="34">
        <f t="shared" si="2268"/>
        <v>0</v>
      </c>
      <c r="CT280" s="34">
        <f t="shared" si="2268"/>
        <v>0</v>
      </c>
      <c r="CU280" s="34">
        <v>20</v>
      </c>
      <c r="CV280" s="34">
        <f>(CU280/12*1*$D280*$G280*$H280*$M280*CV$9)+(CU280/12*5*$E280*$G280*$H280*$M280)+(CU280/12*6*$F280*$G280*$H280*$M280)</f>
        <v>342530.47136000003</v>
      </c>
      <c r="CW280" s="34">
        <v>10</v>
      </c>
      <c r="CX280" s="34">
        <f>(CW280/12*1*$D280*$G280*$H280*$M280*CX$9)+(CW280/12*5*$E280*$G280*$H280*$M280)+(CW280/12*6*$F280*$G280*$H280*$M280)</f>
        <v>171265.23568000001</v>
      </c>
      <c r="CY280" s="34"/>
      <c r="CZ280" s="34">
        <f>(CY280/12*1*$D280*$G280*$H280*$L280*CZ$9)+(CY280/12*5*$E280*$G280*$H280*$L280)+(CY280/12*6*$F280*$G280*$H280*$L280)</f>
        <v>0</v>
      </c>
      <c r="DA280" s="34"/>
      <c r="DB280" s="34">
        <f>(DA280/12*1*$D280*$G280*$H280*$M280*DB$9)+(DA280/12*5*$E280*$G280*$H280*$M280)+(DA280/12*6*$F280*$G280*$H280*$M280)</f>
        <v>0</v>
      </c>
      <c r="DC280" s="34"/>
      <c r="DD280" s="34">
        <f>(DC280/12*1*$D280*$G280*$H280*$M280*DD$9)+(DC280/12*5*$E280*$G280*$H280*$M280)+(DC280/12*6*$F280*$G280*$H280*$M280)</f>
        <v>0</v>
      </c>
      <c r="DE280" s="34">
        <v>0</v>
      </c>
      <c r="DF280" s="34">
        <f>(DE280/12*1*$D280*$G280*$H280*$M280*DF$9)+(DE280/12*5*$E280*$G280*$H280*$M280)+(DE280/12*6*$F280*$G280*$H280*$M280)</f>
        <v>0</v>
      </c>
      <c r="DG280" s="34">
        <v>8</v>
      </c>
      <c r="DH280" s="34">
        <f>(DG280/12*1*$D280*$G280*$H280*$M280*DH$9)+(DG280/12*11*$E280*$G280*$H280*$M280)</f>
        <v>138669.39609599998</v>
      </c>
      <c r="DI280" s="34">
        <v>0</v>
      </c>
      <c r="DJ280" s="34">
        <f t="shared" ref="DJ280" si="2336">(DI280/3*1*$D280*$G280*$H280*$M280*DJ$9)+(DI280/3*2*$E280*$G280*$H280*$M280)</f>
        <v>0</v>
      </c>
      <c r="DK280" s="34"/>
      <c r="DL280" s="27"/>
      <c r="DM280" s="34"/>
      <c r="DN280" s="27">
        <f t="shared" si="2276"/>
        <v>0</v>
      </c>
      <c r="DO280" s="34">
        <v>0</v>
      </c>
      <c r="DP280" s="34">
        <f>(DO280/12*1*$D280*$G280*$H280*$L280*DP$9)+(DO280/12*5*$E280*$G280*$H280*$L280)+(DO280/12*6*$F280*$G280*$H280*$L280)</f>
        <v>0</v>
      </c>
      <c r="DQ280" s="34">
        <v>8</v>
      </c>
      <c r="DR280" s="34">
        <f>(DQ280/12*1*$D280*$G280*$H280*$M280*DR$9)+(DQ280/12*11*$E280*$G280*$H280*$M280)</f>
        <v>138669.39609599998</v>
      </c>
      <c r="DS280" s="34">
        <v>6</v>
      </c>
      <c r="DT280" s="34">
        <v>103832.32999999999</v>
      </c>
      <c r="DU280" s="34"/>
      <c r="DV280" s="27"/>
      <c r="DW280" s="34">
        <f t="shared" si="2263"/>
        <v>6</v>
      </c>
      <c r="DX280" s="34">
        <f t="shared" si="2263"/>
        <v>103832.32999999999</v>
      </c>
      <c r="DY280" s="34">
        <v>2</v>
      </c>
      <c r="DZ280" s="34">
        <f>(DY280/12*1*$D280*$G280*$H280*$M280*DZ$9)+(DY280/12*11*$E280*$G280*$H280*$M280)</f>
        <v>34513.615136</v>
      </c>
      <c r="EA280" s="34">
        <v>0</v>
      </c>
      <c r="EB280" s="34">
        <v>0</v>
      </c>
      <c r="EC280" s="27"/>
      <c r="ED280" s="34"/>
      <c r="EE280" s="34">
        <f t="shared" si="2269"/>
        <v>0</v>
      </c>
      <c r="EF280" s="34">
        <f t="shared" si="2269"/>
        <v>0</v>
      </c>
      <c r="EG280" s="34">
        <v>2</v>
      </c>
      <c r="EH280" s="34">
        <f>(EG280/12*1*$D280*$G280*$H280*$L280*EH$9)+(EG280/12*11*$E280*$G280*$H280*$L280)</f>
        <v>28901.104026666664</v>
      </c>
      <c r="EI280" s="34">
        <v>0</v>
      </c>
      <c r="EJ280" s="34">
        <f>(EI280/3*1*$D280*$G280*$H280*$L280*EJ$9)+(EI280/3*2*$E280*$G280*$H280*$L280)</f>
        <v>0</v>
      </c>
      <c r="EK280" s="34"/>
      <c r="EL280" s="34"/>
      <c r="EM280" s="34">
        <f t="shared" si="2270"/>
        <v>0</v>
      </c>
      <c r="EN280" s="34">
        <f t="shared" si="2270"/>
        <v>0</v>
      </c>
      <c r="EO280" s="34">
        <v>8</v>
      </c>
      <c r="EP280" s="34">
        <f>(EO280/12*1*$D280*$G280*$H280*$L280*EP$9)+(EO280/12*11*$E280*$G280*$H280*$L280)</f>
        <v>115604.41610666666</v>
      </c>
      <c r="EQ280" s="34">
        <v>0</v>
      </c>
      <c r="ER280" s="34">
        <f t="shared" ref="ER280" si="2337">(EQ280/3*1*$D280*$G280*$H280*$L280*ER$9)+(EQ280/3*2*$E280*$G280*$H280*$L280)</f>
        <v>0</v>
      </c>
      <c r="ES280" s="34"/>
      <c r="ET280" s="34"/>
      <c r="EU280" s="34">
        <f t="shared" si="2271"/>
        <v>0</v>
      </c>
      <c r="EV280" s="34">
        <f t="shared" si="2271"/>
        <v>0</v>
      </c>
      <c r="EW280" s="34">
        <v>4</v>
      </c>
      <c r="EX280" s="34">
        <f>(EW280/12*1*$D280*$G280*$H280*$M280*EX$9)+(EW280/12*11*$E280*$G280*$H280*$M280)</f>
        <v>72046.004799999995</v>
      </c>
      <c r="EY280" s="34">
        <v>0</v>
      </c>
      <c r="EZ280" s="34">
        <f t="shared" ref="EZ280" si="2338">(EY280/3*1*$D280*$G280*$H280*$M280*EZ$9)+(EY280/3*2*$E280*$G280*$H280*$M280)</f>
        <v>0</v>
      </c>
      <c r="FA280" s="34"/>
      <c r="FB280" s="34"/>
      <c r="FC280" s="34">
        <f t="shared" si="1863"/>
        <v>0</v>
      </c>
      <c r="FD280" s="34">
        <f t="shared" si="1863"/>
        <v>0</v>
      </c>
      <c r="FE280" s="34">
        <v>8</v>
      </c>
      <c r="FF280" s="34">
        <f>(FE280/12*1*$D280*$G280*$H280*$M280*FF$9)+(FE280/12*11*$E280*$G280*$H280*$M280)</f>
        <v>142973.94495999999</v>
      </c>
      <c r="FG280" s="34">
        <v>0</v>
      </c>
      <c r="FH280" s="34">
        <f>(FG280/3*1*$D280*$G280*$H280*$M280*FH$9)+(FG280/3*2*$E280*$G280*$H280*$M280)</f>
        <v>0</v>
      </c>
      <c r="FI280" s="34"/>
      <c r="FJ280" s="34"/>
      <c r="FK280" s="34">
        <f t="shared" si="1865"/>
        <v>0</v>
      </c>
      <c r="FL280" s="34">
        <f t="shared" si="1865"/>
        <v>0</v>
      </c>
      <c r="FM280" s="34">
        <v>0</v>
      </c>
      <c r="FN280" s="34">
        <f t="shared" si="2335"/>
        <v>0</v>
      </c>
      <c r="FO280" s="34">
        <v>0</v>
      </c>
      <c r="FP280" s="34">
        <f t="shared" ref="FP280" si="2339">(FO280/3*1*$D280*$G280*$H280*$M280*FP$9)+(FO280/3*2*$E280*$G280*$H280*$M280)</f>
        <v>0</v>
      </c>
      <c r="FQ280" s="34"/>
      <c r="FR280" s="34"/>
      <c r="FS280" s="34"/>
      <c r="FT280" s="34"/>
      <c r="FU280" s="34">
        <v>0</v>
      </c>
      <c r="FV280" s="34">
        <f>(FU280/12*1*$D280*$G280*$H280*$N280*FV$9)+(FU280/12*11*$E280*$G280*$H280*$N280)</f>
        <v>0</v>
      </c>
      <c r="FW280" s="34">
        <v>0</v>
      </c>
      <c r="FX280" s="34">
        <v>0</v>
      </c>
      <c r="FY280" s="34"/>
      <c r="FZ280" s="34"/>
      <c r="GA280" s="34">
        <f t="shared" si="2273"/>
        <v>0</v>
      </c>
      <c r="GB280" s="34">
        <f t="shared" si="2273"/>
        <v>0</v>
      </c>
      <c r="GC280" s="34">
        <v>2</v>
      </c>
      <c r="GD280" s="34">
        <f>(GC280/12*1*$D280*$G280*$H280*$O280*GD$9)+(GC280/12*11*$E280*$G280*$H280*$P280)</f>
        <v>54259.749353333333</v>
      </c>
      <c r="GE280" s="34">
        <v>1</v>
      </c>
      <c r="GF280" s="34">
        <v>26559.67</v>
      </c>
      <c r="GG280" s="34"/>
      <c r="GH280" s="34"/>
      <c r="GI280" s="27">
        <f t="shared" si="2274"/>
        <v>1</v>
      </c>
      <c r="GJ280" s="27">
        <f t="shared" si="2274"/>
        <v>26559.67</v>
      </c>
      <c r="GK280" s="37"/>
      <c r="GL280" s="38"/>
    </row>
    <row r="281" spans="1:194" ht="30" x14ac:dyDescent="0.25">
      <c r="A281" s="41"/>
      <c r="B281" s="72">
        <v>238</v>
      </c>
      <c r="C281" s="28" t="s">
        <v>419</v>
      </c>
      <c r="D281" s="29">
        <f t="shared" si="2275"/>
        <v>18150.400000000001</v>
      </c>
      <c r="E281" s="29">
        <f t="shared" si="2275"/>
        <v>18790</v>
      </c>
      <c r="F281" s="30">
        <v>18508</v>
      </c>
      <c r="G281" s="39">
        <v>0.71</v>
      </c>
      <c r="H281" s="31">
        <v>1</v>
      </c>
      <c r="I281" s="32"/>
      <c r="J281" s="32"/>
      <c r="K281" s="32"/>
      <c r="L281" s="29">
        <v>1.4</v>
      </c>
      <c r="M281" s="29">
        <v>1.68</v>
      </c>
      <c r="N281" s="29">
        <v>2.23</v>
      </c>
      <c r="O281" s="29">
        <v>2.39</v>
      </c>
      <c r="P281" s="33">
        <v>2.57</v>
      </c>
      <c r="Q281" s="34">
        <v>120</v>
      </c>
      <c r="R281" s="34">
        <f t="shared" ref="R281:R289" si="2340">(Q281/12*1*$D281*$G281*$H281*$L281*R$9)+(Q281/12*5*$E281*$G281*$H281*$L281*R$10)+(Q281/12*6*$F281*$G281*$H281*$L281*R$10)</f>
        <v>2256513.3947999999</v>
      </c>
      <c r="S281" s="34">
        <v>100</v>
      </c>
      <c r="T281" s="34">
        <f t="shared" ref="T281:T289" si="2341">(S281/12*1*$D281*$G281*$H281*$L281*T$9)+(S281/12*5*$E281*$G281*$H281*$L281*T$10)+(S281/12*6*$F281*$G281*$H281*$L281*T$10)</f>
        <v>1880427.8289999999</v>
      </c>
      <c r="U281" s="34">
        <v>0</v>
      </c>
      <c r="V281" s="34">
        <f t="shared" ref="V281:V289" si="2342">(U281/12*1*$D281*$G281*$H281*$L281*V$9)+(U281/12*5*$E281*$G281*$H281*$L281*V$10)+(U281/12*6*$F281*$G281*$H281*$L281*V$10)</f>
        <v>0</v>
      </c>
      <c r="W281" s="34"/>
      <c r="X281" s="34">
        <f t="shared" ref="X281:X289" si="2343">(W281/12*1*$D281*$G281*$H281*$L281*X$9)+(W281/12*5*$E281*$G281*$H281*$L281*X$10)+(W281/12*6*$F281*$G281*$H281*$L281*X$10)</f>
        <v>0</v>
      </c>
      <c r="Y281" s="34"/>
      <c r="Z281" s="34">
        <f t="shared" ref="Z281:Z289" si="2344">(Y281/12*1*$D281*$G281*$H281*$L281*Z$9)+(Y281/12*5*$E281*$G281*$H281*$L281*Z$10)+(Y281/12*6*$F281*$G281*$H281*$L281*Z$10)</f>
        <v>0</v>
      </c>
      <c r="AA281" s="34">
        <v>2</v>
      </c>
      <c r="AB281" s="34">
        <f t="shared" ref="AB281:AB289" si="2345">(AA281/12*1*$D281*$G281*$H281*$L281*AB$9)+(AA281/12*5*$E281*$G281*$H281*$L281*AB$10)+(AA281/12*6*$F281*$G281*$H281*$L281*AB$10)</f>
        <v>37948.169933333331</v>
      </c>
      <c r="AC281" s="34">
        <v>0</v>
      </c>
      <c r="AD281" s="34">
        <f t="shared" ref="AD281:AD289" si="2346">(AC281/12*1*$D281*$G281*$H281*$L281*AD$9)+(AC281/12*5*$E281*$G281*$H281*$L281*AD$10)+(AC281/12*6*$F281*$G281*$H281*$L281*AD$10)</f>
        <v>0</v>
      </c>
      <c r="AE281" s="34">
        <v>0</v>
      </c>
      <c r="AF281" s="34">
        <f t="shared" ref="AF281:AF289" si="2347">(AE281/12*1*$D281*$G281*$H281*$L281*AF$9)+(AE281/12*5*$E281*$G281*$H281*$L281*AF$10)+(AE281/12*6*$F281*$G281*$H281*$L281*AF$10)</f>
        <v>0</v>
      </c>
      <c r="AG281" s="34"/>
      <c r="AH281" s="34">
        <f t="shared" ref="AH281:AH289" si="2348">(AG281/12*1*$D281*$G281*$H281*$L281*AH$9)+(AG281/12*5*$E281*$G281*$H281*$L281*AH$10)+(AG281/12*6*$F281*$G281*$H281*$L281*AH$10)</f>
        <v>0</v>
      </c>
      <c r="AI281" s="34">
        <v>212</v>
      </c>
      <c r="AJ281" s="34">
        <f t="shared" ref="AJ281:AJ289" si="2349">(AI281/12*1*$D281*$G281*$H281*$L281*AJ$9)+(AI281/12*3*$E281*$G281*$H281*$L281*AJ$10)+(AI281/12*2*$E281*$G281*$H281*$L281*AJ$11)+(AI281/12*6*$F281*$G281*$H281*$L281*AJ$11)</f>
        <v>4313928.4371866658</v>
      </c>
      <c r="AK281" s="34"/>
      <c r="AL281" s="34">
        <f t="shared" ref="AL281:AL289" si="2350">(AK281/12*1*$D281*$G281*$H281*$L281*AL$9)+(AK281/12*5*$E281*$G281*$H281*$L281*AL$10)+(AK281/12*6*$F281*$G281*$H281*$L281*AL$10)</f>
        <v>0</v>
      </c>
      <c r="AM281" s="34"/>
      <c r="AN281" s="34">
        <f t="shared" ref="AN281:AN289" si="2351">(AM281/12*1*$D281*$G281*$H281*$L281*AN$9)+(AM281/12*5*$E281*$G281*$H281*$L281*AN$10)+(AM281/12*6*$F281*$G281*$H281*$L281*AN$10)</f>
        <v>0</v>
      </c>
      <c r="AO281" s="34">
        <v>440</v>
      </c>
      <c r="AP281" s="34">
        <f t="shared" ref="AP281:AP289" si="2352">(AO281/12*1*$D281*$G281*$H281*$L281*AP$9)+(AO281/12*5*$E281*$G281*$H281*$L281*AP$10)+(AO281/12*6*$F281*$G281*$H281*$L281*AP$10)</f>
        <v>8159476.2151466645</v>
      </c>
      <c r="AQ281" s="34">
        <v>142</v>
      </c>
      <c r="AR281" s="34">
        <f t="shared" ref="AR281:AR289" si="2353">(AQ281/12*1*$D281*$G281*$H281*$M281*AR$9)+(AQ281/12*5*$E281*$G281*$H281*$M281*AR$10)+(AQ281/12*6*$F281*$G281*$H281*$M281*AR$10)</f>
        <v>3159942.6069567995</v>
      </c>
      <c r="AS281" s="34">
        <v>0</v>
      </c>
      <c r="AT281" s="34">
        <f t="shared" ref="AT281:AT289" si="2354">(AS281/12*1*$D281*$G281*$H281*$M281*AT$9)+(AS281/12*5*$E281*$G281*$H281*$M281*AT$10)+(AS281/12*6*$F281*$G281*$H281*$M281*AT$10)</f>
        <v>0</v>
      </c>
      <c r="AU281" s="73">
        <v>258</v>
      </c>
      <c r="AV281" s="34">
        <f t="shared" ref="AV281:AV289" si="2355">(AU281/12*1*$D281*$G281*$H281*$M281*AV$9)+(AU281/12*5*$E281*$G281*$H281*$M281*AV$10)+(AU281/12*6*$F281*$G281*$H281*$M281*AV$10)</f>
        <v>5741304.1732032001</v>
      </c>
      <c r="AW281" s="34">
        <v>26</v>
      </c>
      <c r="AX281" s="34">
        <f t="shared" ref="AX281:AX289" si="2356">(AW281/12*1*$D281*$G281*$H281*$M281*AX$9)+(AW281/12*5*$E281*$G281*$H281*$M281*AX$10)+(AW281/12*6*$F281*$G281*$H281*$M281*AX$10)</f>
        <v>578581.04071039998</v>
      </c>
      <c r="AY281" s="34"/>
      <c r="AZ281" s="34">
        <f t="shared" ref="AZ281:AZ289" si="2357">(AY281/12*1*$D281*$G281*$H281*$L281*AZ$9)+(AY281/12*5*$E281*$G281*$H281*$L281*AZ$10)+(AY281/12*6*$F281*$G281*$H281*$L281*AZ$10)</f>
        <v>0</v>
      </c>
      <c r="BA281" s="34"/>
      <c r="BB281" s="34">
        <f t="shared" ref="BB281:BB289" si="2358">(BA281/12*1*$D281*$G281*$H281*$L281*BB$9)+(BA281/12*5*$E281*$G281*$H281*$L281*BB$10)+(BA281/12*6*$F281*$G281*$H281*$L281*BB$10)</f>
        <v>0</v>
      </c>
      <c r="BC281" s="34">
        <v>3</v>
      </c>
      <c r="BD281" s="34">
        <f t="shared" ref="BD281:BD289" si="2359">(BC281/12*1*$D281*$G281*$H281*$M281*BD$9)+(BC281/12*5*$E281*$G281*$H281*$M281*BD$10)+(BC281/12*6*$F281*$G281*$H281*$M281*BD$10)</f>
        <v>66759.350851199997</v>
      </c>
      <c r="BE281" s="34">
        <v>0</v>
      </c>
      <c r="BF281" s="34">
        <f t="shared" ref="BF281:BF289" si="2360">(BE281/12*1*$D281*$G281*$H281*$L281*BF$9)+(BE281/12*5*$E281*$G281*$H281*$L281*BF$10)+(BE281/12*6*$F281*$G281*$H281*$L281*BF$10)</f>
        <v>0</v>
      </c>
      <c r="BG281" s="34">
        <v>0</v>
      </c>
      <c r="BH281" s="34">
        <f t="shared" ref="BH281:BH289" si="2361">(BG281/12*1*$D281*$G281*$H281*$L281*BH$9)+(BG281/12*5*$E281*$G281*$H281*$L281*BH$10)+(BG281/12*6*$F281*$G281*$H281*$L281*BH$10)</f>
        <v>0</v>
      </c>
      <c r="BI281" s="34">
        <v>0</v>
      </c>
      <c r="BJ281" s="34">
        <f t="shared" ref="BJ281:BJ289" si="2362">(BI281/12*1*$D281*$G281*$H281*$L281*BJ$9)+(BI281/12*5*$E281*$G281*$H281*$L281*BJ$10)+(BI281/12*6*$F281*$G281*$H281*$L281*BJ$10)</f>
        <v>0</v>
      </c>
      <c r="BK281" s="34">
        <v>0</v>
      </c>
      <c r="BL281" s="34">
        <f t="shared" ref="BL281:BL289" si="2363">(BK281/12*1*$D281*$G281*$H281*$M281*BL$9)+(BK281/12*5*$E281*$G281*$H281*$M281*BL$10)+(BK281/12*6*$F281*$G281*$H281*$M281*BL$10)</f>
        <v>0</v>
      </c>
      <c r="BM281" s="34">
        <v>30</v>
      </c>
      <c r="BN281" s="34">
        <f t="shared" ref="BN281:BN289" si="2364">(BM281/12*1*$D281*$G281*$H281*$L281*BN$9)+(BM281/12*5*$E281*$G281*$H281*$L281*BN$10)+(BM281/12*6*$F281*$G281*$H281*$L281*BN$10)</f>
        <v>584505.14989999996</v>
      </c>
      <c r="BO281" s="34">
        <v>54</v>
      </c>
      <c r="BP281" s="34">
        <f t="shared" ref="BP281:BP289" si="2365">(BO281/12*1*$D281*$G281*$H281*$L281*BP$9)+(BO281/12*3*$E281*$G281*$H281*$L281*BP$10)+(BO281/12*2*$E281*$G281*$H281*$L281*BP$11)+(BO281/12*6*$F281*$G281*$H281*$L281*BP$11)</f>
        <v>1047238.065468</v>
      </c>
      <c r="BQ281" s="40">
        <v>13</v>
      </c>
      <c r="BR281" s="34">
        <f t="shared" ref="BR281:BR289" si="2366">(BQ281/12*1*$D281*$G281*$H281*$M281*BR$9)+(BQ281/12*5*$E281*$G281*$H281*$M281*BR$10)+(BQ281/12*6*$F281*$G281*$H281*$M281*BR$10)</f>
        <v>302535.44113519997</v>
      </c>
      <c r="BS281" s="34">
        <v>0</v>
      </c>
      <c r="BT281" s="34">
        <f t="shared" ref="BT281:BT289" si="2367">(BS281/12*1*$D281*$G281*$H281*$M281*BT$9)+(BS281/12*4*$E281*$G281*$H281*$M281*BT$10)+(BS281/12*1*$E281*$G281*$H281*$M281*BT$12)+(BS281/12*6*$F281*$G281*$H281*$M281*BT$12)</f>
        <v>0</v>
      </c>
      <c r="BU281" s="34">
        <v>0</v>
      </c>
      <c r="BV281" s="34">
        <f t="shared" si="2333"/>
        <v>0</v>
      </c>
      <c r="BW281" s="34">
        <v>0</v>
      </c>
      <c r="BX281" s="34">
        <f t="shared" ref="BX281:BX289" si="2368">(BW281/12*1*$D281*$G281*$H281*$L281*BX$9)+(BW281/12*5*$E281*$G281*$H281*$L281*BX$10)+(BW281/12*6*$F281*$G281*$H281*$L281*BX$10)</f>
        <v>0</v>
      </c>
      <c r="BY281" s="34">
        <v>16</v>
      </c>
      <c r="BZ281" s="34">
        <f t="shared" ref="BZ281:BZ289" si="2369">(BY281/12*1*$D281*$G281*$H281*$L281*BZ$9)+(BY281/12*5*$E281*$G281*$H281*$L281*BZ$10)+(BY281/12*6*$F281*$G281*$H281*$L281*BZ$10)</f>
        <v>227947.89165866666</v>
      </c>
      <c r="CA281" s="34">
        <v>0</v>
      </c>
      <c r="CB281" s="34">
        <f t="shared" ref="CB281:CB289" si="2370">(CA281/12*1*$D281*$G281*$H281*$L281*CB$9)+(CA281/12*5*$E281*$G281*$H281*$L281*CB$10)+(CA281/12*6*$F281*$G281*$H281*$L281*CB$10)</f>
        <v>0</v>
      </c>
      <c r="CC281" s="34">
        <v>0</v>
      </c>
      <c r="CD281" s="34">
        <f t="shared" ref="CD281:CD289" si="2371">(CC281/12*1*$D281*$G281*$H281*$L281*CD$9)+(CC281/12*5*$E281*$G281*$H281*$L281*CD$10)+(CC281/12*6*$F281*$G281*$H281*$L281*CD$10)</f>
        <v>0</v>
      </c>
      <c r="CE281" s="34">
        <v>0</v>
      </c>
      <c r="CF281" s="34">
        <f t="shared" ref="CF281:CF289" si="2372">(CE281/12*1*$D281*$G281*$H281*$M281*CF$9)+(CE281/12*5*$E281*$G281*$H281*$M281*CF$10)+(CE281/12*6*$F281*$G281*$H281*$M281*CF$10)</f>
        <v>0</v>
      </c>
      <c r="CG281" s="34"/>
      <c r="CH281" s="34">
        <f t="shared" ref="CH281:CH289" si="2373">(CG281/12*1*$D281*$G281*$H281*$L281*CH$9)+(CG281/12*5*$E281*$G281*$H281*$L281*CH$10)+(CG281/12*6*$F281*$G281*$H281*$L281*CH$10)</f>
        <v>0</v>
      </c>
      <c r="CI281" s="34"/>
      <c r="CJ281" s="34">
        <f t="shared" ref="CJ281:CJ289" si="2374">(CI281/12*1*$D281*$G281*$H281*$M281*CJ$9)+(CI281/12*5*$E281*$G281*$H281*$M281*CJ$10)+(CI281/12*6*$F281*$G281*$H281*$M281*CJ$10)</f>
        <v>0</v>
      </c>
      <c r="CK281" s="34">
        <v>0</v>
      </c>
      <c r="CL281" s="34">
        <f t="shared" ref="CL281:CL289" si="2375">(CK281/12*1*$D281*$G281*$H281*$L281*CL$9)+(CK281/12*5*$E281*$G281*$H281*$L281*CL$10)+(CK281/12*6*$F281*$G281*$H281*$L281*CL$10)</f>
        <v>0</v>
      </c>
      <c r="CM281" s="34">
        <v>4</v>
      </c>
      <c r="CN281" s="34">
        <f t="shared" ref="CN281:CN289" si="2376">(CM281/12*1*$D281*$G281*$H281*$L281*CN$9)+(CM281/12*11*$E281*$G281*$H281*$L281*CN$10)</f>
        <v>71467.164663999982</v>
      </c>
      <c r="CO281" s="34">
        <v>1</v>
      </c>
      <c r="CP281" s="34">
        <v>17818.11</v>
      </c>
      <c r="CQ281" s="34"/>
      <c r="CR281" s="34"/>
      <c r="CS281" s="34">
        <f t="shared" si="2268"/>
        <v>1</v>
      </c>
      <c r="CT281" s="34">
        <f t="shared" si="2268"/>
        <v>17818.11</v>
      </c>
      <c r="CU281" s="34">
        <v>66</v>
      </c>
      <c r="CV281" s="34">
        <f t="shared" ref="CV281:CV289" si="2377">(CU281/12*1*$D281*$G281*$H281*$M281*CV$9)+(CU281/12*5*$E281*$G281*$H281*$M281*CV$10)+(CU281/12*6*$F281*$G281*$H281*$M281*CV$10)</f>
        <v>1397315.8395504002</v>
      </c>
      <c r="CW281" s="34">
        <v>40</v>
      </c>
      <c r="CX281" s="34">
        <f t="shared" ref="CX281:CX289" si="2378">(CW281/12*1*$D281*$G281*$H281*$M281*CX$9)+(CW281/12*5*$E281*$G281*$H281*$M281*CX$10)+(CW281/12*6*$F281*$G281*$H281*$M281*CX$10)</f>
        <v>846858.08457599999</v>
      </c>
      <c r="CY281" s="34">
        <v>36</v>
      </c>
      <c r="CZ281" s="34">
        <f t="shared" ref="CZ281:CZ289" si="2379">(CY281/12*1*$D281*$G281*$H281*$L281*CZ$9)+(CY281/12*5*$E281*$G281*$H281*$L281*CZ$10)+(CY281/12*6*$F281*$G281*$H281*$L281*CZ$10)</f>
        <v>638120.41053599981</v>
      </c>
      <c r="DA281" s="34">
        <v>14</v>
      </c>
      <c r="DB281" s="34">
        <f t="shared" ref="DB281:DB289" si="2380">(DA281/12*1*$D281*$G281*$H281*$M281*DB$9)+(DA281/12*5*$E281*$G281*$H281*$M281*DB$10)+(DA281/12*6*$F281*$G281*$H281*$M281*DB$10)</f>
        <v>297789.52491679997</v>
      </c>
      <c r="DC281" s="34">
        <v>2</v>
      </c>
      <c r="DD281" s="34">
        <f t="shared" ref="DD281:DD289" si="2381">(DC281/12*1*$D281*$G281*$H281*$M281*DD$9)+(DC281/12*5*$E281*$G281*$H281*$M281*DD$10)+(DC281/12*6*$F281*$G281*$H281*$M281*DD$10)</f>
        <v>46616.720942399996</v>
      </c>
      <c r="DE281" s="34">
        <v>0</v>
      </c>
      <c r="DF281" s="34">
        <f t="shared" ref="DF281:DF289" si="2382">(DE281/12*1*$D281*$G281*$H281*$M281*DF$9)+(DE281/12*5*$E281*$G281*$H281*$M281*DF$10)+(DE281/12*6*$F281*$G281*$H281*$M281*DF$10)</f>
        <v>0</v>
      </c>
      <c r="DG281" s="34">
        <v>34</v>
      </c>
      <c r="DH281" s="34">
        <f t="shared" ref="DH281:DH289" si="2383">(DG281/12*1*$D281*$G281*$H281*$M281*DH$9)+(DG281/12*11*$E281*$G281*$H281*$M281*DH$10)</f>
        <v>798511.32651360007</v>
      </c>
      <c r="DI281" s="34">
        <v>2</v>
      </c>
      <c r="DJ281" s="34">
        <v>47246</v>
      </c>
      <c r="DK281" s="34"/>
      <c r="DL281" s="27"/>
      <c r="DM281" s="34"/>
      <c r="DN281" s="27">
        <f t="shared" si="2276"/>
        <v>47246</v>
      </c>
      <c r="DO281" s="34">
        <v>0</v>
      </c>
      <c r="DP281" s="34">
        <f t="shared" ref="DP281:DP289" si="2384">(DO281/12*1*$D281*$G281*$H281*$L281*DP$9)+(DO281/12*5*$E281*$G281*$H281*$L281*DP$10)+(DO281/12*6*$F281*$G281*$H281*$L281*DP$10)</f>
        <v>0</v>
      </c>
      <c r="DQ281" s="34">
        <v>16</v>
      </c>
      <c r="DR281" s="34">
        <f t="shared" ref="DR281:DR289" si="2385">(DQ281/12*1*$D281*$G281*$H281*$M281*DR$9)+(DQ281/12*11*$E281*$G281*$H281*$M281*DR$10)</f>
        <v>375770.03600639995</v>
      </c>
      <c r="DS281" s="34">
        <v>2</v>
      </c>
      <c r="DT281" s="34">
        <v>43949.08</v>
      </c>
      <c r="DU281" s="34"/>
      <c r="DV281" s="27"/>
      <c r="DW281" s="34">
        <f t="shared" si="2263"/>
        <v>2</v>
      </c>
      <c r="DX281" s="34">
        <f t="shared" si="2263"/>
        <v>43949.08</v>
      </c>
      <c r="DY281" s="34">
        <v>22</v>
      </c>
      <c r="DZ281" s="34">
        <f t="shared" ref="DZ281:DZ289" si="2386">(DY281/12*1*$D281*$G281*$H281*$M281*DZ$9)+(DY281/12*11*$E281*$G281*$H281*$M281*DZ$10)</f>
        <v>514500.77829919988</v>
      </c>
      <c r="EA281" s="34">
        <v>5</v>
      </c>
      <c r="EB281" s="34">
        <v>112436.62</v>
      </c>
      <c r="EC281" s="27"/>
      <c r="ED281" s="34"/>
      <c r="EE281" s="34">
        <f t="shared" si="2269"/>
        <v>5</v>
      </c>
      <c r="EF281" s="34">
        <f t="shared" si="2269"/>
        <v>112436.62</v>
      </c>
      <c r="EG281" s="34">
        <v>27</v>
      </c>
      <c r="EH281" s="34">
        <f t="shared" ref="EH281:EH289" si="2387">(EG281/12*1*$D281*$G281*$H281*$L281*EH$9)+(EG281/12*11*$E281*$G281*$H281*$L281*EH$10)</f>
        <v>528629.57998199994</v>
      </c>
      <c r="EI281" s="34">
        <v>4</v>
      </c>
      <c r="EJ281" s="34">
        <v>78743.320000000007</v>
      </c>
      <c r="EK281" s="34"/>
      <c r="EL281" s="34"/>
      <c r="EM281" s="34">
        <f t="shared" si="2270"/>
        <v>4</v>
      </c>
      <c r="EN281" s="34">
        <f t="shared" si="2270"/>
        <v>78743.320000000007</v>
      </c>
      <c r="EO281" s="34">
        <v>22</v>
      </c>
      <c r="EP281" s="34">
        <f t="shared" ref="EP281:EP289" si="2388">(EO281/12*1*$D281*$G281*$H281*$L281*EP$9)+(EO281/12*11*$E281*$G281*$H281*$L281*EP$10)</f>
        <v>430735.21331866656</v>
      </c>
      <c r="EQ281" s="34">
        <v>0</v>
      </c>
      <c r="ER281" s="34">
        <f t="shared" si="2278"/>
        <v>0</v>
      </c>
      <c r="ES281" s="34"/>
      <c r="ET281" s="34"/>
      <c r="EU281" s="34">
        <f t="shared" si="2271"/>
        <v>0</v>
      </c>
      <c r="EV281" s="34">
        <f t="shared" si="2271"/>
        <v>0</v>
      </c>
      <c r="EW281" s="34">
        <v>14</v>
      </c>
      <c r="EX281" s="34">
        <f t="shared" ref="EX281:EX289" si="2389">(EW281/12*1*$D281*$G281*$H281*$M281*EX$9)+(EW281/12*11*$E281*$G281*$H281*$M281*EX$10)</f>
        <v>427337.89957600005</v>
      </c>
      <c r="EY281" s="34">
        <v>6</v>
      </c>
      <c r="EZ281" s="34">
        <v>186336.64000000001</v>
      </c>
      <c r="FA281" s="34"/>
      <c r="FB281" s="34"/>
      <c r="FC281" s="34">
        <f t="shared" si="1863"/>
        <v>6</v>
      </c>
      <c r="FD281" s="34">
        <f t="shared" si="1863"/>
        <v>186336.64000000001</v>
      </c>
      <c r="FE281" s="34">
        <v>14</v>
      </c>
      <c r="FF281" s="34">
        <f t="shared" si="2334"/>
        <v>424812.08991200005</v>
      </c>
      <c r="FG281" s="34">
        <v>3</v>
      </c>
      <c r="FH281" s="34">
        <v>91040.430000000008</v>
      </c>
      <c r="FI281" s="34"/>
      <c r="FJ281" s="34"/>
      <c r="FK281" s="34">
        <f t="shared" si="1865"/>
        <v>3</v>
      </c>
      <c r="FL281" s="34">
        <f t="shared" si="1865"/>
        <v>91040.430000000008</v>
      </c>
      <c r="FM281" s="34">
        <v>2</v>
      </c>
      <c r="FN281" s="34">
        <f t="shared" si="2335"/>
        <v>60687.441415999994</v>
      </c>
      <c r="FO281" s="34">
        <v>0</v>
      </c>
      <c r="FP281" s="34">
        <f t="shared" si="2280"/>
        <v>0</v>
      </c>
      <c r="FQ281" s="34"/>
      <c r="FR281" s="34"/>
      <c r="FS281" s="34"/>
      <c r="FT281" s="34"/>
      <c r="FU281" s="34">
        <v>4</v>
      </c>
      <c r="FV281" s="34">
        <f t="shared" ref="FV281:FV289" si="2390">(FU281/12*1*$D281*$G281*$H281*$N281*FV$9)+(FU281/12*11*$E281*$G281*$H281*$N281*FV$10)</f>
        <v>162068.62517933329</v>
      </c>
      <c r="FW281" s="34">
        <v>0</v>
      </c>
      <c r="FX281" s="34">
        <v>0</v>
      </c>
      <c r="FY281" s="34"/>
      <c r="FZ281" s="34"/>
      <c r="GA281" s="34">
        <f t="shared" si="2273"/>
        <v>0</v>
      </c>
      <c r="GB281" s="34">
        <f t="shared" si="2273"/>
        <v>0</v>
      </c>
      <c r="GC281" s="34">
        <v>30</v>
      </c>
      <c r="GD281" s="34">
        <f t="shared" ref="GD281:GD289" si="2391">(GC281/12*1*$D281*$G281*$H281*$O281*GD$9)+(GC281/12*11*$E281*$G281*$H281*$P281*GD$10)</f>
        <v>1384441.3657149998</v>
      </c>
      <c r="GE281" s="34">
        <v>9</v>
      </c>
      <c r="GF281" s="34">
        <v>414506.38000000006</v>
      </c>
      <c r="GG281" s="34"/>
      <c r="GH281" s="34"/>
      <c r="GI281" s="27">
        <f t="shared" si="2274"/>
        <v>9</v>
      </c>
      <c r="GJ281" s="27">
        <f t="shared" si="2274"/>
        <v>414506.38000000006</v>
      </c>
      <c r="GK281" s="37"/>
      <c r="GL281" s="38"/>
    </row>
    <row r="282" spans="1:194" ht="30" x14ac:dyDescent="0.25">
      <c r="A282" s="41"/>
      <c r="B282" s="72">
        <v>239</v>
      </c>
      <c r="C282" s="28" t="s">
        <v>420</v>
      </c>
      <c r="D282" s="29">
        <f t="shared" si="2275"/>
        <v>18150.400000000001</v>
      </c>
      <c r="E282" s="29">
        <f t="shared" si="2275"/>
        <v>18790</v>
      </c>
      <c r="F282" s="30">
        <v>18508</v>
      </c>
      <c r="G282" s="39">
        <v>1.38</v>
      </c>
      <c r="H282" s="31">
        <v>1</v>
      </c>
      <c r="I282" s="32"/>
      <c r="J282" s="32"/>
      <c r="K282" s="32"/>
      <c r="L282" s="29">
        <v>1.4</v>
      </c>
      <c r="M282" s="29">
        <v>1.68</v>
      </c>
      <c r="N282" s="29">
        <v>2.23</v>
      </c>
      <c r="O282" s="29">
        <v>2.39</v>
      </c>
      <c r="P282" s="33">
        <v>2.57</v>
      </c>
      <c r="Q282" s="34">
        <v>8</v>
      </c>
      <c r="R282" s="34">
        <f t="shared" si="2340"/>
        <v>292393.28495999996</v>
      </c>
      <c r="S282" s="34">
        <v>2</v>
      </c>
      <c r="T282" s="34">
        <f t="shared" si="2341"/>
        <v>73098.32123999999</v>
      </c>
      <c r="U282" s="34">
        <v>0</v>
      </c>
      <c r="V282" s="34">
        <f t="shared" si="2342"/>
        <v>0</v>
      </c>
      <c r="W282" s="34"/>
      <c r="X282" s="34">
        <f t="shared" si="2343"/>
        <v>0</v>
      </c>
      <c r="Y282" s="34"/>
      <c r="Z282" s="34">
        <f t="shared" si="2344"/>
        <v>0</v>
      </c>
      <c r="AA282" s="34"/>
      <c r="AB282" s="34">
        <f t="shared" si="2345"/>
        <v>0</v>
      </c>
      <c r="AC282" s="34">
        <v>0</v>
      </c>
      <c r="AD282" s="34">
        <f t="shared" si="2346"/>
        <v>0</v>
      </c>
      <c r="AE282" s="34">
        <v>0</v>
      </c>
      <c r="AF282" s="34">
        <f t="shared" si="2347"/>
        <v>0</v>
      </c>
      <c r="AG282" s="34"/>
      <c r="AH282" s="34">
        <f t="shared" si="2348"/>
        <v>0</v>
      </c>
      <c r="AI282" s="34">
        <v>16</v>
      </c>
      <c r="AJ282" s="34">
        <f t="shared" si="2349"/>
        <v>632816.50207999989</v>
      </c>
      <c r="AK282" s="34"/>
      <c r="AL282" s="34">
        <f t="shared" si="2350"/>
        <v>0</v>
      </c>
      <c r="AM282" s="34"/>
      <c r="AN282" s="34">
        <f t="shared" si="2351"/>
        <v>0</v>
      </c>
      <c r="AO282" s="34">
        <v>4</v>
      </c>
      <c r="AP282" s="34">
        <f t="shared" si="2352"/>
        <v>144175.12390399998</v>
      </c>
      <c r="AQ282" s="34"/>
      <c r="AR282" s="34">
        <f t="shared" si="2353"/>
        <v>0</v>
      </c>
      <c r="AS282" s="34">
        <v>0</v>
      </c>
      <c r="AT282" s="34">
        <f t="shared" si="2354"/>
        <v>0</v>
      </c>
      <c r="AU282" s="73">
        <v>5</v>
      </c>
      <c r="AV282" s="34">
        <f t="shared" si="2355"/>
        <v>216262.685856</v>
      </c>
      <c r="AW282" s="34"/>
      <c r="AX282" s="34">
        <f t="shared" si="2356"/>
        <v>0</v>
      </c>
      <c r="AY282" s="34"/>
      <c r="AZ282" s="34">
        <f t="shared" si="2357"/>
        <v>0</v>
      </c>
      <c r="BA282" s="34"/>
      <c r="BB282" s="34">
        <f t="shared" si="2358"/>
        <v>0</v>
      </c>
      <c r="BC282" s="34">
        <v>6</v>
      </c>
      <c r="BD282" s="34">
        <f t="shared" si="2359"/>
        <v>259515.22302719997</v>
      </c>
      <c r="BE282" s="34">
        <v>0</v>
      </c>
      <c r="BF282" s="34">
        <f t="shared" si="2360"/>
        <v>0</v>
      </c>
      <c r="BG282" s="34">
        <v>0</v>
      </c>
      <c r="BH282" s="34">
        <f t="shared" si="2361"/>
        <v>0</v>
      </c>
      <c r="BI282" s="34">
        <v>0</v>
      </c>
      <c r="BJ282" s="34">
        <f t="shared" si="2362"/>
        <v>0</v>
      </c>
      <c r="BK282" s="34">
        <v>0</v>
      </c>
      <c r="BL282" s="34">
        <f t="shared" si="2363"/>
        <v>0</v>
      </c>
      <c r="BM282" s="34"/>
      <c r="BN282" s="34">
        <f t="shared" si="2364"/>
        <v>0</v>
      </c>
      <c r="BO282" s="34"/>
      <c r="BP282" s="34">
        <f t="shared" si="2365"/>
        <v>0</v>
      </c>
      <c r="BQ282" s="40">
        <v>0</v>
      </c>
      <c r="BR282" s="34">
        <f t="shared" si="2366"/>
        <v>0</v>
      </c>
      <c r="BS282" s="34">
        <v>0</v>
      </c>
      <c r="BT282" s="34">
        <f t="shared" si="2367"/>
        <v>0</v>
      </c>
      <c r="BU282" s="34">
        <v>0</v>
      </c>
      <c r="BV282" s="34">
        <f t="shared" si="2333"/>
        <v>0</v>
      </c>
      <c r="BW282" s="34">
        <v>0</v>
      </c>
      <c r="BX282" s="34">
        <f t="shared" si="2368"/>
        <v>0</v>
      </c>
      <c r="BY282" s="34">
        <v>0</v>
      </c>
      <c r="BZ282" s="34">
        <f t="shared" si="2369"/>
        <v>0</v>
      </c>
      <c r="CA282" s="34">
        <v>0</v>
      </c>
      <c r="CB282" s="34">
        <f t="shared" si="2370"/>
        <v>0</v>
      </c>
      <c r="CC282" s="34">
        <v>0</v>
      </c>
      <c r="CD282" s="34">
        <f t="shared" si="2371"/>
        <v>0</v>
      </c>
      <c r="CE282" s="34">
        <v>0</v>
      </c>
      <c r="CF282" s="34">
        <f t="shared" si="2372"/>
        <v>0</v>
      </c>
      <c r="CG282" s="34"/>
      <c r="CH282" s="34">
        <f t="shared" si="2373"/>
        <v>0</v>
      </c>
      <c r="CI282" s="34"/>
      <c r="CJ282" s="34">
        <f t="shared" si="2374"/>
        <v>0</v>
      </c>
      <c r="CK282" s="34">
        <v>0</v>
      </c>
      <c r="CL282" s="34">
        <f t="shared" si="2375"/>
        <v>0</v>
      </c>
      <c r="CM282" s="34"/>
      <c r="CN282" s="34">
        <f t="shared" si="2376"/>
        <v>0</v>
      </c>
      <c r="CO282" s="34"/>
      <c r="CP282" s="34">
        <f t="shared" si="1951"/>
        <v>0</v>
      </c>
      <c r="CQ282" s="34"/>
      <c r="CR282" s="34"/>
      <c r="CS282" s="34">
        <f t="shared" si="2268"/>
        <v>0</v>
      </c>
      <c r="CT282" s="34">
        <f t="shared" si="2268"/>
        <v>0</v>
      </c>
      <c r="CU282" s="34"/>
      <c r="CV282" s="34">
        <f t="shared" si="2377"/>
        <v>0</v>
      </c>
      <c r="CW282" s="34"/>
      <c r="CX282" s="34">
        <f t="shared" si="2378"/>
        <v>0</v>
      </c>
      <c r="CY282" s="34">
        <v>0</v>
      </c>
      <c r="CZ282" s="34">
        <f t="shared" si="2379"/>
        <v>0</v>
      </c>
      <c r="DA282" s="34"/>
      <c r="DB282" s="34">
        <f t="shared" si="2380"/>
        <v>0</v>
      </c>
      <c r="DC282" s="34"/>
      <c r="DD282" s="34">
        <f t="shared" si="2381"/>
        <v>0</v>
      </c>
      <c r="DE282" s="34">
        <v>0</v>
      </c>
      <c r="DF282" s="34">
        <f t="shared" si="2382"/>
        <v>0</v>
      </c>
      <c r="DG282" s="34">
        <v>0</v>
      </c>
      <c r="DH282" s="34">
        <f t="shared" si="2383"/>
        <v>0</v>
      </c>
      <c r="DI282" s="34">
        <v>0</v>
      </c>
      <c r="DJ282" s="34">
        <f t="shared" si="1958"/>
        <v>0</v>
      </c>
      <c r="DK282" s="34"/>
      <c r="DL282" s="27"/>
      <c r="DM282" s="34"/>
      <c r="DN282" s="27">
        <f t="shared" si="2276"/>
        <v>0</v>
      </c>
      <c r="DO282" s="34">
        <v>0</v>
      </c>
      <c r="DP282" s="34">
        <f t="shared" si="2384"/>
        <v>0</v>
      </c>
      <c r="DQ282" s="34"/>
      <c r="DR282" s="34">
        <f t="shared" si="2385"/>
        <v>0</v>
      </c>
      <c r="DS282" s="34">
        <v>0</v>
      </c>
      <c r="DT282" s="34">
        <f t="shared" si="1960"/>
        <v>0</v>
      </c>
      <c r="DU282" s="34"/>
      <c r="DV282" s="27"/>
      <c r="DW282" s="34">
        <f t="shared" si="2263"/>
        <v>0</v>
      </c>
      <c r="DX282" s="34">
        <f t="shared" si="2263"/>
        <v>0</v>
      </c>
      <c r="DY282" s="34"/>
      <c r="DZ282" s="34">
        <f t="shared" si="2386"/>
        <v>0</v>
      </c>
      <c r="EA282" s="34">
        <v>0</v>
      </c>
      <c r="EB282" s="34">
        <f t="shared" si="1961"/>
        <v>0</v>
      </c>
      <c r="EC282" s="27"/>
      <c r="ED282" s="34"/>
      <c r="EE282" s="34">
        <f t="shared" si="2269"/>
        <v>0</v>
      </c>
      <c r="EF282" s="34">
        <f t="shared" si="2269"/>
        <v>0</v>
      </c>
      <c r="EG282" s="34">
        <v>0</v>
      </c>
      <c r="EH282" s="34">
        <f t="shared" si="2387"/>
        <v>0</v>
      </c>
      <c r="EI282" s="34">
        <v>0</v>
      </c>
      <c r="EJ282" s="34">
        <v>0</v>
      </c>
      <c r="EK282" s="34"/>
      <c r="EL282" s="34"/>
      <c r="EM282" s="34">
        <f t="shared" si="2270"/>
        <v>0</v>
      </c>
      <c r="EN282" s="34">
        <f t="shared" si="2270"/>
        <v>0</v>
      </c>
      <c r="EO282" s="34"/>
      <c r="EP282" s="34">
        <f t="shared" si="2388"/>
        <v>0</v>
      </c>
      <c r="EQ282" s="34">
        <v>0</v>
      </c>
      <c r="ER282" s="34">
        <f t="shared" si="2278"/>
        <v>0</v>
      </c>
      <c r="ES282" s="34"/>
      <c r="ET282" s="34"/>
      <c r="EU282" s="34">
        <f t="shared" si="2271"/>
        <v>0</v>
      </c>
      <c r="EV282" s="34">
        <f t="shared" si="2271"/>
        <v>0</v>
      </c>
      <c r="EW282" s="34">
        <v>0</v>
      </c>
      <c r="EX282" s="34">
        <f t="shared" si="2389"/>
        <v>0</v>
      </c>
      <c r="EY282" s="34">
        <v>0</v>
      </c>
      <c r="EZ282" s="34">
        <v>0</v>
      </c>
      <c r="FA282" s="34"/>
      <c r="FB282" s="34"/>
      <c r="FC282" s="34">
        <f t="shared" si="1863"/>
        <v>0</v>
      </c>
      <c r="FD282" s="34">
        <f t="shared" si="1863"/>
        <v>0</v>
      </c>
      <c r="FE282" s="34">
        <v>0</v>
      </c>
      <c r="FF282" s="34">
        <f t="shared" si="2334"/>
        <v>0</v>
      </c>
      <c r="FG282" s="34">
        <v>0</v>
      </c>
      <c r="FH282" s="34">
        <v>0</v>
      </c>
      <c r="FI282" s="34"/>
      <c r="FJ282" s="34"/>
      <c r="FK282" s="34">
        <f t="shared" si="1865"/>
        <v>0</v>
      </c>
      <c r="FL282" s="34">
        <f t="shared" si="1865"/>
        <v>0</v>
      </c>
      <c r="FM282" s="34"/>
      <c r="FN282" s="34">
        <f t="shared" si="2335"/>
        <v>0</v>
      </c>
      <c r="FO282" s="34">
        <v>0</v>
      </c>
      <c r="FP282" s="34">
        <f t="shared" si="2280"/>
        <v>0</v>
      </c>
      <c r="FQ282" s="34"/>
      <c r="FR282" s="34"/>
      <c r="FS282" s="34"/>
      <c r="FT282" s="34"/>
      <c r="FU282" s="34"/>
      <c r="FV282" s="34">
        <f t="shared" si="2390"/>
        <v>0</v>
      </c>
      <c r="FW282" s="34">
        <v>0</v>
      </c>
      <c r="FX282" s="34">
        <v>0</v>
      </c>
      <c r="FY282" s="34"/>
      <c r="FZ282" s="34"/>
      <c r="GA282" s="34">
        <f t="shared" si="2273"/>
        <v>0</v>
      </c>
      <c r="GB282" s="34">
        <f t="shared" si="2273"/>
        <v>0</v>
      </c>
      <c r="GC282" s="34"/>
      <c r="GD282" s="34">
        <f t="shared" si="2391"/>
        <v>0</v>
      </c>
      <c r="GE282" s="34">
        <f t="shared" si="2073"/>
        <v>0</v>
      </c>
      <c r="GF282" s="34">
        <f t="shared" si="2281"/>
        <v>0</v>
      </c>
      <c r="GG282" s="34"/>
      <c r="GH282" s="34"/>
      <c r="GI282" s="27">
        <f t="shared" si="2274"/>
        <v>0</v>
      </c>
      <c r="GJ282" s="27">
        <f t="shared" si="2274"/>
        <v>0</v>
      </c>
      <c r="GK282" s="37"/>
      <c r="GL282" s="38"/>
    </row>
    <row r="283" spans="1:194" ht="30" x14ac:dyDescent="0.25">
      <c r="A283" s="41"/>
      <c r="B283" s="72">
        <v>240</v>
      </c>
      <c r="C283" s="28" t="s">
        <v>421</v>
      </c>
      <c r="D283" s="29">
        <f t="shared" si="2275"/>
        <v>18150.400000000001</v>
      </c>
      <c r="E283" s="29">
        <f t="shared" si="2275"/>
        <v>18790</v>
      </c>
      <c r="F283" s="30">
        <v>18508</v>
      </c>
      <c r="G283" s="39">
        <v>2.41</v>
      </c>
      <c r="H283" s="31">
        <v>1</v>
      </c>
      <c r="I283" s="32"/>
      <c r="J283" s="32"/>
      <c r="K283" s="32"/>
      <c r="L283" s="29">
        <v>1.4</v>
      </c>
      <c r="M283" s="29">
        <v>1.68</v>
      </c>
      <c r="N283" s="29">
        <v>2.23</v>
      </c>
      <c r="O283" s="29">
        <v>2.39</v>
      </c>
      <c r="P283" s="33">
        <v>2.57</v>
      </c>
      <c r="Q283" s="34">
        <v>10</v>
      </c>
      <c r="R283" s="34">
        <f t="shared" si="2340"/>
        <v>638286.06590000005</v>
      </c>
      <c r="S283" s="34">
        <v>150</v>
      </c>
      <c r="T283" s="34">
        <f t="shared" si="2341"/>
        <v>9574290.988499999</v>
      </c>
      <c r="U283" s="34">
        <v>0</v>
      </c>
      <c r="V283" s="34">
        <f t="shared" si="2342"/>
        <v>0</v>
      </c>
      <c r="W283" s="34"/>
      <c r="X283" s="34">
        <f t="shared" si="2343"/>
        <v>0</v>
      </c>
      <c r="Y283" s="34"/>
      <c r="Z283" s="34">
        <f t="shared" si="2344"/>
        <v>0</v>
      </c>
      <c r="AA283" s="34">
        <v>0</v>
      </c>
      <c r="AB283" s="34">
        <f t="shared" si="2345"/>
        <v>0</v>
      </c>
      <c r="AC283" s="34">
        <v>0</v>
      </c>
      <c r="AD283" s="34">
        <f t="shared" si="2346"/>
        <v>0</v>
      </c>
      <c r="AE283" s="34">
        <v>0</v>
      </c>
      <c r="AF283" s="34">
        <f t="shared" si="2347"/>
        <v>0</v>
      </c>
      <c r="AG283" s="34"/>
      <c r="AH283" s="34">
        <f t="shared" si="2348"/>
        <v>0</v>
      </c>
      <c r="AI283" s="34">
        <v>48</v>
      </c>
      <c r="AJ283" s="34">
        <f t="shared" si="2349"/>
        <v>3315408.1956799999</v>
      </c>
      <c r="AK283" s="34">
        <v>0</v>
      </c>
      <c r="AL283" s="34">
        <f t="shared" si="2350"/>
        <v>0</v>
      </c>
      <c r="AM283" s="34"/>
      <c r="AN283" s="34">
        <f t="shared" si="2351"/>
        <v>0</v>
      </c>
      <c r="AO283" s="34">
        <v>4</v>
      </c>
      <c r="AP283" s="34">
        <f t="shared" si="2352"/>
        <v>251784.09319466667</v>
      </c>
      <c r="AQ283" s="34">
        <v>2</v>
      </c>
      <c r="AR283" s="34">
        <f t="shared" si="2353"/>
        <v>151070.45591680001</v>
      </c>
      <c r="AS283" s="34">
        <v>0</v>
      </c>
      <c r="AT283" s="34">
        <f t="shared" si="2354"/>
        <v>0</v>
      </c>
      <c r="AU283" s="73">
        <v>44</v>
      </c>
      <c r="AV283" s="34">
        <f t="shared" si="2355"/>
        <v>3323550.0301696002</v>
      </c>
      <c r="AW283" s="34">
        <v>5</v>
      </c>
      <c r="AX283" s="34">
        <f t="shared" si="2356"/>
        <v>377676.13979200006</v>
      </c>
      <c r="AY283" s="34"/>
      <c r="AZ283" s="34">
        <f t="shared" si="2357"/>
        <v>0</v>
      </c>
      <c r="BA283" s="34"/>
      <c r="BB283" s="34">
        <f t="shared" si="2358"/>
        <v>0</v>
      </c>
      <c r="BC283" s="34"/>
      <c r="BD283" s="34">
        <f t="shared" si="2359"/>
        <v>0</v>
      </c>
      <c r="BE283" s="34">
        <v>0</v>
      </c>
      <c r="BF283" s="34">
        <f t="shared" si="2360"/>
        <v>0</v>
      </c>
      <c r="BG283" s="34">
        <v>0</v>
      </c>
      <c r="BH283" s="34">
        <f t="shared" si="2361"/>
        <v>0</v>
      </c>
      <c r="BI283" s="34">
        <v>0</v>
      </c>
      <c r="BJ283" s="34">
        <f t="shared" si="2362"/>
        <v>0</v>
      </c>
      <c r="BK283" s="34">
        <v>0</v>
      </c>
      <c r="BL283" s="34">
        <f t="shared" si="2363"/>
        <v>0</v>
      </c>
      <c r="BM283" s="34"/>
      <c r="BN283" s="34">
        <f t="shared" si="2364"/>
        <v>0</v>
      </c>
      <c r="BO283" s="34"/>
      <c r="BP283" s="34">
        <f t="shared" si="2365"/>
        <v>0</v>
      </c>
      <c r="BQ283" s="40">
        <v>8</v>
      </c>
      <c r="BR283" s="34">
        <f t="shared" si="2366"/>
        <v>631948.35374719999</v>
      </c>
      <c r="BS283" s="34">
        <v>0</v>
      </c>
      <c r="BT283" s="34">
        <f t="shared" si="2367"/>
        <v>0</v>
      </c>
      <c r="BU283" s="34">
        <v>0</v>
      </c>
      <c r="BV283" s="34">
        <f t="shared" si="2333"/>
        <v>0</v>
      </c>
      <c r="BW283" s="34">
        <v>0</v>
      </c>
      <c r="BX283" s="34">
        <f t="shared" si="2368"/>
        <v>0</v>
      </c>
      <c r="BY283" s="34">
        <v>0</v>
      </c>
      <c r="BZ283" s="34">
        <f t="shared" si="2369"/>
        <v>0</v>
      </c>
      <c r="CA283" s="34">
        <v>0</v>
      </c>
      <c r="CB283" s="34">
        <f t="shared" si="2370"/>
        <v>0</v>
      </c>
      <c r="CC283" s="34">
        <v>0</v>
      </c>
      <c r="CD283" s="34">
        <f t="shared" si="2371"/>
        <v>0</v>
      </c>
      <c r="CE283" s="34">
        <v>0</v>
      </c>
      <c r="CF283" s="34">
        <f t="shared" si="2372"/>
        <v>0</v>
      </c>
      <c r="CG283" s="34"/>
      <c r="CH283" s="34">
        <f t="shared" si="2373"/>
        <v>0</v>
      </c>
      <c r="CI283" s="34"/>
      <c r="CJ283" s="34">
        <f t="shared" si="2374"/>
        <v>0</v>
      </c>
      <c r="CK283" s="34">
        <v>0</v>
      </c>
      <c r="CL283" s="34">
        <f t="shared" si="2375"/>
        <v>0</v>
      </c>
      <c r="CM283" s="34">
        <v>0</v>
      </c>
      <c r="CN283" s="34">
        <f t="shared" si="2376"/>
        <v>0</v>
      </c>
      <c r="CO283" s="34"/>
      <c r="CP283" s="34">
        <f t="shared" si="1951"/>
        <v>0</v>
      </c>
      <c r="CQ283" s="34"/>
      <c r="CR283" s="34"/>
      <c r="CS283" s="34">
        <f t="shared" si="2268"/>
        <v>0</v>
      </c>
      <c r="CT283" s="34">
        <f t="shared" si="2268"/>
        <v>0</v>
      </c>
      <c r="CU283" s="34">
        <v>4</v>
      </c>
      <c r="CV283" s="34">
        <f t="shared" si="2377"/>
        <v>287454.6456096</v>
      </c>
      <c r="CW283" s="34">
        <v>4</v>
      </c>
      <c r="CX283" s="34">
        <f t="shared" si="2378"/>
        <v>287454.6456096</v>
      </c>
      <c r="CY283" s="34"/>
      <c r="CZ283" s="34">
        <f t="shared" si="2379"/>
        <v>0</v>
      </c>
      <c r="DA283" s="34">
        <v>2</v>
      </c>
      <c r="DB283" s="34">
        <f t="shared" si="2380"/>
        <v>144400.95675040002</v>
      </c>
      <c r="DC283" s="34"/>
      <c r="DD283" s="34">
        <f t="shared" si="2381"/>
        <v>0</v>
      </c>
      <c r="DE283" s="34">
        <v>0</v>
      </c>
      <c r="DF283" s="34">
        <f t="shared" si="2382"/>
        <v>0</v>
      </c>
      <c r="DG283" s="34">
        <v>0</v>
      </c>
      <c r="DH283" s="34">
        <f t="shared" si="2383"/>
        <v>0</v>
      </c>
      <c r="DI283" s="34">
        <v>0</v>
      </c>
      <c r="DJ283" s="34">
        <f t="shared" si="1958"/>
        <v>0</v>
      </c>
      <c r="DK283" s="34"/>
      <c r="DL283" s="27"/>
      <c r="DM283" s="34"/>
      <c r="DN283" s="27">
        <f t="shared" si="2276"/>
        <v>0</v>
      </c>
      <c r="DO283" s="34">
        <v>0</v>
      </c>
      <c r="DP283" s="34">
        <f t="shared" si="2384"/>
        <v>0</v>
      </c>
      <c r="DQ283" s="34"/>
      <c r="DR283" s="34">
        <f t="shared" si="2385"/>
        <v>0</v>
      </c>
      <c r="DS283" s="34">
        <v>0</v>
      </c>
      <c r="DT283" s="34">
        <f t="shared" si="1960"/>
        <v>0</v>
      </c>
      <c r="DU283" s="34"/>
      <c r="DV283" s="27"/>
      <c r="DW283" s="34">
        <f t="shared" si="2263"/>
        <v>0</v>
      </c>
      <c r="DX283" s="34">
        <f t="shared" si="2263"/>
        <v>0</v>
      </c>
      <c r="DY283" s="34">
        <v>0</v>
      </c>
      <c r="DZ283" s="34">
        <f t="shared" si="2386"/>
        <v>0</v>
      </c>
      <c r="EA283" s="34">
        <v>0</v>
      </c>
      <c r="EB283" s="34">
        <f t="shared" si="1961"/>
        <v>0</v>
      </c>
      <c r="EC283" s="27"/>
      <c r="ED283" s="34"/>
      <c r="EE283" s="34">
        <f t="shared" si="2269"/>
        <v>0</v>
      </c>
      <c r="EF283" s="34">
        <f t="shared" si="2269"/>
        <v>0</v>
      </c>
      <c r="EG283" s="34">
        <v>2</v>
      </c>
      <c r="EH283" s="34">
        <f t="shared" si="2387"/>
        <v>132915.73163866665</v>
      </c>
      <c r="EI283" s="34">
        <v>1</v>
      </c>
      <c r="EJ283" s="34">
        <v>66820.92</v>
      </c>
      <c r="EK283" s="34"/>
      <c r="EL283" s="34"/>
      <c r="EM283" s="34">
        <f t="shared" si="2270"/>
        <v>1</v>
      </c>
      <c r="EN283" s="34">
        <f t="shared" si="2270"/>
        <v>66820.92</v>
      </c>
      <c r="EO283" s="34">
        <v>6</v>
      </c>
      <c r="EP283" s="34">
        <f t="shared" si="2388"/>
        <v>398747.19491599995</v>
      </c>
      <c r="EQ283" s="34">
        <v>0</v>
      </c>
      <c r="ER283" s="34">
        <f t="shared" si="2278"/>
        <v>0</v>
      </c>
      <c r="ES283" s="34"/>
      <c r="ET283" s="34"/>
      <c r="EU283" s="34">
        <f t="shared" si="2271"/>
        <v>0</v>
      </c>
      <c r="EV283" s="34">
        <f t="shared" si="2271"/>
        <v>0</v>
      </c>
      <c r="EW283" s="34">
        <v>0</v>
      </c>
      <c r="EX283" s="34">
        <f t="shared" si="2389"/>
        <v>0</v>
      </c>
      <c r="EY283" s="34">
        <v>1</v>
      </c>
      <c r="EZ283" s="34">
        <v>110231.01</v>
      </c>
      <c r="FA283" s="34"/>
      <c r="FB283" s="34"/>
      <c r="FC283" s="34">
        <f t="shared" si="1863"/>
        <v>1</v>
      </c>
      <c r="FD283" s="34">
        <f t="shared" si="1863"/>
        <v>110231.01</v>
      </c>
      <c r="FE283" s="34"/>
      <c r="FF283" s="34">
        <f t="shared" si="2334"/>
        <v>0</v>
      </c>
      <c r="FG283" s="34">
        <v>0</v>
      </c>
      <c r="FH283" s="34">
        <v>0</v>
      </c>
      <c r="FI283" s="34"/>
      <c r="FJ283" s="34"/>
      <c r="FK283" s="34">
        <f t="shared" si="1865"/>
        <v>0</v>
      </c>
      <c r="FL283" s="34">
        <f t="shared" si="1865"/>
        <v>0</v>
      </c>
      <c r="FM283" s="34">
        <v>0</v>
      </c>
      <c r="FN283" s="34">
        <f t="shared" si="2335"/>
        <v>0</v>
      </c>
      <c r="FO283" s="34">
        <v>0</v>
      </c>
      <c r="FP283" s="34">
        <f t="shared" si="2280"/>
        <v>0</v>
      </c>
      <c r="FQ283" s="34"/>
      <c r="FR283" s="34"/>
      <c r="FS283" s="34"/>
      <c r="FT283" s="34"/>
      <c r="FU283" s="34">
        <v>0</v>
      </c>
      <c r="FV283" s="34">
        <f t="shared" si="2390"/>
        <v>0</v>
      </c>
      <c r="FW283" s="34">
        <v>0</v>
      </c>
      <c r="FX283" s="34">
        <v>0</v>
      </c>
      <c r="FY283" s="34"/>
      <c r="FZ283" s="34"/>
      <c r="GA283" s="34">
        <f t="shared" si="2273"/>
        <v>0</v>
      </c>
      <c r="GB283" s="34">
        <f t="shared" si="2273"/>
        <v>0</v>
      </c>
      <c r="GC283" s="34"/>
      <c r="GD283" s="34">
        <f t="shared" si="2391"/>
        <v>0</v>
      </c>
      <c r="GE283" s="34">
        <f t="shared" si="2073"/>
        <v>0</v>
      </c>
      <c r="GF283" s="34">
        <f t="shared" si="2281"/>
        <v>0</v>
      </c>
      <c r="GG283" s="34"/>
      <c r="GH283" s="34"/>
      <c r="GI283" s="27">
        <f t="shared" si="2274"/>
        <v>0</v>
      </c>
      <c r="GJ283" s="27">
        <f t="shared" si="2274"/>
        <v>0</v>
      </c>
      <c r="GK283" s="37"/>
      <c r="GL283" s="38"/>
    </row>
    <row r="284" spans="1:194" ht="30" x14ac:dyDescent="0.25">
      <c r="A284" s="41"/>
      <c r="B284" s="72">
        <v>241</v>
      </c>
      <c r="C284" s="28" t="s">
        <v>422</v>
      </c>
      <c r="D284" s="29">
        <f t="shared" si="2275"/>
        <v>18150.400000000001</v>
      </c>
      <c r="E284" s="29">
        <f t="shared" si="2275"/>
        <v>18790</v>
      </c>
      <c r="F284" s="30">
        <v>18508</v>
      </c>
      <c r="G284" s="39">
        <v>1.43</v>
      </c>
      <c r="H284" s="31">
        <v>1</v>
      </c>
      <c r="I284" s="32"/>
      <c r="J284" s="32"/>
      <c r="K284" s="32"/>
      <c r="L284" s="29">
        <v>1.4</v>
      </c>
      <c r="M284" s="29">
        <v>1.68</v>
      </c>
      <c r="N284" s="29">
        <v>2.23</v>
      </c>
      <c r="O284" s="29">
        <v>2.39</v>
      </c>
      <c r="P284" s="33">
        <v>2.57</v>
      </c>
      <c r="Q284" s="34"/>
      <c r="R284" s="34">
        <f t="shared" si="2340"/>
        <v>0</v>
      </c>
      <c r="S284" s="34"/>
      <c r="T284" s="34">
        <f t="shared" si="2341"/>
        <v>0</v>
      </c>
      <c r="U284" s="34">
        <v>0</v>
      </c>
      <c r="V284" s="34">
        <f t="shared" si="2342"/>
        <v>0</v>
      </c>
      <c r="W284" s="34"/>
      <c r="X284" s="34">
        <f t="shared" si="2343"/>
        <v>0</v>
      </c>
      <c r="Y284" s="34">
        <v>12</v>
      </c>
      <c r="Z284" s="34">
        <f t="shared" si="2344"/>
        <v>458584.92679999996</v>
      </c>
      <c r="AA284" s="34">
        <v>2</v>
      </c>
      <c r="AB284" s="34">
        <f t="shared" si="2345"/>
        <v>76430.821133333317</v>
      </c>
      <c r="AC284" s="34">
        <v>0</v>
      </c>
      <c r="AD284" s="34">
        <f t="shared" si="2346"/>
        <v>0</v>
      </c>
      <c r="AE284" s="34">
        <v>0</v>
      </c>
      <c r="AF284" s="34">
        <f t="shared" si="2347"/>
        <v>0</v>
      </c>
      <c r="AG284" s="34"/>
      <c r="AH284" s="34">
        <f t="shared" si="2348"/>
        <v>0</v>
      </c>
      <c r="AI284" s="34">
        <v>16</v>
      </c>
      <c r="AJ284" s="34">
        <f t="shared" si="2349"/>
        <v>655744.63621333335</v>
      </c>
      <c r="AK284" s="34">
        <v>0</v>
      </c>
      <c r="AL284" s="34">
        <f t="shared" si="2350"/>
        <v>0</v>
      </c>
      <c r="AM284" s="34"/>
      <c r="AN284" s="34">
        <f t="shared" si="2351"/>
        <v>0</v>
      </c>
      <c r="AO284" s="34">
        <v>2</v>
      </c>
      <c r="AP284" s="34">
        <f t="shared" si="2352"/>
        <v>74699.430138666648</v>
      </c>
      <c r="AQ284" s="34">
        <v>0</v>
      </c>
      <c r="AR284" s="34">
        <f t="shared" si="2353"/>
        <v>0</v>
      </c>
      <c r="AS284" s="34">
        <v>0</v>
      </c>
      <c r="AT284" s="34">
        <f t="shared" si="2354"/>
        <v>0</v>
      </c>
      <c r="AU284" s="73">
        <v>1</v>
      </c>
      <c r="AV284" s="34">
        <f t="shared" si="2355"/>
        <v>44819.658083199989</v>
      </c>
      <c r="AW284" s="34">
        <v>34</v>
      </c>
      <c r="AX284" s="34">
        <f t="shared" si="2356"/>
        <v>1523868.3748288001</v>
      </c>
      <c r="AY284" s="34"/>
      <c r="AZ284" s="34">
        <f t="shared" si="2357"/>
        <v>0</v>
      </c>
      <c r="BA284" s="34"/>
      <c r="BB284" s="34">
        <f t="shared" si="2358"/>
        <v>0</v>
      </c>
      <c r="BC284" s="34"/>
      <c r="BD284" s="34">
        <f t="shared" si="2359"/>
        <v>0</v>
      </c>
      <c r="BE284" s="34">
        <v>0</v>
      </c>
      <c r="BF284" s="34">
        <f t="shared" si="2360"/>
        <v>0</v>
      </c>
      <c r="BG284" s="34">
        <v>0</v>
      </c>
      <c r="BH284" s="34">
        <f t="shared" si="2361"/>
        <v>0</v>
      </c>
      <c r="BI284" s="34">
        <v>0</v>
      </c>
      <c r="BJ284" s="34">
        <f t="shared" si="2362"/>
        <v>0</v>
      </c>
      <c r="BK284" s="34">
        <v>0</v>
      </c>
      <c r="BL284" s="34">
        <f t="shared" si="2363"/>
        <v>0</v>
      </c>
      <c r="BM284" s="34">
        <v>0</v>
      </c>
      <c r="BN284" s="34">
        <f t="shared" si="2364"/>
        <v>0</v>
      </c>
      <c r="BO284" s="34"/>
      <c r="BP284" s="34">
        <f t="shared" si="2365"/>
        <v>0</v>
      </c>
      <c r="BQ284" s="40">
        <v>0</v>
      </c>
      <c r="BR284" s="34">
        <f t="shared" si="2366"/>
        <v>0</v>
      </c>
      <c r="BS284" s="34">
        <v>0</v>
      </c>
      <c r="BT284" s="34">
        <f t="shared" si="2367"/>
        <v>0</v>
      </c>
      <c r="BU284" s="34">
        <v>0</v>
      </c>
      <c r="BV284" s="34">
        <f t="shared" si="2333"/>
        <v>0</v>
      </c>
      <c r="BW284" s="34">
        <v>0</v>
      </c>
      <c r="BX284" s="34">
        <f t="shared" si="2368"/>
        <v>0</v>
      </c>
      <c r="BY284" s="34"/>
      <c r="BZ284" s="34">
        <f t="shared" si="2369"/>
        <v>0</v>
      </c>
      <c r="CA284" s="34">
        <v>0</v>
      </c>
      <c r="CB284" s="34">
        <f t="shared" si="2370"/>
        <v>0</v>
      </c>
      <c r="CC284" s="34">
        <v>0</v>
      </c>
      <c r="CD284" s="34">
        <f t="shared" si="2371"/>
        <v>0</v>
      </c>
      <c r="CE284" s="34">
        <v>0</v>
      </c>
      <c r="CF284" s="34">
        <f t="shared" si="2372"/>
        <v>0</v>
      </c>
      <c r="CG284" s="34"/>
      <c r="CH284" s="34">
        <f t="shared" si="2373"/>
        <v>0</v>
      </c>
      <c r="CI284" s="34"/>
      <c r="CJ284" s="34">
        <f t="shared" si="2374"/>
        <v>0</v>
      </c>
      <c r="CK284" s="34">
        <v>0</v>
      </c>
      <c r="CL284" s="34">
        <f t="shared" si="2375"/>
        <v>0</v>
      </c>
      <c r="CM284" s="34">
        <v>0</v>
      </c>
      <c r="CN284" s="34">
        <f t="shared" si="2376"/>
        <v>0</v>
      </c>
      <c r="CO284" s="34"/>
      <c r="CP284" s="34">
        <f t="shared" si="1951"/>
        <v>0</v>
      </c>
      <c r="CQ284" s="34"/>
      <c r="CR284" s="34"/>
      <c r="CS284" s="34">
        <f t="shared" si="2268"/>
        <v>0</v>
      </c>
      <c r="CT284" s="34">
        <f t="shared" si="2268"/>
        <v>0</v>
      </c>
      <c r="CU284" s="34">
        <v>2</v>
      </c>
      <c r="CV284" s="34">
        <f t="shared" si="2377"/>
        <v>85282.18739039998</v>
      </c>
      <c r="CW284" s="34">
        <v>0</v>
      </c>
      <c r="CX284" s="34">
        <f t="shared" si="2378"/>
        <v>0</v>
      </c>
      <c r="CY284" s="34">
        <v>0</v>
      </c>
      <c r="CZ284" s="34">
        <f t="shared" si="2379"/>
        <v>0</v>
      </c>
      <c r="DA284" s="34"/>
      <c r="DB284" s="34">
        <f t="shared" si="2380"/>
        <v>0</v>
      </c>
      <c r="DC284" s="34">
        <v>0</v>
      </c>
      <c r="DD284" s="34">
        <f t="shared" si="2381"/>
        <v>0</v>
      </c>
      <c r="DE284" s="34">
        <v>0</v>
      </c>
      <c r="DF284" s="34">
        <f t="shared" si="2382"/>
        <v>0</v>
      </c>
      <c r="DG284" s="34">
        <v>0</v>
      </c>
      <c r="DH284" s="34">
        <f t="shared" si="2383"/>
        <v>0</v>
      </c>
      <c r="DI284" s="34">
        <v>0</v>
      </c>
      <c r="DJ284" s="34">
        <f t="shared" si="1958"/>
        <v>0</v>
      </c>
      <c r="DK284" s="34"/>
      <c r="DL284" s="27"/>
      <c r="DM284" s="34">
        <f t="shared" si="2276"/>
        <v>0</v>
      </c>
      <c r="DN284" s="27">
        <f t="shared" si="2276"/>
        <v>0</v>
      </c>
      <c r="DO284" s="34">
        <v>0</v>
      </c>
      <c r="DP284" s="34">
        <f t="shared" si="2384"/>
        <v>0</v>
      </c>
      <c r="DQ284" s="34">
        <v>0</v>
      </c>
      <c r="DR284" s="34">
        <f t="shared" si="2385"/>
        <v>0</v>
      </c>
      <c r="DS284" s="34">
        <v>0</v>
      </c>
      <c r="DT284" s="34">
        <f t="shared" si="1960"/>
        <v>0</v>
      </c>
      <c r="DU284" s="34"/>
      <c r="DV284" s="27"/>
      <c r="DW284" s="34">
        <f t="shared" si="2263"/>
        <v>0</v>
      </c>
      <c r="DX284" s="34">
        <f t="shared" si="2263"/>
        <v>0</v>
      </c>
      <c r="DY284" s="34">
        <v>0</v>
      </c>
      <c r="DZ284" s="34">
        <f t="shared" si="2386"/>
        <v>0</v>
      </c>
      <c r="EA284" s="34">
        <v>0</v>
      </c>
      <c r="EB284" s="34">
        <f t="shared" si="1961"/>
        <v>0</v>
      </c>
      <c r="EC284" s="27"/>
      <c r="ED284" s="34">
        <f t="shared" ref="ED284:ED288" si="2392">DZ284+EB284</f>
        <v>0</v>
      </c>
      <c r="EE284" s="34">
        <f t="shared" si="2269"/>
        <v>0</v>
      </c>
      <c r="EF284" s="34">
        <f t="shared" si="2269"/>
        <v>0</v>
      </c>
      <c r="EG284" s="34">
        <v>0</v>
      </c>
      <c r="EH284" s="34">
        <f t="shared" si="2387"/>
        <v>0</v>
      </c>
      <c r="EI284" s="34">
        <v>0</v>
      </c>
      <c r="EJ284" s="34">
        <f t="shared" si="2277"/>
        <v>0</v>
      </c>
      <c r="EK284" s="34"/>
      <c r="EL284" s="34"/>
      <c r="EM284" s="34">
        <f t="shared" si="2270"/>
        <v>0</v>
      </c>
      <c r="EN284" s="34">
        <f t="shared" si="2270"/>
        <v>0</v>
      </c>
      <c r="EO284" s="34">
        <v>0</v>
      </c>
      <c r="EP284" s="34">
        <f t="shared" si="2388"/>
        <v>0</v>
      </c>
      <c r="EQ284" s="34">
        <v>0</v>
      </c>
      <c r="ER284" s="34">
        <f t="shared" si="2278"/>
        <v>0</v>
      </c>
      <c r="ES284" s="34"/>
      <c r="ET284" s="34"/>
      <c r="EU284" s="34">
        <f t="shared" si="2271"/>
        <v>0</v>
      </c>
      <c r="EV284" s="34">
        <f t="shared" si="2271"/>
        <v>0</v>
      </c>
      <c r="EW284" s="34">
        <v>0</v>
      </c>
      <c r="EX284" s="34">
        <f t="shared" si="2389"/>
        <v>0</v>
      </c>
      <c r="EY284" s="34">
        <v>0</v>
      </c>
      <c r="EZ284" s="34">
        <f t="shared" si="2279"/>
        <v>0</v>
      </c>
      <c r="FA284" s="34"/>
      <c r="FB284" s="34">
        <f t="shared" ref="FB284:FD299" si="2393">EX284+EZ284</f>
        <v>0</v>
      </c>
      <c r="FC284" s="34">
        <f t="shared" si="1863"/>
        <v>0</v>
      </c>
      <c r="FD284" s="34">
        <f t="shared" si="1863"/>
        <v>0</v>
      </c>
      <c r="FE284" s="34">
        <v>0</v>
      </c>
      <c r="FF284" s="34">
        <f t="shared" si="2334"/>
        <v>0</v>
      </c>
      <c r="FG284" s="34">
        <v>0</v>
      </c>
      <c r="FH284" s="34">
        <v>0</v>
      </c>
      <c r="FI284" s="34"/>
      <c r="FJ284" s="34">
        <f t="shared" ref="FJ284:FL299" si="2394">FF284+FH284</f>
        <v>0</v>
      </c>
      <c r="FK284" s="34">
        <f t="shared" si="1865"/>
        <v>0</v>
      </c>
      <c r="FL284" s="34">
        <f t="shared" si="1865"/>
        <v>0</v>
      </c>
      <c r="FM284" s="34">
        <v>0</v>
      </c>
      <c r="FN284" s="34">
        <f t="shared" si="2335"/>
        <v>0</v>
      </c>
      <c r="FO284" s="34">
        <v>0</v>
      </c>
      <c r="FP284" s="34">
        <f t="shared" si="2280"/>
        <v>0</v>
      </c>
      <c r="FQ284" s="34"/>
      <c r="FR284" s="34">
        <f t="shared" ref="FR284:FT288" si="2395">FN284+FP284</f>
        <v>0</v>
      </c>
      <c r="FS284" s="34">
        <f t="shared" si="2395"/>
        <v>0</v>
      </c>
      <c r="FT284" s="34">
        <f t="shared" si="2395"/>
        <v>0</v>
      </c>
      <c r="FU284" s="34">
        <v>0</v>
      </c>
      <c r="FV284" s="34">
        <f t="shared" si="2390"/>
        <v>0</v>
      </c>
      <c r="FW284" s="34">
        <v>0</v>
      </c>
      <c r="FX284" s="34">
        <v>0</v>
      </c>
      <c r="FY284" s="34"/>
      <c r="FZ284" s="34"/>
      <c r="GA284" s="34">
        <f t="shared" si="2273"/>
        <v>0</v>
      </c>
      <c r="GB284" s="34">
        <f t="shared" si="2273"/>
        <v>0</v>
      </c>
      <c r="GC284" s="34">
        <v>0</v>
      </c>
      <c r="GD284" s="34">
        <f t="shared" si="2391"/>
        <v>0</v>
      </c>
      <c r="GE284" s="34">
        <f t="shared" si="2073"/>
        <v>0</v>
      </c>
      <c r="GF284" s="34">
        <f t="shared" si="2281"/>
        <v>0</v>
      </c>
      <c r="GG284" s="34"/>
      <c r="GH284" s="34"/>
      <c r="GI284" s="27">
        <f t="shared" si="2274"/>
        <v>0</v>
      </c>
      <c r="GJ284" s="27">
        <f t="shared" si="2274"/>
        <v>0</v>
      </c>
      <c r="GK284" s="37"/>
      <c r="GL284" s="38"/>
    </row>
    <row r="285" spans="1:194" ht="30" x14ac:dyDescent="0.25">
      <c r="A285" s="41"/>
      <c r="B285" s="72">
        <v>242</v>
      </c>
      <c r="C285" s="28" t="s">
        <v>423</v>
      </c>
      <c r="D285" s="29">
        <f t="shared" si="2275"/>
        <v>18150.400000000001</v>
      </c>
      <c r="E285" s="29">
        <f t="shared" si="2275"/>
        <v>18790</v>
      </c>
      <c r="F285" s="30">
        <v>18508</v>
      </c>
      <c r="G285" s="39">
        <v>1.83</v>
      </c>
      <c r="H285" s="31">
        <v>1</v>
      </c>
      <c r="I285" s="32"/>
      <c r="J285" s="32"/>
      <c r="K285" s="32"/>
      <c r="L285" s="29">
        <v>1.4</v>
      </c>
      <c r="M285" s="29">
        <v>1.68</v>
      </c>
      <c r="N285" s="29">
        <v>2.23</v>
      </c>
      <c r="O285" s="29">
        <v>2.39</v>
      </c>
      <c r="P285" s="33">
        <v>2.57</v>
      </c>
      <c r="Q285" s="34">
        <v>13</v>
      </c>
      <c r="R285" s="34">
        <f t="shared" si="2340"/>
        <v>630075.74720999994</v>
      </c>
      <c r="S285" s="34">
        <v>4</v>
      </c>
      <c r="T285" s="34">
        <f t="shared" si="2341"/>
        <v>193869.46067999999</v>
      </c>
      <c r="U285" s="34">
        <v>0</v>
      </c>
      <c r="V285" s="34">
        <f t="shared" si="2342"/>
        <v>0</v>
      </c>
      <c r="W285" s="34"/>
      <c r="X285" s="34">
        <f t="shared" si="2343"/>
        <v>0</v>
      </c>
      <c r="Y285" s="34">
        <v>10</v>
      </c>
      <c r="Z285" s="34">
        <f t="shared" si="2344"/>
        <v>489050.35900000005</v>
      </c>
      <c r="AA285" s="34">
        <v>0</v>
      </c>
      <c r="AB285" s="34">
        <f t="shared" si="2345"/>
        <v>0</v>
      </c>
      <c r="AC285" s="34">
        <v>0</v>
      </c>
      <c r="AD285" s="34">
        <f t="shared" si="2346"/>
        <v>0</v>
      </c>
      <c r="AE285" s="34">
        <v>0</v>
      </c>
      <c r="AF285" s="34">
        <f t="shared" si="2347"/>
        <v>0</v>
      </c>
      <c r="AG285" s="34"/>
      <c r="AH285" s="34">
        <f t="shared" si="2348"/>
        <v>0</v>
      </c>
      <c r="AI285" s="34">
        <v>1</v>
      </c>
      <c r="AJ285" s="34">
        <f t="shared" si="2349"/>
        <v>52448.106830000004</v>
      </c>
      <c r="AK285" s="34"/>
      <c r="AL285" s="34">
        <f t="shared" si="2350"/>
        <v>0</v>
      </c>
      <c r="AM285" s="34"/>
      <c r="AN285" s="34">
        <f t="shared" si="2351"/>
        <v>0</v>
      </c>
      <c r="AO285" s="34"/>
      <c r="AP285" s="34">
        <f t="shared" si="2352"/>
        <v>0</v>
      </c>
      <c r="AQ285" s="34"/>
      <c r="AR285" s="34">
        <f t="shared" si="2353"/>
        <v>0</v>
      </c>
      <c r="AS285" s="34">
        <v>0</v>
      </c>
      <c r="AT285" s="34">
        <f t="shared" si="2354"/>
        <v>0</v>
      </c>
      <c r="AU285" s="73">
        <v>3</v>
      </c>
      <c r="AV285" s="34">
        <f t="shared" si="2355"/>
        <v>172069.87613759999</v>
      </c>
      <c r="AW285" s="34"/>
      <c r="AX285" s="34">
        <f t="shared" si="2356"/>
        <v>0</v>
      </c>
      <c r="AY285" s="34"/>
      <c r="AZ285" s="34">
        <f t="shared" si="2357"/>
        <v>0</v>
      </c>
      <c r="BA285" s="34"/>
      <c r="BB285" s="34">
        <f t="shared" si="2358"/>
        <v>0</v>
      </c>
      <c r="BC285" s="34"/>
      <c r="BD285" s="34">
        <f t="shared" si="2359"/>
        <v>0</v>
      </c>
      <c r="BE285" s="34">
        <v>0</v>
      </c>
      <c r="BF285" s="34">
        <f t="shared" si="2360"/>
        <v>0</v>
      </c>
      <c r="BG285" s="34">
        <v>0</v>
      </c>
      <c r="BH285" s="34">
        <f t="shared" si="2361"/>
        <v>0</v>
      </c>
      <c r="BI285" s="34">
        <v>0</v>
      </c>
      <c r="BJ285" s="34">
        <f t="shared" si="2362"/>
        <v>0</v>
      </c>
      <c r="BK285" s="34">
        <v>0</v>
      </c>
      <c r="BL285" s="34">
        <f t="shared" si="2363"/>
        <v>0</v>
      </c>
      <c r="BM285" s="34">
        <v>6</v>
      </c>
      <c r="BN285" s="34">
        <f t="shared" si="2364"/>
        <v>301308.28853999998</v>
      </c>
      <c r="BO285" s="34">
        <v>2</v>
      </c>
      <c r="BP285" s="34">
        <f t="shared" si="2365"/>
        <v>99971.082932000005</v>
      </c>
      <c r="BQ285" s="40">
        <v>0</v>
      </c>
      <c r="BR285" s="34">
        <f t="shared" si="2366"/>
        <v>0</v>
      </c>
      <c r="BS285" s="34">
        <v>0</v>
      </c>
      <c r="BT285" s="34">
        <f t="shared" si="2367"/>
        <v>0</v>
      </c>
      <c r="BU285" s="34">
        <v>0</v>
      </c>
      <c r="BV285" s="34">
        <f t="shared" si="2333"/>
        <v>0</v>
      </c>
      <c r="BW285" s="34">
        <v>0</v>
      </c>
      <c r="BX285" s="34">
        <f t="shared" si="2368"/>
        <v>0</v>
      </c>
      <c r="BY285" s="34">
        <v>0</v>
      </c>
      <c r="BZ285" s="34">
        <f t="shared" si="2369"/>
        <v>0</v>
      </c>
      <c r="CA285" s="34">
        <v>0</v>
      </c>
      <c r="CB285" s="34">
        <f t="shared" si="2370"/>
        <v>0</v>
      </c>
      <c r="CC285" s="34">
        <v>0</v>
      </c>
      <c r="CD285" s="34">
        <f t="shared" si="2371"/>
        <v>0</v>
      </c>
      <c r="CE285" s="34">
        <v>0</v>
      </c>
      <c r="CF285" s="34">
        <f t="shared" si="2372"/>
        <v>0</v>
      </c>
      <c r="CG285" s="34"/>
      <c r="CH285" s="34">
        <f t="shared" si="2373"/>
        <v>0</v>
      </c>
      <c r="CI285" s="34"/>
      <c r="CJ285" s="34">
        <f t="shared" si="2374"/>
        <v>0</v>
      </c>
      <c r="CK285" s="34">
        <v>0</v>
      </c>
      <c r="CL285" s="34">
        <f t="shared" si="2375"/>
        <v>0</v>
      </c>
      <c r="CM285" s="34">
        <v>0</v>
      </c>
      <c r="CN285" s="34">
        <f t="shared" si="2376"/>
        <v>0</v>
      </c>
      <c r="CO285" s="34"/>
      <c r="CP285" s="34">
        <f t="shared" si="1951"/>
        <v>0</v>
      </c>
      <c r="CQ285" s="34"/>
      <c r="CR285" s="34"/>
      <c r="CS285" s="34">
        <f t="shared" si="2268"/>
        <v>0</v>
      </c>
      <c r="CT285" s="34">
        <f t="shared" si="2268"/>
        <v>0</v>
      </c>
      <c r="CU285" s="34"/>
      <c r="CV285" s="34">
        <f t="shared" si="2377"/>
        <v>0</v>
      </c>
      <c r="CW285" s="34"/>
      <c r="CX285" s="34">
        <f t="shared" si="2378"/>
        <v>0</v>
      </c>
      <c r="CY285" s="34"/>
      <c r="CZ285" s="34">
        <f t="shared" si="2379"/>
        <v>0</v>
      </c>
      <c r="DA285" s="34">
        <v>0</v>
      </c>
      <c r="DB285" s="34">
        <f t="shared" si="2380"/>
        <v>0</v>
      </c>
      <c r="DC285" s="34">
        <v>0</v>
      </c>
      <c r="DD285" s="34">
        <f t="shared" si="2381"/>
        <v>0</v>
      </c>
      <c r="DE285" s="34">
        <v>0</v>
      </c>
      <c r="DF285" s="34">
        <f t="shared" si="2382"/>
        <v>0</v>
      </c>
      <c r="DG285" s="34">
        <v>0</v>
      </c>
      <c r="DH285" s="34">
        <f t="shared" si="2383"/>
        <v>0</v>
      </c>
      <c r="DI285" s="34">
        <v>0</v>
      </c>
      <c r="DJ285" s="34">
        <f t="shared" si="1958"/>
        <v>0</v>
      </c>
      <c r="DK285" s="34"/>
      <c r="DL285" s="27"/>
      <c r="DM285" s="34">
        <f t="shared" si="2276"/>
        <v>0</v>
      </c>
      <c r="DN285" s="27">
        <f t="shared" si="2276"/>
        <v>0</v>
      </c>
      <c r="DO285" s="34">
        <v>0</v>
      </c>
      <c r="DP285" s="34">
        <f t="shared" si="2384"/>
        <v>0</v>
      </c>
      <c r="DQ285" s="34"/>
      <c r="DR285" s="34">
        <f t="shared" si="2385"/>
        <v>0</v>
      </c>
      <c r="DS285" s="34">
        <v>0</v>
      </c>
      <c r="DT285" s="34">
        <f t="shared" si="1960"/>
        <v>0</v>
      </c>
      <c r="DU285" s="34"/>
      <c r="DV285" s="27"/>
      <c r="DW285" s="34">
        <f t="shared" si="2263"/>
        <v>0</v>
      </c>
      <c r="DX285" s="34">
        <f t="shared" si="2263"/>
        <v>0</v>
      </c>
      <c r="DY285" s="34">
        <v>0</v>
      </c>
      <c r="DZ285" s="34">
        <f t="shared" si="2386"/>
        <v>0</v>
      </c>
      <c r="EA285" s="34">
        <v>0</v>
      </c>
      <c r="EB285" s="34">
        <f t="shared" si="1961"/>
        <v>0</v>
      </c>
      <c r="EC285" s="27"/>
      <c r="ED285" s="34">
        <f t="shared" si="2392"/>
        <v>0</v>
      </c>
      <c r="EE285" s="34">
        <f t="shared" si="2269"/>
        <v>0</v>
      </c>
      <c r="EF285" s="34">
        <f t="shared" si="2269"/>
        <v>0</v>
      </c>
      <c r="EG285" s="34">
        <v>0</v>
      </c>
      <c r="EH285" s="34">
        <f t="shared" si="2387"/>
        <v>0</v>
      </c>
      <c r="EI285" s="34">
        <v>0</v>
      </c>
      <c r="EJ285" s="34">
        <f t="shared" si="2277"/>
        <v>0</v>
      </c>
      <c r="EK285" s="34"/>
      <c r="EL285" s="34"/>
      <c r="EM285" s="34">
        <f t="shared" si="2270"/>
        <v>0</v>
      </c>
      <c r="EN285" s="34">
        <f t="shared" si="2270"/>
        <v>0</v>
      </c>
      <c r="EO285" s="34">
        <v>0</v>
      </c>
      <c r="EP285" s="34">
        <f t="shared" si="2388"/>
        <v>0</v>
      </c>
      <c r="EQ285" s="34">
        <v>0</v>
      </c>
      <c r="ER285" s="34">
        <f t="shared" si="2278"/>
        <v>0</v>
      </c>
      <c r="ES285" s="34"/>
      <c r="ET285" s="34"/>
      <c r="EU285" s="34">
        <f t="shared" si="2271"/>
        <v>0</v>
      </c>
      <c r="EV285" s="34">
        <f t="shared" si="2271"/>
        <v>0</v>
      </c>
      <c r="EW285" s="34">
        <v>0</v>
      </c>
      <c r="EX285" s="34">
        <f t="shared" si="2389"/>
        <v>0</v>
      </c>
      <c r="EY285" s="34">
        <v>0</v>
      </c>
      <c r="EZ285" s="34">
        <f t="shared" si="2279"/>
        <v>0</v>
      </c>
      <c r="FA285" s="34"/>
      <c r="FB285" s="34">
        <f t="shared" si="2393"/>
        <v>0</v>
      </c>
      <c r="FC285" s="34">
        <f t="shared" si="1863"/>
        <v>0</v>
      </c>
      <c r="FD285" s="34">
        <f t="shared" si="1863"/>
        <v>0</v>
      </c>
      <c r="FE285" s="34">
        <v>0</v>
      </c>
      <c r="FF285" s="34">
        <f t="shared" si="2334"/>
        <v>0</v>
      </c>
      <c r="FG285" s="34">
        <v>1</v>
      </c>
      <c r="FH285" s="34">
        <v>80875.17</v>
      </c>
      <c r="FI285" s="34"/>
      <c r="FJ285" s="34">
        <f t="shared" si="2394"/>
        <v>80875.17</v>
      </c>
      <c r="FK285" s="34">
        <f t="shared" si="1865"/>
        <v>1</v>
      </c>
      <c r="FL285" s="34">
        <f t="shared" si="1865"/>
        <v>161750.34</v>
      </c>
      <c r="FM285" s="34">
        <v>0</v>
      </c>
      <c r="FN285" s="34">
        <f t="shared" si="2335"/>
        <v>0</v>
      </c>
      <c r="FO285" s="34">
        <v>0</v>
      </c>
      <c r="FP285" s="34">
        <f t="shared" si="2280"/>
        <v>0</v>
      </c>
      <c r="FQ285" s="34"/>
      <c r="FR285" s="34">
        <f t="shared" si="2395"/>
        <v>0</v>
      </c>
      <c r="FS285" s="34">
        <f t="shared" si="2395"/>
        <v>0</v>
      </c>
      <c r="FT285" s="34">
        <f t="shared" si="2395"/>
        <v>0</v>
      </c>
      <c r="FU285" s="34">
        <v>0</v>
      </c>
      <c r="FV285" s="34">
        <f t="shared" si="2390"/>
        <v>0</v>
      </c>
      <c r="FW285" s="34">
        <v>0</v>
      </c>
      <c r="FX285" s="34">
        <v>0</v>
      </c>
      <c r="FY285" s="34"/>
      <c r="FZ285" s="34"/>
      <c r="GA285" s="34">
        <f t="shared" si="2273"/>
        <v>0</v>
      </c>
      <c r="GB285" s="34">
        <f t="shared" si="2273"/>
        <v>0</v>
      </c>
      <c r="GC285" s="34">
        <v>0</v>
      </c>
      <c r="GD285" s="34">
        <f t="shared" si="2391"/>
        <v>0</v>
      </c>
      <c r="GE285" s="34">
        <f t="shared" si="2073"/>
        <v>0</v>
      </c>
      <c r="GF285" s="34">
        <f t="shared" si="2281"/>
        <v>0</v>
      </c>
      <c r="GG285" s="34"/>
      <c r="GH285" s="34"/>
      <c r="GI285" s="27">
        <f t="shared" si="2274"/>
        <v>0</v>
      </c>
      <c r="GJ285" s="27">
        <f t="shared" si="2274"/>
        <v>0</v>
      </c>
      <c r="GK285" s="37"/>
      <c r="GL285" s="38"/>
    </row>
    <row r="286" spans="1:194" ht="30" x14ac:dyDescent="0.25">
      <c r="A286" s="41"/>
      <c r="B286" s="72">
        <v>243</v>
      </c>
      <c r="C286" s="28" t="s">
        <v>424</v>
      </c>
      <c r="D286" s="29">
        <f t="shared" si="2275"/>
        <v>18150.400000000001</v>
      </c>
      <c r="E286" s="29">
        <f t="shared" si="2275"/>
        <v>18790</v>
      </c>
      <c r="F286" s="30">
        <v>18508</v>
      </c>
      <c r="G286" s="39">
        <v>2.16</v>
      </c>
      <c r="H286" s="31">
        <v>1</v>
      </c>
      <c r="I286" s="32"/>
      <c r="J286" s="32"/>
      <c r="K286" s="32"/>
      <c r="L286" s="29">
        <v>1.4</v>
      </c>
      <c r="M286" s="29">
        <v>1.68</v>
      </c>
      <c r="N286" s="29">
        <v>2.23</v>
      </c>
      <c r="O286" s="29">
        <v>2.39</v>
      </c>
      <c r="P286" s="33">
        <v>2.57</v>
      </c>
      <c r="Q286" s="34">
        <v>20</v>
      </c>
      <c r="R286" s="34">
        <f t="shared" si="2340"/>
        <v>1144147.6368000002</v>
      </c>
      <c r="S286" s="34"/>
      <c r="T286" s="34">
        <f t="shared" si="2341"/>
        <v>0</v>
      </c>
      <c r="U286" s="34">
        <v>0</v>
      </c>
      <c r="V286" s="34">
        <f t="shared" si="2342"/>
        <v>0</v>
      </c>
      <c r="W286" s="34"/>
      <c r="X286" s="34">
        <f t="shared" si="2343"/>
        <v>0</v>
      </c>
      <c r="Y286" s="34"/>
      <c r="Z286" s="34">
        <f t="shared" si="2344"/>
        <v>0</v>
      </c>
      <c r="AA286" s="34"/>
      <c r="AB286" s="34">
        <f t="shared" si="2345"/>
        <v>0</v>
      </c>
      <c r="AC286" s="34">
        <v>0</v>
      </c>
      <c r="AD286" s="34">
        <f t="shared" si="2346"/>
        <v>0</v>
      </c>
      <c r="AE286" s="34">
        <v>0</v>
      </c>
      <c r="AF286" s="34">
        <f t="shared" si="2347"/>
        <v>0</v>
      </c>
      <c r="AG286" s="34"/>
      <c r="AH286" s="34">
        <f t="shared" si="2348"/>
        <v>0</v>
      </c>
      <c r="AI286" s="34">
        <v>0</v>
      </c>
      <c r="AJ286" s="34">
        <f t="shared" si="2349"/>
        <v>0</v>
      </c>
      <c r="AK286" s="34">
        <v>0</v>
      </c>
      <c r="AL286" s="34">
        <f t="shared" si="2350"/>
        <v>0</v>
      </c>
      <c r="AM286" s="34"/>
      <c r="AN286" s="34">
        <f t="shared" si="2351"/>
        <v>0</v>
      </c>
      <c r="AO286" s="34"/>
      <c r="AP286" s="34">
        <f t="shared" si="2352"/>
        <v>0</v>
      </c>
      <c r="AQ286" s="34"/>
      <c r="AR286" s="34">
        <f t="shared" si="2353"/>
        <v>0</v>
      </c>
      <c r="AS286" s="34">
        <v>0</v>
      </c>
      <c r="AT286" s="34">
        <f t="shared" si="2354"/>
        <v>0</v>
      </c>
      <c r="AU286" s="73">
        <v>1</v>
      </c>
      <c r="AV286" s="34">
        <f t="shared" si="2355"/>
        <v>67699.623398399999</v>
      </c>
      <c r="AW286" s="34">
        <v>0</v>
      </c>
      <c r="AX286" s="34">
        <f t="shared" si="2356"/>
        <v>0</v>
      </c>
      <c r="AY286" s="34"/>
      <c r="AZ286" s="34">
        <f t="shared" si="2357"/>
        <v>0</v>
      </c>
      <c r="BA286" s="34"/>
      <c r="BB286" s="34">
        <f t="shared" si="2358"/>
        <v>0</v>
      </c>
      <c r="BC286" s="34"/>
      <c r="BD286" s="34">
        <f t="shared" si="2359"/>
        <v>0</v>
      </c>
      <c r="BE286" s="34">
        <v>0</v>
      </c>
      <c r="BF286" s="34">
        <f t="shared" si="2360"/>
        <v>0</v>
      </c>
      <c r="BG286" s="34">
        <v>0</v>
      </c>
      <c r="BH286" s="34">
        <f t="shared" si="2361"/>
        <v>0</v>
      </c>
      <c r="BI286" s="34">
        <v>0</v>
      </c>
      <c r="BJ286" s="34">
        <f t="shared" si="2362"/>
        <v>0</v>
      </c>
      <c r="BK286" s="34">
        <v>0</v>
      </c>
      <c r="BL286" s="34">
        <f t="shared" si="2363"/>
        <v>0</v>
      </c>
      <c r="BM286" s="34"/>
      <c r="BN286" s="34">
        <f t="shared" si="2364"/>
        <v>0</v>
      </c>
      <c r="BO286" s="34"/>
      <c r="BP286" s="34">
        <f t="shared" si="2365"/>
        <v>0</v>
      </c>
      <c r="BQ286" s="40">
        <v>0</v>
      </c>
      <c r="BR286" s="34">
        <f t="shared" si="2366"/>
        <v>0</v>
      </c>
      <c r="BS286" s="34">
        <v>0</v>
      </c>
      <c r="BT286" s="34">
        <f t="shared" si="2367"/>
        <v>0</v>
      </c>
      <c r="BU286" s="34">
        <v>0</v>
      </c>
      <c r="BV286" s="34">
        <f t="shared" si="2333"/>
        <v>0</v>
      </c>
      <c r="BW286" s="34">
        <v>0</v>
      </c>
      <c r="BX286" s="34">
        <f t="shared" si="2368"/>
        <v>0</v>
      </c>
      <c r="BY286" s="34">
        <v>0</v>
      </c>
      <c r="BZ286" s="34">
        <f t="shared" si="2369"/>
        <v>0</v>
      </c>
      <c r="CA286" s="34">
        <v>0</v>
      </c>
      <c r="CB286" s="34">
        <f t="shared" si="2370"/>
        <v>0</v>
      </c>
      <c r="CC286" s="34">
        <v>0</v>
      </c>
      <c r="CD286" s="34">
        <f t="shared" si="2371"/>
        <v>0</v>
      </c>
      <c r="CE286" s="34">
        <v>0</v>
      </c>
      <c r="CF286" s="34">
        <f t="shared" si="2372"/>
        <v>0</v>
      </c>
      <c r="CG286" s="34"/>
      <c r="CH286" s="34">
        <f t="shared" si="2373"/>
        <v>0</v>
      </c>
      <c r="CI286" s="34"/>
      <c r="CJ286" s="34">
        <f t="shared" si="2374"/>
        <v>0</v>
      </c>
      <c r="CK286" s="34">
        <v>0</v>
      </c>
      <c r="CL286" s="34">
        <f t="shared" si="2375"/>
        <v>0</v>
      </c>
      <c r="CM286" s="34">
        <v>0</v>
      </c>
      <c r="CN286" s="34">
        <f t="shared" si="2376"/>
        <v>0</v>
      </c>
      <c r="CO286" s="34"/>
      <c r="CP286" s="34">
        <f t="shared" si="1951"/>
        <v>0</v>
      </c>
      <c r="CQ286" s="34"/>
      <c r="CR286" s="34"/>
      <c r="CS286" s="34">
        <f t="shared" si="2268"/>
        <v>0</v>
      </c>
      <c r="CT286" s="34">
        <f t="shared" si="2268"/>
        <v>0</v>
      </c>
      <c r="CU286" s="34">
        <v>0</v>
      </c>
      <c r="CV286" s="34">
        <f t="shared" si="2377"/>
        <v>0</v>
      </c>
      <c r="CW286" s="34">
        <v>0</v>
      </c>
      <c r="CX286" s="34">
        <f t="shared" si="2378"/>
        <v>0</v>
      </c>
      <c r="CY286" s="34">
        <v>0</v>
      </c>
      <c r="CZ286" s="34">
        <f t="shared" si="2379"/>
        <v>0</v>
      </c>
      <c r="DA286" s="34"/>
      <c r="DB286" s="34">
        <f t="shared" si="2380"/>
        <v>0</v>
      </c>
      <c r="DC286" s="34">
        <v>0</v>
      </c>
      <c r="DD286" s="34">
        <f t="shared" si="2381"/>
        <v>0</v>
      </c>
      <c r="DE286" s="34">
        <v>0</v>
      </c>
      <c r="DF286" s="34">
        <f t="shared" si="2382"/>
        <v>0</v>
      </c>
      <c r="DG286" s="34">
        <v>0</v>
      </c>
      <c r="DH286" s="34">
        <f t="shared" si="2383"/>
        <v>0</v>
      </c>
      <c r="DI286" s="34">
        <v>0</v>
      </c>
      <c r="DJ286" s="34">
        <f t="shared" si="1958"/>
        <v>0</v>
      </c>
      <c r="DK286" s="34"/>
      <c r="DL286" s="27"/>
      <c r="DM286" s="34">
        <f t="shared" si="2276"/>
        <v>0</v>
      </c>
      <c r="DN286" s="27">
        <f t="shared" si="2276"/>
        <v>0</v>
      </c>
      <c r="DO286" s="34">
        <v>0</v>
      </c>
      <c r="DP286" s="34">
        <f t="shared" si="2384"/>
        <v>0</v>
      </c>
      <c r="DQ286" s="34">
        <v>0</v>
      </c>
      <c r="DR286" s="34">
        <f t="shared" si="2385"/>
        <v>0</v>
      </c>
      <c r="DS286" s="34">
        <v>0</v>
      </c>
      <c r="DT286" s="34">
        <f t="shared" si="1960"/>
        <v>0</v>
      </c>
      <c r="DU286" s="34"/>
      <c r="DV286" s="27"/>
      <c r="DW286" s="34">
        <f t="shared" si="2263"/>
        <v>0</v>
      </c>
      <c r="DX286" s="34">
        <f t="shared" si="2263"/>
        <v>0</v>
      </c>
      <c r="DY286" s="34">
        <v>0</v>
      </c>
      <c r="DZ286" s="34">
        <f t="shared" si="2386"/>
        <v>0</v>
      </c>
      <c r="EA286" s="34">
        <v>0</v>
      </c>
      <c r="EB286" s="34">
        <f t="shared" si="1961"/>
        <v>0</v>
      </c>
      <c r="EC286" s="27"/>
      <c r="ED286" s="34">
        <f t="shared" si="2392"/>
        <v>0</v>
      </c>
      <c r="EE286" s="34">
        <f t="shared" si="2269"/>
        <v>0</v>
      </c>
      <c r="EF286" s="34">
        <f t="shared" si="2269"/>
        <v>0</v>
      </c>
      <c r="EG286" s="34">
        <v>0</v>
      </c>
      <c r="EH286" s="34">
        <f t="shared" si="2387"/>
        <v>0</v>
      </c>
      <c r="EI286" s="34">
        <v>0</v>
      </c>
      <c r="EJ286" s="34">
        <f t="shared" si="2277"/>
        <v>0</v>
      </c>
      <c r="EK286" s="34"/>
      <c r="EL286" s="34"/>
      <c r="EM286" s="34">
        <f t="shared" si="2270"/>
        <v>0</v>
      </c>
      <c r="EN286" s="34">
        <f t="shared" si="2270"/>
        <v>0</v>
      </c>
      <c r="EO286" s="34">
        <v>0</v>
      </c>
      <c r="EP286" s="34">
        <f t="shared" si="2388"/>
        <v>0</v>
      </c>
      <c r="EQ286" s="34">
        <v>0</v>
      </c>
      <c r="ER286" s="34">
        <f t="shared" si="2278"/>
        <v>0</v>
      </c>
      <c r="ES286" s="34"/>
      <c r="ET286" s="34"/>
      <c r="EU286" s="34">
        <f t="shared" si="2271"/>
        <v>0</v>
      </c>
      <c r="EV286" s="34">
        <f t="shared" si="2271"/>
        <v>0</v>
      </c>
      <c r="EW286" s="34">
        <v>0</v>
      </c>
      <c r="EX286" s="34">
        <f t="shared" si="2389"/>
        <v>0</v>
      </c>
      <c r="EY286" s="34">
        <v>0</v>
      </c>
      <c r="EZ286" s="34">
        <f t="shared" si="2279"/>
        <v>0</v>
      </c>
      <c r="FA286" s="34"/>
      <c r="FB286" s="34">
        <f t="shared" si="2393"/>
        <v>0</v>
      </c>
      <c r="FC286" s="34">
        <f t="shared" si="1863"/>
        <v>0</v>
      </c>
      <c r="FD286" s="34">
        <f t="shared" si="1863"/>
        <v>0</v>
      </c>
      <c r="FE286" s="34">
        <v>0</v>
      </c>
      <c r="FF286" s="34">
        <f t="shared" si="2334"/>
        <v>0</v>
      </c>
      <c r="FG286" s="34">
        <v>0</v>
      </c>
      <c r="FH286" s="34">
        <f t="shared" ref="FH286:FH349" si="2396">(FG286/3*1*$D286*$G286*$H286*$M286*FH$9)+(FG286/3*2*$E286*$G286*$H286*$M286*FH$10)</f>
        <v>0</v>
      </c>
      <c r="FI286" s="34"/>
      <c r="FJ286" s="34">
        <f t="shared" si="2394"/>
        <v>0</v>
      </c>
      <c r="FK286" s="34">
        <f t="shared" si="1865"/>
        <v>0</v>
      </c>
      <c r="FL286" s="34">
        <f t="shared" si="1865"/>
        <v>0</v>
      </c>
      <c r="FM286" s="34">
        <v>0</v>
      </c>
      <c r="FN286" s="34">
        <f t="shared" si="2335"/>
        <v>0</v>
      </c>
      <c r="FO286" s="34">
        <v>0</v>
      </c>
      <c r="FP286" s="34">
        <f t="shared" si="2280"/>
        <v>0</v>
      </c>
      <c r="FQ286" s="34"/>
      <c r="FR286" s="34">
        <f t="shared" si="2395"/>
        <v>0</v>
      </c>
      <c r="FS286" s="34">
        <f t="shared" si="2395"/>
        <v>0</v>
      </c>
      <c r="FT286" s="34">
        <f t="shared" si="2395"/>
        <v>0</v>
      </c>
      <c r="FU286" s="34">
        <v>0</v>
      </c>
      <c r="FV286" s="34">
        <f t="shared" si="2390"/>
        <v>0</v>
      </c>
      <c r="FW286" s="34">
        <v>0</v>
      </c>
      <c r="FX286" s="34">
        <v>0</v>
      </c>
      <c r="FY286" s="34"/>
      <c r="FZ286" s="34"/>
      <c r="GA286" s="34">
        <f t="shared" si="2273"/>
        <v>0</v>
      </c>
      <c r="GB286" s="34">
        <f t="shared" si="2273"/>
        <v>0</v>
      </c>
      <c r="GC286" s="34">
        <v>0</v>
      </c>
      <c r="GD286" s="34">
        <f t="shared" si="2391"/>
        <v>0</v>
      </c>
      <c r="GE286" s="34">
        <f t="shared" si="2073"/>
        <v>0</v>
      </c>
      <c r="GF286" s="34">
        <f t="shared" si="2281"/>
        <v>0</v>
      </c>
      <c r="GG286" s="34"/>
      <c r="GH286" s="34"/>
      <c r="GI286" s="27">
        <f t="shared" si="2274"/>
        <v>0</v>
      </c>
      <c r="GJ286" s="27">
        <f t="shared" si="2274"/>
        <v>0</v>
      </c>
      <c r="GK286" s="37"/>
      <c r="GL286" s="38"/>
    </row>
    <row r="287" spans="1:194" ht="30" x14ac:dyDescent="0.25">
      <c r="A287" s="41"/>
      <c r="B287" s="72">
        <v>244</v>
      </c>
      <c r="C287" s="28" t="s">
        <v>425</v>
      </c>
      <c r="D287" s="29">
        <f t="shared" si="2275"/>
        <v>18150.400000000001</v>
      </c>
      <c r="E287" s="29">
        <f t="shared" si="2275"/>
        <v>18790</v>
      </c>
      <c r="F287" s="30">
        <v>18508</v>
      </c>
      <c r="G287" s="39">
        <v>1.81</v>
      </c>
      <c r="H287" s="31">
        <v>1</v>
      </c>
      <c r="I287" s="32"/>
      <c r="J287" s="32"/>
      <c r="K287" s="32"/>
      <c r="L287" s="29">
        <v>1.4</v>
      </c>
      <c r="M287" s="29">
        <v>1.68</v>
      </c>
      <c r="N287" s="29">
        <v>2.23</v>
      </c>
      <c r="O287" s="29">
        <v>2.39</v>
      </c>
      <c r="P287" s="33">
        <v>2.57</v>
      </c>
      <c r="Q287" s="34">
        <v>120</v>
      </c>
      <c r="R287" s="34">
        <f t="shared" si="2340"/>
        <v>5752520.0628000004</v>
      </c>
      <c r="S287" s="34">
        <v>9</v>
      </c>
      <c r="T287" s="34">
        <f t="shared" si="2341"/>
        <v>431439.00471000001</v>
      </c>
      <c r="U287" s="34">
        <v>0</v>
      </c>
      <c r="V287" s="34">
        <f t="shared" si="2342"/>
        <v>0</v>
      </c>
      <c r="W287" s="34"/>
      <c r="X287" s="34">
        <f t="shared" si="2343"/>
        <v>0</v>
      </c>
      <c r="Y287" s="34">
        <v>10</v>
      </c>
      <c r="Z287" s="34">
        <f t="shared" si="2344"/>
        <v>483705.54633333336</v>
      </c>
      <c r="AA287" s="34"/>
      <c r="AB287" s="34">
        <f t="shared" si="2345"/>
        <v>0</v>
      </c>
      <c r="AC287" s="34">
        <v>0</v>
      </c>
      <c r="AD287" s="34">
        <f t="shared" si="2346"/>
        <v>0</v>
      </c>
      <c r="AE287" s="34">
        <v>0</v>
      </c>
      <c r="AF287" s="34">
        <f t="shared" si="2347"/>
        <v>0</v>
      </c>
      <c r="AG287" s="34"/>
      <c r="AH287" s="34">
        <f t="shared" si="2348"/>
        <v>0</v>
      </c>
      <c r="AI287" s="34">
        <v>8</v>
      </c>
      <c r="AJ287" s="34">
        <f t="shared" si="2349"/>
        <v>414999.22781333333</v>
      </c>
      <c r="AK287" s="34">
        <v>0</v>
      </c>
      <c r="AL287" s="34">
        <f t="shared" si="2350"/>
        <v>0</v>
      </c>
      <c r="AM287" s="34"/>
      <c r="AN287" s="34">
        <f t="shared" si="2351"/>
        <v>0</v>
      </c>
      <c r="AO287" s="34">
        <v>0</v>
      </c>
      <c r="AP287" s="34">
        <f t="shared" si="2352"/>
        <v>0</v>
      </c>
      <c r="AQ287" s="34">
        <v>20</v>
      </c>
      <c r="AR287" s="34">
        <f t="shared" si="2353"/>
        <v>1134595.5402879999</v>
      </c>
      <c r="AS287" s="34">
        <v>0</v>
      </c>
      <c r="AT287" s="34">
        <f t="shared" si="2354"/>
        <v>0</v>
      </c>
      <c r="AU287" s="73">
        <v>82</v>
      </c>
      <c r="AV287" s="34">
        <f t="shared" si="2355"/>
        <v>4651841.7151807994</v>
      </c>
      <c r="AW287" s="34">
        <v>8</v>
      </c>
      <c r="AX287" s="34">
        <f t="shared" si="2356"/>
        <v>453838.21611519996</v>
      </c>
      <c r="AY287" s="34"/>
      <c r="AZ287" s="34">
        <f t="shared" si="2357"/>
        <v>0</v>
      </c>
      <c r="BA287" s="34"/>
      <c r="BB287" s="34">
        <f t="shared" si="2358"/>
        <v>0</v>
      </c>
      <c r="BC287" s="34"/>
      <c r="BD287" s="34">
        <f t="shared" si="2359"/>
        <v>0</v>
      </c>
      <c r="BE287" s="34">
        <v>0</v>
      </c>
      <c r="BF287" s="34">
        <f t="shared" si="2360"/>
        <v>0</v>
      </c>
      <c r="BG287" s="34">
        <v>0</v>
      </c>
      <c r="BH287" s="34">
        <f t="shared" si="2361"/>
        <v>0</v>
      </c>
      <c r="BI287" s="34">
        <v>0</v>
      </c>
      <c r="BJ287" s="34">
        <f t="shared" si="2362"/>
        <v>0</v>
      </c>
      <c r="BK287" s="34">
        <v>0</v>
      </c>
      <c r="BL287" s="34">
        <f t="shared" si="2363"/>
        <v>0</v>
      </c>
      <c r="BM287" s="34">
        <v>2</v>
      </c>
      <c r="BN287" s="34">
        <f t="shared" si="2364"/>
        <v>99338.433926666679</v>
      </c>
      <c r="BO287" s="34">
        <v>14</v>
      </c>
      <c r="BP287" s="34">
        <f t="shared" si="2365"/>
        <v>692149.51953466667</v>
      </c>
      <c r="BQ287" s="40">
        <v>0</v>
      </c>
      <c r="BR287" s="34">
        <f t="shared" si="2366"/>
        <v>0</v>
      </c>
      <c r="BS287" s="34">
        <v>0</v>
      </c>
      <c r="BT287" s="34">
        <f t="shared" si="2367"/>
        <v>0</v>
      </c>
      <c r="BU287" s="34">
        <v>0</v>
      </c>
      <c r="BV287" s="34">
        <f t="shared" si="2333"/>
        <v>0</v>
      </c>
      <c r="BW287" s="34">
        <v>0</v>
      </c>
      <c r="BX287" s="34">
        <f t="shared" si="2368"/>
        <v>0</v>
      </c>
      <c r="BY287" s="34">
        <v>0</v>
      </c>
      <c r="BZ287" s="34">
        <f t="shared" si="2369"/>
        <v>0</v>
      </c>
      <c r="CA287" s="34">
        <v>0</v>
      </c>
      <c r="CB287" s="34">
        <f t="shared" si="2370"/>
        <v>0</v>
      </c>
      <c r="CC287" s="34">
        <v>0</v>
      </c>
      <c r="CD287" s="34">
        <f t="shared" si="2371"/>
        <v>0</v>
      </c>
      <c r="CE287" s="34">
        <v>0</v>
      </c>
      <c r="CF287" s="34">
        <f t="shared" si="2372"/>
        <v>0</v>
      </c>
      <c r="CG287" s="34"/>
      <c r="CH287" s="34">
        <f t="shared" si="2373"/>
        <v>0</v>
      </c>
      <c r="CI287" s="34"/>
      <c r="CJ287" s="34">
        <f t="shared" si="2374"/>
        <v>0</v>
      </c>
      <c r="CK287" s="34">
        <v>0</v>
      </c>
      <c r="CL287" s="34">
        <f t="shared" si="2375"/>
        <v>0</v>
      </c>
      <c r="CM287" s="34">
        <v>0</v>
      </c>
      <c r="CN287" s="34">
        <f t="shared" si="2376"/>
        <v>0</v>
      </c>
      <c r="CO287" s="34"/>
      <c r="CP287" s="34">
        <f t="shared" si="1951"/>
        <v>0</v>
      </c>
      <c r="CQ287" s="34"/>
      <c r="CR287" s="34"/>
      <c r="CS287" s="34">
        <f t="shared" si="2268"/>
        <v>0</v>
      </c>
      <c r="CT287" s="34">
        <f t="shared" si="2268"/>
        <v>0</v>
      </c>
      <c r="CU287" s="34">
        <v>6</v>
      </c>
      <c r="CV287" s="34">
        <f t="shared" si="2377"/>
        <v>323833.7605104</v>
      </c>
      <c r="CW287" s="34">
        <v>0</v>
      </c>
      <c r="CX287" s="34">
        <f t="shared" si="2378"/>
        <v>0</v>
      </c>
      <c r="CY287" s="34">
        <v>0</v>
      </c>
      <c r="CZ287" s="34">
        <f t="shared" si="2379"/>
        <v>0</v>
      </c>
      <c r="DA287" s="34">
        <v>0</v>
      </c>
      <c r="DB287" s="34">
        <f t="shared" si="2380"/>
        <v>0</v>
      </c>
      <c r="DC287" s="34">
        <v>0</v>
      </c>
      <c r="DD287" s="34">
        <f t="shared" si="2381"/>
        <v>0</v>
      </c>
      <c r="DE287" s="34">
        <v>0</v>
      </c>
      <c r="DF287" s="34">
        <f t="shared" si="2382"/>
        <v>0</v>
      </c>
      <c r="DG287" s="34">
        <v>0</v>
      </c>
      <c r="DH287" s="34">
        <f t="shared" si="2383"/>
        <v>0</v>
      </c>
      <c r="DI287" s="34">
        <v>0</v>
      </c>
      <c r="DJ287" s="34">
        <f t="shared" si="1958"/>
        <v>0</v>
      </c>
      <c r="DK287" s="34"/>
      <c r="DL287" s="27"/>
      <c r="DM287" s="34">
        <f t="shared" si="2276"/>
        <v>0</v>
      </c>
      <c r="DN287" s="27">
        <f t="shared" si="2276"/>
        <v>0</v>
      </c>
      <c r="DO287" s="34">
        <v>0</v>
      </c>
      <c r="DP287" s="34">
        <f t="shared" si="2384"/>
        <v>0</v>
      </c>
      <c r="DQ287" s="34">
        <v>0</v>
      </c>
      <c r="DR287" s="34">
        <f t="shared" si="2385"/>
        <v>0</v>
      </c>
      <c r="DS287" s="34">
        <v>0</v>
      </c>
      <c r="DT287" s="34">
        <f t="shared" si="1960"/>
        <v>0</v>
      </c>
      <c r="DU287" s="34"/>
      <c r="DV287" s="27"/>
      <c r="DW287" s="34">
        <f t="shared" si="2263"/>
        <v>0</v>
      </c>
      <c r="DX287" s="34">
        <f t="shared" si="2263"/>
        <v>0</v>
      </c>
      <c r="DY287" s="34">
        <v>0</v>
      </c>
      <c r="DZ287" s="34">
        <f t="shared" si="2386"/>
        <v>0</v>
      </c>
      <c r="EA287" s="34">
        <v>0</v>
      </c>
      <c r="EB287" s="34">
        <f t="shared" si="1961"/>
        <v>0</v>
      </c>
      <c r="EC287" s="27"/>
      <c r="ED287" s="34">
        <f t="shared" si="2392"/>
        <v>0</v>
      </c>
      <c r="EE287" s="34">
        <f t="shared" si="2269"/>
        <v>0</v>
      </c>
      <c r="EF287" s="34">
        <f t="shared" si="2269"/>
        <v>0</v>
      </c>
      <c r="EG287" s="34">
        <v>0</v>
      </c>
      <c r="EH287" s="34">
        <f t="shared" si="2387"/>
        <v>0</v>
      </c>
      <c r="EI287" s="34">
        <v>0</v>
      </c>
      <c r="EJ287" s="34">
        <f t="shared" si="2277"/>
        <v>0</v>
      </c>
      <c r="EK287" s="34"/>
      <c r="EL287" s="34"/>
      <c r="EM287" s="34">
        <f t="shared" si="2270"/>
        <v>0</v>
      </c>
      <c r="EN287" s="34">
        <f t="shared" si="2270"/>
        <v>0</v>
      </c>
      <c r="EO287" s="34">
        <v>0</v>
      </c>
      <c r="EP287" s="34">
        <f t="shared" si="2388"/>
        <v>0</v>
      </c>
      <c r="EQ287" s="34">
        <v>0</v>
      </c>
      <c r="ER287" s="34">
        <f t="shared" si="2278"/>
        <v>0</v>
      </c>
      <c r="ES287" s="34"/>
      <c r="ET287" s="34"/>
      <c r="EU287" s="34">
        <f t="shared" si="2271"/>
        <v>0</v>
      </c>
      <c r="EV287" s="34">
        <f t="shared" si="2271"/>
        <v>0</v>
      </c>
      <c r="EW287" s="34">
        <v>0</v>
      </c>
      <c r="EX287" s="34">
        <f t="shared" si="2389"/>
        <v>0</v>
      </c>
      <c r="EY287" s="34">
        <v>0</v>
      </c>
      <c r="EZ287" s="34">
        <f t="shared" si="2279"/>
        <v>0</v>
      </c>
      <c r="FA287" s="34"/>
      <c r="FB287" s="34">
        <f t="shared" si="2393"/>
        <v>0</v>
      </c>
      <c r="FC287" s="34">
        <f t="shared" si="2393"/>
        <v>0</v>
      </c>
      <c r="FD287" s="34">
        <f t="shared" si="2393"/>
        <v>0</v>
      </c>
      <c r="FE287" s="34">
        <v>0</v>
      </c>
      <c r="FF287" s="34">
        <f t="shared" si="2334"/>
        <v>0</v>
      </c>
      <c r="FG287" s="34">
        <v>0</v>
      </c>
      <c r="FH287" s="34">
        <f t="shared" si="2396"/>
        <v>0</v>
      </c>
      <c r="FI287" s="34"/>
      <c r="FJ287" s="34">
        <f t="shared" si="2394"/>
        <v>0</v>
      </c>
      <c r="FK287" s="34">
        <f t="shared" si="2394"/>
        <v>0</v>
      </c>
      <c r="FL287" s="34">
        <f t="shared" si="2394"/>
        <v>0</v>
      </c>
      <c r="FM287" s="34">
        <v>0</v>
      </c>
      <c r="FN287" s="34">
        <f t="shared" si="2335"/>
        <v>0</v>
      </c>
      <c r="FO287" s="34">
        <v>0</v>
      </c>
      <c r="FP287" s="34">
        <f t="shared" si="2280"/>
        <v>0</v>
      </c>
      <c r="FQ287" s="34"/>
      <c r="FR287" s="34">
        <f t="shared" si="2395"/>
        <v>0</v>
      </c>
      <c r="FS287" s="34">
        <f t="shared" si="2395"/>
        <v>0</v>
      </c>
      <c r="FT287" s="34">
        <f t="shared" si="2395"/>
        <v>0</v>
      </c>
      <c r="FU287" s="34">
        <v>0</v>
      </c>
      <c r="FV287" s="34">
        <f t="shared" si="2390"/>
        <v>0</v>
      </c>
      <c r="FW287" s="34">
        <v>0</v>
      </c>
      <c r="FX287" s="34">
        <v>0</v>
      </c>
      <c r="FY287" s="34"/>
      <c r="FZ287" s="34"/>
      <c r="GA287" s="34">
        <f t="shared" si="2273"/>
        <v>0</v>
      </c>
      <c r="GB287" s="34">
        <f t="shared" si="2273"/>
        <v>0</v>
      </c>
      <c r="GC287" s="34">
        <v>0</v>
      </c>
      <c r="GD287" s="34">
        <f t="shared" si="2391"/>
        <v>0</v>
      </c>
      <c r="GE287" s="34">
        <f t="shared" si="2073"/>
        <v>0</v>
      </c>
      <c r="GF287" s="34">
        <f t="shared" si="2281"/>
        <v>0</v>
      </c>
      <c r="GG287" s="34"/>
      <c r="GH287" s="34"/>
      <c r="GI287" s="27">
        <f t="shared" si="2274"/>
        <v>0</v>
      </c>
      <c r="GJ287" s="27">
        <f t="shared" si="2274"/>
        <v>0</v>
      </c>
      <c r="GK287" s="37"/>
      <c r="GL287" s="38"/>
    </row>
    <row r="288" spans="1:194" ht="30" x14ac:dyDescent="0.25">
      <c r="A288" s="41"/>
      <c r="B288" s="72">
        <v>245</v>
      </c>
      <c r="C288" s="28" t="s">
        <v>426</v>
      </c>
      <c r="D288" s="29">
        <f t="shared" si="2275"/>
        <v>18150.400000000001</v>
      </c>
      <c r="E288" s="29">
        <f t="shared" si="2275"/>
        <v>18790</v>
      </c>
      <c r="F288" s="30">
        <v>18508</v>
      </c>
      <c r="G288" s="39">
        <v>2.67</v>
      </c>
      <c r="H288" s="31">
        <v>1</v>
      </c>
      <c r="I288" s="32"/>
      <c r="J288" s="32"/>
      <c r="K288" s="32"/>
      <c r="L288" s="29">
        <v>1.4</v>
      </c>
      <c r="M288" s="29">
        <v>1.68</v>
      </c>
      <c r="N288" s="29">
        <v>2.23</v>
      </c>
      <c r="O288" s="29">
        <v>2.39</v>
      </c>
      <c r="P288" s="33">
        <v>2.57</v>
      </c>
      <c r="Q288" s="34">
        <v>20</v>
      </c>
      <c r="R288" s="34">
        <f t="shared" si="2340"/>
        <v>1414293.6066000001</v>
      </c>
      <c r="S288" s="34"/>
      <c r="T288" s="34">
        <f t="shared" si="2341"/>
        <v>0</v>
      </c>
      <c r="U288" s="34">
        <v>0</v>
      </c>
      <c r="V288" s="34">
        <f t="shared" si="2342"/>
        <v>0</v>
      </c>
      <c r="W288" s="34"/>
      <c r="X288" s="34">
        <f t="shared" si="2343"/>
        <v>0</v>
      </c>
      <c r="Y288" s="34">
        <v>5</v>
      </c>
      <c r="Z288" s="34">
        <f t="shared" si="2344"/>
        <v>356766.24549999996</v>
      </c>
      <c r="AA288" s="34"/>
      <c r="AB288" s="34">
        <f t="shared" si="2345"/>
        <v>0</v>
      </c>
      <c r="AC288" s="34">
        <v>0</v>
      </c>
      <c r="AD288" s="34">
        <f t="shared" si="2346"/>
        <v>0</v>
      </c>
      <c r="AE288" s="34">
        <v>0</v>
      </c>
      <c r="AF288" s="34">
        <f t="shared" si="2347"/>
        <v>0</v>
      </c>
      <c r="AG288" s="34"/>
      <c r="AH288" s="34">
        <f t="shared" si="2348"/>
        <v>0</v>
      </c>
      <c r="AI288" s="34">
        <v>2</v>
      </c>
      <c r="AJ288" s="34">
        <f t="shared" si="2349"/>
        <v>153045.29534000001</v>
      </c>
      <c r="AK288" s="34"/>
      <c r="AL288" s="34">
        <f t="shared" si="2350"/>
        <v>0</v>
      </c>
      <c r="AM288" s="34"/>
      <c r="AN288" s="34">
        <f t="shared" si="2351"/>
        <v>0</v>
      </c>
      <c r="AO288" s="34">
        <v>0</v>
      </c>
      <c r="AP288" s="34">
        <f t="shared" si="2352"/>
        <v>0</v>
      </c>
      <c r="AQ288" s="34"/>
      <c r="AR288" s="34">
        <f t="shared" si="2353"/>
        <v>0</v>
      </c>
      <c r="AS288" s="34">
        <v>0</v>
      </c>
      <c r="AT288" s="34">
        <f t="shared" si="2354"/>
        <v>0</v>
      </c>
      <c r="AU288" s="34"/>
      <c r="AV288" s="34">
        <f t="shared" si="2355"/>
        <v>0</v>
      </c>
      <c r="AW288" s="34">
        <v>4</v>
      </c>
      <c r="AX288" s="34">
        <f t="shared" si="2356"/>
        <v>334737.02680319996</v>
      </c>
      <c r="AY288" s="34"/>
      <c r="AZ288" s="34">
        <f t="shared" si="2357"/>
        <v>0</v>
      </c>
      <c r="BA288" s="34"/>
      <c r="BB288" s="34">
        <f t="shared" si="2358"/>
        <v>0</v>
      </c>
      <c r="BC288" s="34"/>
      <c r="BD288" s="34">
        <f t="shared" si="2359"/>
        <v>0</v>
      </c>
      <c r="BE288" s="34">
        <v>0</v>
      </c>
      <c r="BF288" s="34">
        <f t="shared" si="2360"/>
        <v>0</v>
      </c>
      <c r="BG288" s="34">
        <v>0</v>
      </c>
      <c r="BH288" s="34">
        <f t="shared" si="2361"/>
        <v>0</v>
      </c>
      <c r="BI288" s="34">
        <v>0</v>
      </c>
      <c r="BJ288" s="34">
        <f t="shared" si="2362"/>
        <v>0</v>
      </c>
      <c r="BK288" s="34">
        <v>0</v>
      </c>
      <c r="BL288" s="34">
        <f t="shared" si="2363"/>
        <v>0</v>
      </c>
      <c r="BM288" s="34">
        <v>0</v>
      </c>
      <c r="BN288" s="34">
        <f t="shared" si="2364"/>
        <v>0</v>
      </c>
      <c r="BO288" s="34"/>
      <c r="BP288" s="34">
        <f t="shared" si="2365"/>
        <v>0</v>
      </c>
      <c r="BQ288" s="40">
        <v>0</v>
      </c>
      <c r="BR288" s="34">
        <f t="shared" si="2366"/>
        <v>0</v>
      </c>
      <c r="BS288" s="34">
        <v>0</v>
      </c>
      <c r="BT288" s="34">
        <f t="shared" si="2367"/>
        <v>0</v>
      </c>
      <c r="BU288" s="34">
        <v>0</v>
      </c>
      <c r="BV288" s="34">
        <f t="shared" si="2333"/>
        <v>0</v>
      </c>
      <c r="BW288" s="34">
        <v>0</v>
      </c>
      <c r="BX288" s="34">
        <f t="shared" si="2368"/>
        <v>0</v>
      </c>
      <c r="BY288" s="34">
        <v>0</v>
      </c>
      <c r="BZ288" s="34">
        <f t="shared" si="2369"/>
        <v>0</v>
      </c>
      <c r="CA288" s="34">
        <v>0</v>
      </c>
      <c r="CB288" s="34">
        <f t="shared" si="2370"/>
        <v>0</v>
      </c>
      <c r="CC288" s="34">
        <v>0</v>
      </c>
      <c r="CD288" s="34">
        <f t="shared" si="2371"/>
        <v>0</v>
      </c>
      <c r="CE288" s="34">
        <v>0</v>
      </c>
      <c r="CF288" s="34">
        <f t="shared" si="2372"/>
        <v>0</v>
      </c>
      <c r="CG288" s="34"/>
      <c r="CH288" s="34">
        <f t="shared" si="2373"/>
        <v>0</v>
      </c>
      <c r="CI288" s="34"/>
      <c r="CJ288" s="34">
        <f t="shared" si="2374"/>
        <v>0</v>
      </c>
      <c r="CK288" s="34">
        <v>0</v>
      </c>
      <c r="CL288" s="34">
        <f t="shared" si="2375"/>
        <v>0</v>
      </c>
      <c r="CM288" s="34">
        <v>0</v>
      </c>
      <c r="CN288" s="34">
        <f t="shared" si="2376"/>
        <v>0</v>
      </c>
      <c r="CO288" s="34"/>
      <c r="CP288" s="34">
        <f t="shared" si="1951"/>
        <v>0</v>
      </c>
      <c r="CQ288" s="34"/>
      <c r="CR288" s="34"/>
      <c r="CS288" s="34">
        <f t="shared" si="2268"/>
        <v>0</v>
      </c>
      <c r="CT288" s="34">
        <f t="shared" si="2268"/>
        <v>0</v>
      </c>
      <c r="CU288" s="34"/>
      <c r="CV288" s="34">
        <f t="shared" si="2377"/>
        <v>0</v>
      </c>
      <c r="CW288" s="34">
        <v>0</v>
      </c>
      <c r="CX288" s="34">
        <f t="shared" si="2378"/>
        <v>0</v>
      </c>
      <c r="CY288" s="34">
        <v>0</v>
      </c>
      <c r="CZ288" s="34">
        <f t="shared" si="2379"/>
        <v>0</v>
      </c>
      <c r="DA288" s="34">
        <v>0</v>
      </c>
      <c r="DB288" s="34">
        <f t="shared" si="2380"/>
        <v>0</v>
      </c>
      <c r="DC288" s="34">
        <v>0</v>
      </c>
      <c r="DD288" s="34">
        <f t="shared" si="2381"/>
        <v>0</v>
      </c>
      <c r="DE288" s="34">
        <v>0</v>
      </c>
      <c r="DF288" s="34">
        <f t="shared" si="2382"/>
        <v>0</v>
      </c>
      <c r="DG288" s="34">
        <v>0</v>
      </c>
      <c r="DH288" s="34">
        <f t="shared" si="2383"/>
        <v>0</v>
      </c>
      <c r="DI288" s="34">
        <v>0</v>
      </c>
      <c r="DJ288" s="34">
        <f t="shared" si="1958"/>
        <v>0</v>
      </c>
      <c r="DK288" s="34"/>
      <c r="DL288" s="27"/>
      <c r="DM288" s="34">
        <f t="shared" si="2276"/>
        <v>0</v>
      </c>
      <c r="DN288" s="27">
        <f t="shared" si="2276"/>
        <v>0</v>
      </c>
      <c r="DO288" s="34">
        <v>0</v>
      </c>
      <c r="DP288" s="34">
        <f t="shared" si="2384"/>
        <v>0</v>
      </c>
      <c r="DQ288" s="34">
        <v>0</v>
      </c>
      <c r="DR288" s="34">
        <f t="shared" si="2385"/>
        <v>0</v>
      </c>
      <c r="DS288" s="34">
        <v>0</v>
      </c>
      <c r="DT288" s="34">
        <f t="shared" si="1960"/>
        <v>0</v>
      </c>
      <c r="DU288" s="34"/>
      <c r="DV288" s="27"/>
      <c r="DW288" s="34">
        <f t="shared" si="2263"/>
        <v>0</v>
      </c>
      <c r="DX288" s="34">
        <f t="shared" si="2263"/>
        <v>0</v>
      </c>
      <c r="DY288" s="34">
        <v>0</v>
      </c>
      <c r="DZ288" s="34">
        <f t="shared" si="2386"/>
        <v>0</v>
      </c>
      <c r="EA288" s="34">
        <v>0</v>
      </c>
      <c r="EB288" s="34">
        <f t="shared" si="1961"/>
        <v>0</v>
      </c>
      <c r="EC288" s="27"/>
      <c r="ED288" s="34">
        <f t="shared" si="2392"/>
        <v>0</v>
      </c>
      <c r="EE288" s="34">
        <f t="shared" si="2269"/>
        <v>0</v>
      </c>
      <c r="EF288" s="34">
        <f t="shared" si="2269"/>
        <v>0</v>
      </c>
      <c r="EG288" s="34">
        <v>0</v>
      </c>
      <c r="EH288" s="34">
        <f t="shared" si="2387"/>
        <v>0</v>
      </c>
      <c r="EI288" s="34">
        <v>0</v>
      </c>
      <c r="EJ288" s="34">
        <f t="shared" si="2277"/>
        <v>0</v>
      </c>
      <c r="EK288" s="34"/>
      <c r="EL288" s="34"/>
      <c r="EM288" s="34">
        <f t="shared" si="2270"/>
        <v>0</v>
      </c>
      <c r="EN288" s="34">
        <f t="shared" si="2270"/>
        <v>0</v>
      </c>
      <c r="EO288" s="34">
        <v>0</v>
      </c>
      <c r="EP288" s="34">
        <f t="shared" si="2388"/>
        <v>0</v>
      </c>
      <c r="EQ288" s="34">
        <v>0</v>
      </c>
      <c r="ER288" s="34">
        <f t="shared" si="2278"/>
        <v>0</v>
      </c>
      <c r="ES288" s="34"/>
      <c r="ET288" s="34"/>
      <c r="EU288" s="34">
        <f t="shared" si="2271"/>
        <v>0</v>
      </c>
      <c r="EV288" s="34">
        <f t="shared" si="2271"/>
        <v>0</v>
      </c>
      <c r="EW288" s="34">
        <v>0</v>
      </c>
      <c r="EX288" s="34">
        <f t="shared" si="2389"/>
        <v>0</v>
      </c>
      <c r="EY288" s="34">
        <v>0</v>
      </c>
      <c r="EZ288" s="34">
        <f t="shared" si="2279"/>
        <v>0</v>
      </c>
      <c r="FA288" s="34"/>
      <c r="FB288" s="34">
        <f t="shared" si="2393"/>
        <v>0</v>
      </c>
      <c r="FC288" s="34">
        <f t="shared" si="2393"/>
        <v>0</v>
      </c>
      <c r="FD288" s="34">
        <f t="shared" si="2393"/>
        <v>0</v>
      </c>
      <c r="FE288" s="34">
        <v>0</v>
      </c>
      <c r="FF288" s="34">
        <f t="shared" si="2334"/>
        <v>0</v>
      </c>
      <c r="FG288" s="34">
        <v>0</v>
      </c>
      <c r="FH288" s="34">
        <f t="shared" si="2396"/>
        <v>0</v>
      </c>
      <c r="FI288" s="34"/>
      <c r="FJ288" s="34">
        <f t="shared" si="2394"/>
        <v>0</v>
      </c>
      <c r="FK288" s="34">
        <f t="shared" si="2394"/>
        <v>0</v>
      </c>
      <c r="FL288" s="34">
        <f t="shared" si="2394"/>
        <v>0</v>
      </c>
      <c r="FM288" s="34">
        <v>0</v>
      </c>
      <c r="FN288" s="34">
        <f t="shared" si="2335"/>
        <v>0</v>
      </c>
      <c r="FO288" s="34">
        <v>0</v>
      </c>
      <c r="FP288" s="34">
        <f t="shared" si="2280"/>
        <v>0</v>
      </c>
      <c r="FQ288" s="34"/>
      <c r="FR288" s="34">
        <f t="shared" si="2395"/>
        <v>0</v>
      </c>
      <c r="FS288" s="34">
        <f t="shared" si="2395"/>
        <v>0</v>
      </c>
      <c r="FT288" s="34">
        <f t="shared" si="2395"/>
        <v>0</v>
      </c>
      <c r="FU288" s="34">
        <v>0</v>
      </c>
      <c r="FV288" s="34">
        <f t="shared" si="2390"/>
        <v>0</v>
      </c>
      <c r="FW288" s="34">
        <v>0</v>
      </c>
      <c r="FX288" s="34">
        <v>0</v>
      </c>
      <c r="FY288" s="34"/>
      <c r="FZ288" s="34"/>
      <c r="GA288" s="34">
        <f t="shared" si="2273"/>
        <v>0</v>
      </c>
      <c r="GB288" s="34">
        <f t="shared" si="2273"/>
        <v>0</v>
      </c>
      <c r="GC288" s="34">
        <v>0</v>
      </c>
      <c r="GD288" s="34">
        <f t="shared" si="2391"/>
        <v>0</v>
      </c>
      <c r="GE288" s="34">
        <f t="shared" si="2073"/>
        <v>0</v>
      </c>
      <c r="GF288" s="34">
        <f t="shared" si="2281"/>
        <v>0</v>
      </c>
      <c r="GG288" s="34"/>
      <c r="GH288" s="34"/>
      <c r="GI288" s="27">
        <f t="shared" si="2274"/>
        <v>0</v>
      </c>
      <c r="GJ288" s="27">
        <f t="shared" si="2274"/>
        <v>0</v>
      </c>
      <c r="GK288" s="37"/>
      <c r="GL288" s="38"/>
    </row>
    <row r="289" spans="1:194" ht="45" x14ac:dyDescent="0.25">
      <c r="A289" s="41"/>
      <c r="B289" s="72">
        <v>246</v>
      </c>
      <c r="C289" s="28" t="s">
        <v>427</v>
      </c>
      <c r="D289" s="29">
        <f t="shared" ref="D289:E304" si="2397">D288</f>
        <v>18150.400000000001</v>
      </c>
      <c r="E289" s="29">
        <f t="shared" si="2397"/>
        <v>18790</v>
      </c>
      <c r="F289" s="30">
        <v>18508</v>
      </c>
      <c r="G289" s="39">
        <v>0.73</v>
      </c>
      <c r="H289" s="31">
        <v>1</v>
      </c>
      <c r="I289" s="32"/>
      <c r="J289" s="32"/>
      <c r="K289" s="32"/>
      <c r="L289" s="29">
        <v>1.4</v>
      </c>
      <c r="M289" s="29">
        <v>1.68</v>
      </c>
      <c r="N289" s="29">
        <v>2.23</v>
      </c>
      <c r="O289" s="29">
        <v>2.39</v>
      </c>
      <c r="P289" s="33">
        <v>2.57</v>
      </c>
      <c r="Q289" s="34"/>
      <c r="R289" s="34">
        <f t="shared" si="2340"/>
        <v>0</v>
      </c>
      <c r="S289" s="34">
        <v>3</v>
      </c>
      <c r="T289" s="34">
        <f t="shared" si="2341"/>
        <v>58001.928809999998</v>
      </c>
      <c r="U289" s="34">
        <v>0</v>
      </c>
      <c r="V289" s="34">
        <f t="shared" si="2342"/>
        <v>0</v>
      </c>
      <c r="W289" s="34"/>
      <c r="X289" s="34">
        <f t="shared" si="2343"/>
        <v>0</v>
      </c>
      <c r="Y289" s="34"/>
      <c r="Z289" s="34">
        <f t="shared" si="2344"/>
        <v>0</v>
      </c>
      <c r="AA289" s="34">
        <v>6</v>
      </c>
      <c r="AB289" s="34">
        <f t="shared" si="2345"/>
        <v>117051.39739999999</v>
      </c>
      <c r="AC289" s="34">
        <v>0</v>
      </c>
      <c r="AD289" s="34">
        <f t="shared" si="2346"/>
        <v>0</v>
      </c>
      <c r="AE289" s="34">
        <v>0</v>
      </c>
      <c r="AF289" s="34">
        <f t="shared" si="2347"/>
        <v>0</v>
      </c>
      <c r="AG289" s="34"/>
      <c r="AH289" s="34">
        <f t="shared" si="2348"/>
        <v>0</v>
      </c>
      <c r="AI289" s="34">
        <v>1</v>
      </c>
      <c r="AJ289" s="34">
        <f t="shared" si="2349"/>
        <v>20921.922396666669</v>
      </c>
      <c r="AK289" s="34">
        <v>0</v>
      </c>
      <c r="AL289" s="34">
        <f t="shared" si="2350"/>
        <v>0</v>
      </c>
      <c r="AM289" s="34"/>
      <c r="AN289" s="34">
        <f t="shared" si="2351"/>
        <v>0</v>
      </c>
      <c r="AO289" s="34">
        <v>0</v>
      </c>
      <c r="AP289" s="34">
        <f t="shared" si="2352"/>
        <v>0</v>
      </c>
      <c r="AQ289" s="34">
        <v>1</v>
      </c>
      <c r="AR289" s="34">
        <f t="shared" si="2353"/>
        <v>22879.965315199996</v>
      </c>
      <c r="AS289" s="34">
        <v>0</v>
      </c>
      <c r="AT289" s="34">
        <f t="shared" si="2354"/>
        <v>0</v>
      </c>
      <c r="AU289" s="70">
        <v>10</v>
      </c>
      <c r="AV289" s="34">
        <f t="shared" si="2355"/>
        <v>228799.65315200001</v>
      </c>
      <c r="AW289" s="34"/>
      <c r="AX289" s="34">
        <f t="shared" si="2356"/>
        <v>0</v>
      </c>
      <c r="AY289" s="34"/>
      <c r="AZ289" s="34">
        <f t="shared" si="2357"/>
        <v>0</v>
      </c>
      <c r="BA289" s="34"/>
      <c r="BB289" s="34">
        <f t="shared" si="2358"/>
        <v>0</v>
      </c>
      <c r="BC289" s="34"/>
      <c r="BD289" s="34">
        <f t="shared" si="2359"/>
        <v>0</v>
      </c>
      <c r="BE289" s="34">
        <v>0</v>
      </c>
      <c r="BF289" s="34">
        <f t="shared" si="2360"/>
        <v>0</v>
      </c>
      <c r="BG289" s="34">
        <v>0</v>
      </c>
      <c r="BH289" s="34">
        <f t="shared" si="2361"/>
        <v>0</v>
      </c>
      <c r="BI289" s="34">
        <v>0</v>
      </c>
      <c r="BJ289" s="34">
        <f t="shared" si="2362"/>
        <v>0</v>
      </c>
      <c r="BK289" s="34">
        <v>0</v>
      </c>
      <c r="BL289" s="34">
        <f t="shared" si="2363"/>
        <v>0</v>
      </c>
      <c r="BM289" s="34">
        <v>2</v>
      </c>
      <c r="BN289" s="34">
        <f t="shared" si="2364"/>
        <v>40064.672246666662</v>
      </c>
      <c r="BO289" s="34"/>
      <c r="BP289" s="34">
        <f t="shared" si="2365"/>
        <v>0</v>
      </c>
      <c r="BQ289" s="40">
        <v>0</v>
      </c>
      <c r="BR289" s="34">
        <f t="shared" si="2366"/>
        <v>0</v>
      </c>
      <c r="BS289" s="34">
        <v>0</v>
      </c>
      <c r="BT289" s="34">
        <f t="shared" si="2367"/>
        <v>0</v>
      </c>
      <c r="BU289" s="34">
        <v>0</v>
      </c>
      <c r="BV289" s="34">
        <f t="shared" si="2333"/>
        <v>0</v>
      </c>
      <c r="BW289" s="34">
        <v>0</v>
      </c>
      <c r="BX289" s="34">
        <f t="shared" si="2368"/>
        <v>0</v>
      </c>
      <c r="BY289" s="34">
        <v>9</v>
      </c>
      <c r="BZ289" s="34">
        <f t="shared" si="2369"/>
        <v>131832.53945399998</v>
      </c>
      <c r="CA289" s="34">
        <v>0</v>
      </c>
      <c r="CB289" s="34">
        <f t="shared" si="2370"/>
        <v>0</v>
      </c>
      <c r="CC289" s="34"/>
      <c r="CD289" s="34">
        <f t="shared" si="2371"/>
        <v>0</v>
      </c>
      <c r="CE289" s="34">
        <v>0</v>
      </c>
      <c r="CF289" s="34">
        <f t="shared" si="2372"/>
        <v>0</v>
      </c>
      <c r="CG289" s="34"/>
      <c r="CH289" s="34">
        <f t="shared" si="2373"/>
        <v>0</v>
      </c>
      <c r="CI289" s="34"/>
      <c r="CJ289" s="34">
        <f t="shared" si="2374"/>
        <v>0</v>
      </c>
      <c r="CK289" s="34">
        <v>0</v>
      </c>
      <c r="CL289" s="34">
        <f t="shared" si="2375"/>
        <v>0</v>
      </c>
      <c r="CM289" s="34">
        <v>4</v>
      </c>
      <c r="CN289" s="34">
        <f t="shared" si="2376"/>
        <v>73480.32423199997</v>
      </c>
      <c r="CO289" s="34">
        <v>1</v>
      </c>
      <c r="CP289" s="34">
        <v>18920.7</v>
      </c>
      <c r="CQ289" s="34"/>
      <c r="CR289" s="34"/>
      <c r="CS289" s="34">
        <f t="shared" si="2268"/>
        <v>1</v>
      </c>
      <c r="CT289" s="34">
        <f t="shared" si="2268"/>
        <v>18920.7</v>
      </c>
      <c r="CU289" s="34">
        <v>6</v>
      </c>
      <c r="CV289" s="34">
        <f t="shared" si="2377"/>
        <v>130606.98628319998</v>
      </c>
      <c r="CW289" s="34">
        <v>8</v>
      </c>
      <c r="CX289" s="34">
        <f t="shared" si="2378"/>
        <v>174142.64837759995</v>
      </c>
      <c r="CY289" s="34"/>
      <c r="CZ289" s="34">
        <f t="shared" si="2379"/>
        <v>0</v>
      </c>
      <c r="DA289" s="34">
        <v>1</v>
      </c>
      <c r="DB289" s="34">
        <f t="shared" si="2380"/>
        <v>21869.854445599995</v>
      </c>
      <c r="DC289" s="34">
        <v>0</v>
      </c>
      <c r="DD289" s="34">
        <f t="shared" si="2381"/>
        <v>0</v>
      </c>
      <c r="DE289" s="34">
        <v>0</v>
      </c>
      <c r="DF289" s="34">
        <f t="shared" si="2382"/>
        <v>0</v>
      </c>
      <c r="DG289" s="34">
        <v>2</v>
      </c>
      <c r="DH289" s="34">
        <f t="shared" si="2383"/>
        <v>48294.388430399995</v>
      </c>
      <c r="DI289" s="34">
        <v>0</v>
      </c>
      <c r="DJ289" s="34">
        <f t="shared" si="1958"/>
        <v>0</v>
      </c>
      <c r="DK289" s="34"/>
      <c r="DL289" s="27"/>
      <c r="DM289" s="34"/>
      <c r="DN289" s="27">
        <f t="shared" si="2276"/>
        <v>0</v>
      </c>
      <c r="DO289" s="34">
        <v>0</v>
      </c>
      <c r="DP289" s="34">
        <f t="shared" si="2384"/>
        <v>0</v>
      </c>
      <c r="DQ289" s="34"/>
      <c r="DR289" s="34">
        <f t="shared" si="2385"/>
        <v>0</v>
      </c>
      <c r="DS289" s="34">
        <v>0</v>
      </c>
      <c r="DT289" s="34">
        <f t="shared" si="1960"/>
        <v>0</v>
      </c>
      <c r="DU289" s="34"/>
      <c r="DV289" s="27"/>
      <c r="DW289" s="34">
        <f t="shared" si="2263"/>
        <v>0</v>
      </c>
      <c r="DX289" s="34">
        <f t="shared" si="2263"/>
        <v>0</v>
      </c>
      <c r="DY289" s="34">
        <v>2</v>
      </c>
      <c r="DZ289" s="34">
        <f t="shared" si="2386"/>
        <v>48090.341633599994</v>
      </c>
      <c r="EA289" s="34">
        <v>0</v>
      </c>
      <c r="EB289" s="34">
        <f t="shared" si="1961"/>
        <v>0</v>
      </c>
      <c r="EC289" s="27"/>
      <c r="ED289" s="34"/>
      <c r="EE289" s="34">
        <f t="shared" si="2269"/>
        <v>0</v>
      </c>
      <c r="EF289" s="34">
        <f t="shared" si="2269"/>
        <v>0</v>
      </c>
      <c r="EG289" s="34"/>
      <c r="EH289" s="34">
        <f t="shared" si="2387"/>
        <v>0</v>
      </c>
      <c r="EI289" s="34">
        <v>0</v>
      </c>
      <c r="EJ289" s="34">
        <f t="shared" si="2277"/>
        <v>0</v>
      </c>
      <c r="EK289" s="34"/>
      <c r="EL289" s="34"/>
      <c r="EM289" s="34">
        <f t="shared" si="2270"/>
        <v>0</v>
      </c>
      <c r="EN289" s="34">
        <f t="shared" si="2270"/>
        <v>0</v>
      </c>
      <c r="EO289" s="34">
        <v>2</v>
      </c>
      <c r="EP289" s="34">
        <f t="shared" si="2388"/>
        <v>40260.781782666658</v>
      </c>
      <c r="EQ289" s="34">
        <v>0</v>
      </c>
      <c r="ER289" s="34">
        <f t="shared" si="2278"/>
        <v>0</v>
      </c>
      <c r="ES289" s="34"/>
      <c r="ET289" s="34"/>
      <c r="EU289" s="34">
        <f t="shared" si="2271"/>
        <v>0</v>
      </c>
      <c r="EV289" s="34">
        <f t="shared" si="2271"/>
        <v>0</v>
      </c>
      <c r="EW289" s="34">
        <v>0</v>
      </c>
      <c r="EX289" s="34">
        <f t="shared" si="2389"/>
        <v>0</v>
      </c>
      <c r="EY289" s="34">
        <v>0</v>
      </c>
      <c r="EZ289" s="34">
        <f t="shared" si="2279"/>
        <v>0</v>
      </c>
      <c r="FA289" s="34"/>
      <c r="FB289" s="34"/>
      <c r="FC289" s="34">
        <f t="shared" si="2393"/>
        <v>0</v>
      </c>
      <c r="FD289" s="34">
        <f t="shared" si="2393"/>
        <v>0</v>
      </c>
      <c r="FE289" s="34"/>
      <c r="FF289" s="34">
        <f t="shared" si="2334"/>
        <v>0</v>
      </c>
      <c r="FG289" s="34">
        <v>0</v>
      </c>
      <c r="FH289" s="34">
        <f t="shared" si="2396"/>
        <v>0</v>
      </c>
      <c r="FI289" s="34"/>
      <c r="FJ289" s="34"/>
      <c r="FK289" s="34">
        <f t="shared" si="2394"/>
        <v>0</v>
      </c>
      <c r="FL289" s="34">
        <f t="shared" si="2394"/>
        <v>0</v>
      </c>
      <c r="FM289" s="34"/>
      <c r="FN289" s="34">
        <f t="shared" si="2335"/>
        <v>0</v>
      </c>
      <c r="FO289" s="34">
        <v>1</v>
      </c>
      <c r="FP289" s="34">
        <v>31201.65</v>
      </c>
      <c r="FQ289" s="34"/>
      <c r="FR289" s="34"/>
      <c r="FS289" s="34"/>
      <c r="FT289" s="34"/>
      <c r="FU289" s="34">
        <v>0</v>
      </c>
      <c r="FV289" s="34">
        <f t="shared" si="2390"/>
        <v>0</v>
      </c>
      <c r="FW289" s="34">
        <v>0</v>
      </c>
      <c r="FX289" s="34">
        <v>0</v>
      </c>
      <c r="FY289" s="34"/>
      <c r="FZ289" s="34"/>
      <c r="GA289" s="34">
        <f t="shared" si="2273"/>
        <v>0</v>
      </c>
      <c r="GB289" s="34">
        <f t="shared" si="2273"/>
        <v>0</v>
      </c>
      <c r="GC289" s="34">
        <v>2</v>
      </c>
      <c r="GD289" s="34">
        <f t="shared" si="2391"/>
        <v>94895.980936333319</v>
      </c>
      <c r="GE289" s="34">
        <v>0</v>
      </c>
      <c r="GF289" s="34">
        <f t="shared" si="2281"/>
        <v>0</v>
      </c>
      <c r="GG289" s="34"/>
      <c r="GH289" s="34"/>
      <c r="GI289" s="27">
        <f t="shared" si="2274"/>
        <v>0</v>
      </c>
      <c r="GJ289" s="27">
        <f t="shared" si="2274"/>
        <v>0</v>
      </c>
      <c r="GK289" s="37"/>
      <c r="GL289" s="38"/>
    </row>
    <row r="290" spans="1:194" ht="31.5" customHeight="1" x14ac:dyDescent="0.25">
      <c r="A290" s="41"/>
      <c r="B290" s="72">
        <v>247</v>
      </c>
      <c r="C290" s="28" t="s">
        <v>428</v>
      </c>
      <c r="D290" s="29">
        <f t="shared" si="2397"/>
        <v>18150.400000000001</v>
      </c>
      <c r="E290" s="29">
        <f t="shared" si="2397"/>
        <v>18790</v>
      </c>
      <c r="F290" s="30">
        <v>18508</v>
      </c>
      <c r="G290" s="39">
        <v>0.76</v>
      </c>
      <c r="H290" s="31">
        <v>1</v>
      </c>
      <c r="I290" s="32"/>
      <c r="J290" s="32"/>
      <c r="K290" s="32"/>
      <c r="L290" s="29">
        <v>1.4</v>
      </c>
      <c r="M290" s="29">
        <v>1.68</v>
      </c>
      <c r="N290" s="29">
        <v>2.23</v>
      </c>
      <c r="O290" s="29">
        <v>2.39</v>
      </c>
      <c r="P290" s="33">
        <v>2.57</v>
      </c>
      <c r="Q290" s="34">
        <v>117</v>
      </c>
      <c r="R290" s="34">
        <f>(Q290/12*1*$D290*$G290*$H290*$L290*R$9)+(Q290/12*5*$E290*$G290*$H290*$L290)+(Q290/12*6*$F290*$G290*$H290*$L290)</f>
        <v>2333770.7265600003</v>
      </c>
      <c r="S290" s="34">
        <v>379</v>
      </c>
      <c r="T290" s="34">
        <f>(S290/12*1*$D290*$G290*$H290*$L290*T$9)+(S290/12*5*$E290*$G290*$H290*$L290)+(S290/12*6*$F290*$G290*$H290*$L290)</f>
        <v>7559821.4133866662</v>
      </c>
      <c r="U290" s="34">
        <v>0</v>
      </c>
      <c r="V290" s="34">
        <f>(U290/12*1*$D290*$G290*$H290*$L290*V$9)+(U290/12*5*$E290*$G290*$H290*$L290)+(U290/12*6*$F290*$G290*$H290*$L290)</f>
        <v>0</v>
      </c>
      <c r="W290" s="34"/>
      <c r="X290" s="34">
        <f>(W290/12*1*$D290*$G290*$H290*$L290*X$9)+(W290/12*5*$E290*$G290*$H290*$L290)+(W290/12*6*$F290*$G290*$H290*$L290)</f>
        <v>0</v>
      </c>
      <c r="Y290" s="34">
        <v>0</v>
      </c>
      <c r="Z290" s="34">
        <f>(Y290/12*1*$D290*$G290*$H290*$L290*Z$9)+(Y290/12*5*$E290*$G290*$H290*$L290)+(Y290/12*6*$F290*$G290*$H290*$L290)</f>
        <v>0</v>
      </c>
      <c r="AA290" s="34">
        <v>50</v>
      </c>
      <c r="AB290" s="34">
        <f>(AA290/12*1*$D290*$G290*$H290*$L290*AB$9)+(AA290/12*5*$E290*$G290*$H290*$L290)+(AA290/12*6*$F290*$G290*$H290*$L290)</f>
        <v>997337.91733333329</v>
      </c>
      <c r="AC290" s="34">
        <v>0</v>
      </c>
      <c r="AD290" s="34">
        <f>(AC290/12*1*$D290*$G290*$H290*$L290*AD$9)+(AC290/12*5*$E290*$G290*$H290*$L290)+(AC290/12*6*$F290*$G290*$H290*$L290)</f>
        <v>0</v>
      </c>
      <c r="AE290" s="34">
        <v>0</v>
      </c>
      <c r="AF290" s="34">
        <f>(AE290/12*1*$D290*$G290*$H290*$L290*AF$9)+(AE290/12*5*$E290*$G290*$H290*$L290)+(AE290/12*6*$F290*$G290*$H290*$L290)</f>
        <v>0</v>
      </c>
      <c r="AG290" s="34"/>
      <c r="AH290" s="34">
        <f>(AG290/12*1*$D290*$G290*$H290*$L290*AH$9)+(AG290/12*5*$E290*$G290*$H290*$L290)+(AG290/12*6*$F290*$G290*$H290*$L290)</f>
        <v>0</v>
      </c>
      <c r="AI290" s="34">
        <v>195</v>
      </c>
      <c r="AJ290" s="34">
        <f>(AI290/12*1*$D290*$G290*$H290*$L290*AJ$9)+(AI290/12*11*$E290*$G290*$H290*$L290)</f>
        <v>3981636.6407999997</v>
      </c>
      <c r="AK290" s="34">
        <v>6</v>
      </c>
      <c r="AL290" s="34">
        <f>(AK290/12*1*$D290*$G290*$H290*$L290*AL$9)+(AK290/12*5*$E290*$G290*$H290*$L290)+(AK290/12*6*$F290*$G290*$H290*$L290)</f>
        <v>119101.18931199999</v>
      </c>
      <c r="AM290" s="34"/>
      <c r="AN290" s="34">
        <f>(AM290/12*1*$D290*$G290*$H290*$L290*AN$9)+(AM290/12*5*$E290*$G290*$H290*$L290)+(AM290/12*6*$F290*$G290*$H290*$L290)</f>
        <v>0</v>
      </c>
      <c r="AO290" s="34">
        <v>216</v>
      </c>
      <c r="AP290" s="34">
        <f>(AO290/12*1*$D290*$G290*$H290*$L290*AP$9)+(AO290/12*5*$E290*$G290*$H290*$L290)+(AO290/12*6*$F290*$G290*$H290*$L290)</f>
        <v>4287642.8152319994</v>
      </c>
      <c r="AQ290" s="34">
        <v>107</v>
      </c>
      <c r="AR290" s="34">
        <f>(AQ290/12*1*$D290*$G290*$H290*$M290*AR$9)+(AQ290/12*5*$E290*$G290*$H290*$M290)+(AQ290/12*6*$F290*$G290*$H290*$M290)</f>
        <v>2548765.4512767997</v>
      </c>
      <c r="AS290" s="34">
        <v>0</v>
      </c>
      <c r="AT290" s="34">
        <f>(AS290/12*1*$D290*$G290*$H290*$M290*AT$9)+(AS290/12*5*$E290*$G290*$H290*$M290)+(AS290/12*6*$F290*$G290*$H290*$M290)</f>
        <v>0</v>
      </c>
      <c r="AU290" s="70">
        <v>416</v>
      </c>
      <c r="AV290" s="34">
        <f>(AU290/12*1*$D290*$G290*$H290*$M290*AV$9)+(AU290/12*5*$E290*$G290*$H290*$M290)+(AU290/12*6*$F290*$G290*$H290*$M290)</f>
        <v>9909218.9507583994</v>
      </c>
      <c r="AW290" s="34">
        <v>0</v>
      </c>
      <c r="AX290" s="34">
        <f>(AW290/12*1*$D290*$G290*$H290*$M290*AX$9)+(AW290/12*5*$E290*$G290*$H290*$M290)+(AW290/12*6*$F290*$G290*$H290*$M290)</f>
        <v>0</v>
      </c>
      <c r="AY290" s="34"/>
      <c r="AZ290" s="34">
        <f>(AY290/12*1*$D290*$G290*$H290*$L290*AZ$9)+(AY290/12*5*$E290*$G290*$H290*$L290)+(AY290/12*6*$F290*$G290*$H290*$L290)</f>
        <v>0</v>
      </c>
      <c r="BA290" s="34"/>
      <c r="BB290" s="34">
        <f>(BA290/12*1*$D290*$G290*$H290*$L290*BB$9)+(BA290/12*5*$E290*$G290*$H290*$L290)+(BA290/12*6*$F290*$G290*$H290*$L290)</f>
        <v>0</v>
      </c>
      <c r="BC290" s="34">
        <v>18</v>
      </c>
      <c r="BD290" s="34">
        <f>(BC290/12*1*$D290*$G290*$H290*$M290*BD$9)+(BC290/12*5*$E290*$G290*$H290*$M290)+(BC290/12*6*$F290*$G290*$H290*$M290)</f>
        <v>428764.28152319998</v>
      </c>
      <c r="BE290" s="34">
        <v>0</v>
      </c>
      <c r="BF290" s="34">
        <f>(BE290/12*1*$D290*$G290*$H290*$L290*BF$9)+(BE290/12*5*$E290*$G290*$H290*$L290)+(BE290/12*6*$F290*$G290*$H290*$L290)</f>
        <v>0</v>
      </c>
      <c r="BG290" s="34">
        <v>0</v>
      </c>
      <c r="BH290" s="34">
        <f>(BG290/12*1*$D290*$G290*$H290*$L290*BH$9)+(BG290/12*5*$E290*$G290*$H290*$L290)+(BG290/12*6*$F290*$G290*$H290*$L290)</f>
        <v>0</v>
      </c>
      <c r="BI290" s="34">
        <v>0</v>
      </c>
      <c r="BJ290" s="34">
        <f>(BI290/12*1*$D290*$G290*$H290*$L290*BJ$9)+(BI290/12*5*$E290*$G290*$H290*$L290)+(BI290/12*6*$F290*$G290*$H290*$L290)</f>
        <v>0</v>
      </c>
      <c r="BK290" s="34">
        <v>0</v>
      </c>
      <c r="BL290" s="34">
        <f>(BK290/12*1*$D290*$G290*$H290*$M290*BL$9)+(BK290/12*5*$E290*$G290*$H290*$M290)+(BK290/12*6*$F290*$G290*$H290*$M290)</f>
        <v>0</v>
      </c>
      <c r="BM290" s="34">
        <f>330-68</f>
        <v>262</v>
      </c>
      <c r="BN290" s="34">
        <f>(BM290/12*1*$D290*$G290*$H290*$L290*BN$9)+(BM290/12*5*$E290*$G290*$H290*$L290)+(BM290/12*6*$F290*$G290*$H290*$L290)</f>
        <v>5226050.6868266659</v>
      </c>
      <c r="BO290" s="34">
        <v>34</v>
      </c>
      <c r="BP290" s="34">
        <f>(BO290/12*1*$D290*$G290*$H290*$L290*BP$9)+(BO290/12*11*$E290*$G290*$H290*$L290)</f>
        <v>680007.55543466669</v>
      </c>
      <c r="BQ290" s="40">
        <v>26</v>
      </c>
      <c r="BR290" s="34">
        <f>(BQ290/12*1*$D290*$G290*$H290*$M290*BR$9)+(BQ290/12*5*$E290*$G290*$H290*$M290)+(BQ290/12*6*$F290*$G290*$H290*$M290)</f>
        <v>619326.18442239997</v>
      </c>
      <c r="BS290" s="34">
        <v>4</v>
      </c>
      <c r="BT290" s="34">
        <f>(BS290/12*1*$D290*$G290*$H290*$M290*BT$9)+(BS290/12*4*$E290*$G290*$H290*$M552)+(BS290/12*1*$E290*$G290*$H290*$M290)+(BS290/12*6*$F290*$G290*$H290*$M290)</f>
        <v>64528.825087999998</v>
      </c>
      <c r="BU290" s="34">
        <v>17</v>
      </c>
      <c r="BV290" s="34">
        <v>426458.3</v>
      </c>
      <c r="BW290" s="34">
        <v>40</v>
      </c>
      <c r="BX290" s="34">
        <f>(BW290/12*1*$D290*$G290*$H290*$L290*BX$9)+(BW290/12*5*$E290*$G290*$H290*$L290)+(BW290/12*6*$F290*$G290*$H290*$L290)</f>
        <v>788858.05525333318</v>
      </c>
      <c r="BY290" s="34">
        <v>234</v>
      </c>
      <c r="BZ290" s="34">
        <f>(BY290/12*1*$D290*$G290*$H290*$L290*BZ$9)+(BY290/12*5*$E290*$G290*$H290*$L290)+(BY290/12*6*$F290*$G290*$H290*$L290)</f>
        <v>4614819.6232319996</v>
      </c>
      <c r="CA290" s="34">
        <v>0</v>
      </c>
      <c r="CB290" s="34">
        <f>(CA290/12*1*$D290*$G290*$H290*$L290*CB$9)+(CA290/12*5*$E290*$G290*$H290*$L290)+(CA290/12*6*$F290*$G290*$H290*$L290)</f>
        <v>0</v>
      </c>
      <c r="CC290" s="34">
        <v>30</v>
      </c>
      <c r="CD290" s="34">
        <f>(CC290/12*1*$D290*$G290*$H290*$L290*CD$9)+(CC290/12*5*$E290*$G290*$H290*$L290)+(CC290/12*6*$F290*$G290*$H290*$L290)</f>
        <v>589229.53823999991</v>
      </c>
      <c r="CE290" s="34">
        <v>4</v>
      </c>
      <c r="CF290" s="34">
        <f>(CE290/12*1*$D290*$G290*$H290*$M290*CF$9)+(CE290/12*5*$E290*$G290*$H290*$M290)+(CE290/12*6*$F290*$G290*$H290*$M290)</f>
        <v>94276.726118399994</v>
      </c>
      <c r="CG290" s="34"/>
      <c r="CH290" s="34">
        <f>(CG290/12*1*$D290*$G290*$H290*$L290*CH$9)+(CG290/12*5*$E290*$G290*$H290*$L290)+(CG290/12*6*$F290*$G290*$H290*$L290)</f>
        <v>0</v>
      </c>
      <c r="CI290" s="34"/>
      <c r="CJ290" s="34">
        <f>(CI290/12*1*$D290*$G290*$H290*$M290*CJ$9)+(CI290/12*5*$E290*$G290*$H290*$M290)+(CI290/12*6*$F290*$G290*$H290*$M290)</f>
        <v>0</v>
      </c>
      <c r="CK290" s="34">
        <v>0</v>
      </c>
      <c r="CL290" s="34">
        <f>(CK290/12*1*$D290*$G290*$H290*$L290*CL$9)+(CK290/12*5*$E290*$G290*$H290*$L290)+(CK290/12*6*$F290*$G290*$H290*$L290)</f>
        <v>0</v>
      </c>
      <c r="CM290" s="34">
        <v>58</v>
      </c>
      <c r="CN290" s="34">
        <f>(CM290/12*1*$D290*$G290*$H290*$L290*CN$9)+(CM290/12*11*$E290*$G290*$H290*$L290)</f>
        <v>1158146.0595413332</v>
      </c>
      <c r="CO290" s="34">
        <v>21</v>
      </c>
      <c r="CP290" s="34">
        <v>419950.52999999997</v>
      </c>
      <c r="CQ290" s="34"/>
      <c r="CR290" s="34"/>
      <c r="CS290" s="34">
        <f t="shared" si="2268"/>
        <v>21</v>
      </c>
      <c r="CT290" s="34">
        <f t="shared" si="2268"/>
        <v>419950.52999999997</v>
      </c>
      <c r="CU290" s="34">
        <v>256</v>
      </c>
      <c r="CV290" s="34">
        <f>(CU290/12*1*$D290*$G290*$H290*$M290*CV$9)+(CU290/12*5*$E290*$G290*$H290*$M290)+(CU290/12*6*$F290*$G290*$H290*$M290)</f>
        <v>6058429.864345599</v>
      </c>
      <c r="CW290" s="34">
        <v>88</v>
      </c>
      <c r="CX290" s="34">
        <f>(CW290/12*1*$D290*$G290*$H290*$M290*CX$9)+(CW290/12*5*$E290*$G290*$H290*$M290)+(CW290/12*6*$F290*$G290*$H290*$M290)</f>
        <v>2082585.2658687998</v>
      </c>
      <c r="CY290" s="34">
        <v>40</v>
      </c>
      <c r="CZ290" s="34">
        <f>(CY290/12*1*$D290*$G290*$H290*$L290*CZ$9)+(CY290/12*5*$E290*$G290*$H290*$L290)+(CY290/12*6*$F290*$G290*$H290*$L290)</f>
        <v>792398.59327999991</v>
      </c>
      <c r="DA290" s="34">
        <v>54</v>
      </c>
      <c r="DB290" s="34">
        <f>(DA290/12*1*$D290*$G290*$H290*$M290*DB$9)+(DA290/12*5*$E290*$G290*$H290*$M290)+(DA290/12*6*$F290*$G290*$H290*$M290)</f>
        <v>1283685.7211136001</v>
      </c>
      <c r="DC290" s="34">
        <v>12</v>
      </c>
      <c r="DD290" s="34">
        <f>(DC290/12*1*$D290*$G290*$H290*$M290*DD$9)+(DC290/12*5*$E290*$G290*$H290*$M290)+(DC290/12*6*$F290*$G290*$H290*$M290)</f>
        <v>285263.49358080002</v>
      </c>
      <c r="DE290" s="34">
        <v>18</v>
      </c>
      <c r="DF290" s="34">
        <f>(DE290/12*1*$D290*$G290*$H290*$M290*DF$9)+(DE290/12*5*$E290*$G290*$H290*$M290)+(DE290/12*6*$F290*$G290*$H290*$M290)</f>
        <v>427895.24037119997</v>
      </c>
      <c r="DG290" s="34">
        <v>82</v>
      </c>
      <c r="DH290" s="34">
        <f>(DG290/12*1*$D290*$G290*$H290*$M290*DH$9)+(DG290/12*11*$E290*$G290*$H290*$M290)</f>
        <v>1964062.9010687999</v>
      </c>
      <c r="DI290" s="34">
        <v>12</v>
      </c>
      <c r="DJ290" s="34">
        <v>287425.24000000005</v>
      </c>
      <c r="DK290" s="34"/>
      <c r="DL290" s="27"/>
      <c r="DM290" s="34"/>
      <c r="DN290" s="27">
        <f t="shared" si="2276"/>
        <v>287425.24000000005</v>
      </c>
      <c r="DO290" s="34">
        <v>0</v>
      </c>
      <c r="DP290" s="34">
        <f>(DO290/12*1*$D290*$G290*$H290*$L290*DP$9)+(DO290/12*5*$E290*$G290*$H290*$L290)+(DO290/12*6*$F290*$G290*$H290*$L290)</f>
        <v>0</v>
      </c>
      <c r="DQ290" s="34">
        <v>120</v>
      </c>
      <c r="DR290" s="34">
        <f>(DQ290/12*1*$D290*$G290*$H290*$M290*DR$9)+(DQ290/12*11*$E290*$G290*$H290*$M290)</f>
        <v>2874238.3918079999</v>
      </c>
      <c r="DS290" s="34">
        <v>14</v>
      </c>
      <c r="DT290" s="34">
        <v>335876.4</v>
      </c>
      <c r="DU290" s="34"/>
      <c r="DV290" s="27"/>
      <c r="DW290" s="34">
        <f t="shared" si="2263"/>
        <v>14</v>
      </c>
      <c r="DX290" s="34">
        <f t="shared" si="2263"/>
        <v>335876.4</v>
      </c>
      <c r="DY290" s="34">
        <v>50</v>
      </c>
      <c r="DZ290" s="34">
        <f>(DY290/12*1*$D290*$G290*$H290*$M290*DZ$9)+(DY290/12*11*$E290*$G290*$H290*$M290)</f>
        <v>1192288.5228800001</v>
      </c>
      <c r="EA290" s="34">
        <v>18</v>
      </c>
      <c r="EB290" s="34">
        <v>426608.40000000008</v>
      </c>
      <c r="EC290" s="27"/>
      <c r="ED290" s="34"/>
      <c r="EE290" s="34">
        <f t="shared" si="2269"/>
        <v>18</v>
      </c>
      <c r="EF290" s="34">
        <f t="shared" si="2269"/>
        <v>426608.40000000008</v>
      </c>
      <c r="EG290" s="34">
        <v>98</v>
      </c>
      <c r="EH290" s="34">
        <f>(EG290/12*1*$D290*$G290*$H290*$L290*EH$9)+(EG290/12*11*$E290*$G290*$H290*$L290)</f>
        <v>1956867.4799146666</v>
      </c>
      <c r="EI290" s="34">
        <v>21</v>
      </c>
      <c r="EJ290" s="34">
        <v>421429.08999999997</v>
      </c>
      <c r="EK290" s="34"/>
      <c r="EL290" s="34"/>
      <c r="EM290" s="34">
        <f t="shared" si="2270"/>
        <v>21</v>
      </c>
      <c r="EN290" s="34">
        <f t="shared" si="2270"/>
        <v>421429.08999999997</v>
      </c>
      <c r="EO290" s="34">
        <v>94</v>
      </c>
      <c r="EP290" s="34">
        <f>(EO290/12*1*$D290*$G290*$H290*$L290*EP$9)+(EO290/12*11*$E290*$G290*$H290*$L290)</f>
        <v>1876995.3378773332</v>
      </c>
      <c r="EQ290" s="34">
        <v>10</v>
      </c>
      <c r="ER290" s="34">
        <v>199631.31</v>
      </c>
      <c r="ES290" s="34"/>
      <c r="ET290" s="34"/>
      <c r="EU290" s="34">
        <f t="shared" si="2271"/>
        <v>10</v>
      </c>
      <c r="EV290" s="34">
        <f t="shared" si="2271"/>
        <v>199631.31</v>
      </c>
      <c r="EW290" s="34">
        <v>36</v>
      </c>
      <c r="EX290" s="34">
        <f>(EW290/12*1*$D290*$G290*$H290*$M290*EX$9)+(EW290/12*11*$E290*$G290*$H290*$M290)</f>
        <v>895990.31423999998</v>
      </c>
      <c r="EY290" s="34">
        <v>6</v>
      </c>
      <c r="EZ290" s="34">
        <v>176258.16000000003</v>
      </c>
      <c r="FA290" s="34"/>
      <c r="FB290" s="34"/>
      <c r="FC290" s="34">
        <f t="shared" si="2393"/>
        <v>6</v>
      </c>
      <c r="FD290" s="34">
        <f t="shared" si="2393"/>
        <v>176258.16000000003</v>
      </c>
      <c r="FE290" s="34">
        <v>164</v>
      </c>
      <c r="FF290" s="34">
        <f>(FE290/12*1*$D290*$G290*$H290*$M290*FF$9)+(FE290/12*11*$E290*$G290*$H290*$M290)</f>
        <v>4050061.9317760002</v>
      </c>
      <c r="FG290" s="34">
        <v>29</v>
      </c>
      <c r="FH290" s="34">
        <v>763366.07</v>
      </c>
      <c r="FI290" s="34"/>
      <c r="FJ290" s="34"/>
      <c r="FK290" s="34">
        <f t="shared" si="2394"/>
        <v>29</v>
      </c>
      <c r="FL290" s="34">
        <f t="shared" si="2394"/>
        <v>763366.07</v>
      </c>
      <c r="FM290" s="34">
        <v>22</v>
      </c>
      <c r="FN290" s="34">
        <f>(FM290/12*1*$D290*$G290*$H290*$M290*FN$9)+(FM290/12*11*$E290*$G290*$H290*$M290)</f>
        <v>543300.99084799993</v>
      </c>
      <c r="FO290" s="34">
        <v>10</v>
      </c>
      <c r="FP290" s="34">
        <v>248363.83000000005</v>
      </c>
      <c r="FQ290" s="34"/>
      <c r="FR290" s="34"/>
      <c r="FS290" s="34"/>
      <c r="FT290" s="34"/>
      <c r="FU290" s="34">
        <v>32</v>
      </c>
      <c r="FV290" s="34">
        <f>(FU290/12*1*$D290*$G290*$H290*$N290*FV$9)+(FU290/12*11*$E290*$G290*$H290*$N290)</f>
        <v>1057173.7570133333</v>
      </c>
      <c r="FW290" s="34">
        <v>16</v>
      </c>
      <c r="FX290" s="34">
        <v>595304.6</v>
      </c>
      <c r="FY290" s="34"/>
      <c r="FZ290" s="34"/>
      <c r="GA290" s="34">
        <f t="shared" si="2273"/>
        <v>16</v>
      </c>
      <c r="GB290" s="34">
        <f t="shared" si="2273"/>
        <v>595304.6</v>
      </c>
      <c r="GC290" s="34">
        <v>82</v>
      </c>
      <c r="GD290" s="34">
        <f>(GC290/12*1*$D290*$G290*$H290*$O290*GD$9)+(GC290/12*11*$E290*$G290*$H290*$P290)</f>
        <v>3074061.4360906663</v>
      </c>
      <c r="GE290" s="34">
        <v>18</v>
      </c>
      <c r="GF290" s="34">
        <v>708810.01</v>
      </c>
      <c r="GG290" s="34"/>
      <c r="GH290" s="34"/>
      <c r="GI290" s="27">
        <f t="shared" si="2274"/>
        <v>18</v>
      </c>
      <c r="GJ290" s="27">
        <f t="shared" si="2274"/>
        <v>708810.01</v>
      </c>
      <c r="GK290" s="37"/>
      <c r="GL290" s="38"/>
    </row>
    <row r="291" spans="1:194" x14ac:dyDescent="0.25">
      <c r="A291" s="41"/>
      <c r="B291" s="72">
        <v>248</v>
      </c>
      <c r="C291" s="28" t="s">
        <v>429</v>
      </c>
      <c r="D291" s="29">
        <f t="shared" si="2397"/>
        <v>18150.400000000001</v>
      </c>
      <c r="E291" s="29">
        <f t="shared" si="2397"/>
        <v>18790</v>
      </c>
      <c r="F291" s="30">
        <v>18508</v>
      </c>
      <c r="G291" s="39">
        <v>2.42</v>
      </c>
      <c r="H291" s="31">
        <v>1</v>
      </c>
      <c r="I291" s="32"/>
      <c r="J291" s="32"/>
      <c r="K291" s="32"/>
      <c r="L291" s="29">
        <v>1.4</v>
      </c>
      <c r="M291" s="29">
        <v>1.68</v>
      </c>
      <c r="N291" s="29">
        <v>2.23</v>
      </c>
      <c r="O291" s="29">
        <v>2.39</v>
      </c>
      <c r="P291" s="33">
        <v>2.57</v>
      </c>
      <c r="Q291" s="34">
        <v>8</v>
      </c>
      <c r="R291" s="34">
        <f>(Q291/12*1*$D291*$G291*$H291*$L291*R$9)+(Q291/12*5*$E291*$G291*$H291*$L291*R$10)+(Q291/12*6*$F291*$G291*$H291*$L291*R$10)</f>
        <v>512747.64463999995</v>
      </c>
      <c r="S291" s="34">
        <v>3</v>
      </c>
      <c r="T291" s="34">
        <f>(S291/12*1*$D291*$G291*$H291*$L291*T$9)+(S291/12*5*$E291*$G291*$H291*$L291*T$10)+(S291/12*6*$F291*$G291*$H291*$L291*T$10)</f>
        <v>192280.36673999997</v>
      </c>
      <c r="U291" s="34">
        <v>0</v>
      </c>
      <c r="V291" s="34">
        <f t="shared" ref="V291:V295" si="2398">(U291/12*1*$D291*$G291*$H291*$L291*V$9)+(U291/12*5*$E291*$G291*$H291*$L291*V$10)+(U291/12*6*$F291*$G291*$H291*$L291*V$10)</f>
        <v>0</v>
      </c>
      <c r="W291" s="34"/>
      <c r="X291" s="34">
        <f t="shared" ref="X291:X295" si="2399">(W291/12*1*$D291*$G291*$H291*$L291*X$9)+(W291/12*5*$E291*$G291*$H291*$L291*X$10)+(W291/12*6*$F291*$G291*$H291*$L291*X$10)</f>
        <v>0</v>
      </c>
      <c r="Y291" s="34">
        <v>0</v>
      </c>
      <c r="Z291" s="34">
        <f t="shared" ref="Z291:Z295" si="2400">(Y291/12*1*$D291*$G291*$H291*$L291*Z$9)+(Y291/12*5*$E291*$G291*$H291*$L291*Z$10)+(Y291/12*6*$F291*$G291*$H291*$L291*Z$10)</f>
        <v>0</v>
      </c>
      <c r="AA291" s="34"/>
      <c r="AB291" s="34">
        <f t="shared" ref="AB291:AB295" si="2401">(AA291/12*1*$D291*$G291*$H291*$L291*AB$9)+(AA291/12*5*$E291*$G291*$H291*$L291*AB$10)+(AA291/12*6*$F291*$G291*$H291*$L291*AB$10)</f>
        <v>0</v>
      </c>
      <c r="AC291" s="34">
        <v>0</v>
      </c>
      <c r="AD291" s="34">
        <f t="shared" ref="AD291:AD295" si="2402">(AC291/12*1*$D291*$G291*$H291*$L291*AD$9)+(AC291/12*5*$E291*$G291*$H291*$L291*AD$10)+(AC291/12*6*$F291*$G291*$H291*$L291*AD$10)</f>
        <v>0</v>
      </c>
      <c r="AE291" s="34">
        <v>0</v>
      </c>
      <c r="AF291" s="34">
        <f t="shared" ref="AF291:AF295" si="2403">(AE291/12*1*$D291*$G291*$H291*$L291*AF$9)+(AE291/12*5*$E291*$G291*$H291*$L291*AF$10)+(AE291/12*6*$F291*$G291*$H291*$L291*AF$10)</f>
        <v>0</v>
      </c>
      <c r="AG291" s="34"/>
      <c r="AH291" s="34">
        <f t="shared" ref="AH291:AH295" si="2404">(AG291/12*1*$D291*$G291*$H291*$L291*AH$9)+(AG291/12*5*$E291*$G291*$H291*$L291*AH$10)+(AG291/12*6*$F291*$G291*$H291*$L291*AH$10)</f>
        <v>0</v>
      </c>
      <c r="AI291" s="34">
        <v>37</v>
      </c>
      <c r="AJ291" s="34">
        <f t="shared" ref="AJ291:AJ295" si="2405">(AI291/12*1*$D291*$G291*$H291*$L291*AJ$9)+(AI291/12*3*$E291*$G291*$H291*$L291*AJ$10)+(AI291/12*2*$E291*$G291*$H291*$L291*AJ$11)+(AI291/12*6*$F291*$G291*$H291*$L291*AJ$11)</f>
        <v>2566231.4128733333</v>
      </c>
      <c r="AK291" s="34"/>
      <c r="AL291" s="34">
        <f>(AK291/12*1*$D291*$G291*$H291*$L291*AL$9)+(AK291/12*5*$E291*$G291*$H291*$L291*AL$10)+(AK291/12*6*$F291*$G291*$H291*$L291*AL$10)</f>
        <v>0</v>
      </c>
      <c r="AM291" s="34"/>
      <c r="AN291" s="34">
        <f>(AM291/12*1*$D291*$G291*$H291*$L291*AN$9)+(AM291/12*5*$E291*$G291*$H291*$L291*AN$10)+(AM291/12*6*$F291*$G291*$H291*$L291*AN$10)</f>
        <v>0</v>
      </c>
      <c r="AO291" s="34">
        <v>0</v>
      </c>
      <c r="AP291" s="34">
        <f t="shared" ref="AP291:AP295" si="2406">(AO291/12*1*$D291*$G291*$H291*$L291*AP$9)+(AO291/12*5*$E291*$G291*$H291*$L291*AP$10)+(AO291/12*6*$F291*$G291*$H291*$L291*AP$10)</f>
        <v>0</v>
      </c>
      <c r="AQ291" s="34">
        <v>2</v>
      </c>
      <c r="AR291" s="34">
        <f>(AQ291/12*1*$D291*$G291*$H291*$M291*AR$9)+(AQ291/12*5*$E291*$G291*$H291*$M291*AR$10)+(AQ291/12*6*$F291*$G291*$H291*$M291*AR$10)</f>
        <v>151697.30428159999</v>
      </c>
      <c r="AS291" s="34">
        <v>0</v>
      </c>
      <c r="AT291" s="34">
        <f>(AS291/12*1*$D291*$G291*$H291*$M291*AT$9)+(AS291/12*5*$E291*$G291*$H291*$M291*AT$10)+(AS291/12*6*$F291*$G291*$H291*$M291*AT$10)</f>
        <v>0</v>
      </c>
      <c r="AU291" s="70">
        <v>32</v>
      </c>
      <c r="AV291" s="34">
        <f t="shared" ref="AV291:AV295" si="2407">(AU291/12*1*$D291*$G291*$H291*$M291*AV$9)+(AU291/12*5*$E291*$G291*$H291*$M291*AV$10)+(AU291/12*6*$F291*$G291*$H291*$M291*AV$10)</f>
        <v>2427156.8685055999</v>
      </c>
      <c r="AW291" s="34">
        <v>0</v>
      </c>
      <c r="AX291" s="34">
        <f t="shared" ref="AX291:AX295" si="2408">(AW291/12*1*$D291*$G291*$H291*$M291*AX$9)+(AW291/12*5*$E291*$G291*$H291*$M291*AX$10)+(AW291/12*6*$F291*$G291*$H291*$M291*AX$10)</f>
        <v>0</v>
      </c>
      <c r="AY291" s="34"/>
      <c r="AZ291" s="34">
        <f t="shared" ref="AZ291:AZ295" si="2409">(AY291/12*1*$D291*$G291*$H291*$L291*AZ$9)+(AY291/12*5*$E291*$G291*$H291*$L291*AZ$10)+(AY291/12*6*$F291*$G291*$H291*$L291*AZ$10)</f>
        <v>0</v>
      </c>
      <c r="BA291" s="34"/>
      <c r="BB291" s="34">
        <f t="shared" ref="BB291:BB295" si="2410">(BA291/12*1*$D291*$G291*$H291*$L291*BB$9)+(BA291/12*5*$E291*$G291*$H291*$L291*BB$10)+(BA291/12*6*$F291*$G291*$H291*$L291*BB$10)</f>
        <v>0</v>
      </c>
      <c r="BC291" s="34"/>
      <c r="BD291" s="34">
        <f t="shared" ref="BD291:BD295" si="2411">(BC291/12*1*$D291*$G291*$H291*$M291*BD$9)+(BC291/12*5*$E291*$G291*$H291*$M291*BD$10)+(BC291/12*6*$F291*$G291*$H291*$M291*BD$10)</f>
        <v>0</v>
      </c>
      <c r="BE291" s="34">
        <v>0</v>
      </c>
      <c r="BF291" s="34">
        <f t="shared" ref="BF291:BF295" si="2412">(BE291/12*1*$D291*$G291*$H291*$L291*BF$9)+(BE291/12*5*$E291*$G291*$H291*$L291*BF$10)+(BE291/12*6*$F291*$G291*$H291*$L291*BF$10)</f>
        <v>0</v>
      </c>
      <c r="BG291" s="34">
        <v>0</v>
      </c>
      <c r="BH291" s="34">
        <f t="shared" ref="BH291:BH295" si="2413">(BG291/12*1*$D291*$G291*$H291*$L291*BH$9)+(BG291/12*5*$E291*$G291*$H291*$L291*BH$10)+(BG291/12*6*$F291*$G291*$H291*$L291*BH$10)</f>
        <v>0</v>
      </c>
      <c r="BI291" s="34">
        <v>0</v>
      </c>
      <c r="BJ291" s="34">
        <f t="shared" ref="BJ291:BJ295" si="2414">(BI291/12*1*$D291*$G291*$H291*$L291*BJ$9)+(BI291/12*5*$E291*$G291*$H291*$L291*BJ$10)+(BI291/12*6*$F291*$G291*$H291*$L291*BJ$10)</f>
        <v>0</v>
      </c>
      <c r="BK291" s="34">
        <v>0</v>
      </c>
      <c r="BL291" s="34">
        <f t="shared" ref="BL291:BL295" si="2415">(BK291/12*1*$D291*$G291*$H291*$M291*BL$9)+(BK291/12*5*$E291*$G291*$H291*$M291*BL$10)+(BK291/12*6*$F291*$G291*$H291*$M291*BL$10)</f>
        <v>0</v>
      </c>
      <c r="BM291" s="34">
        <v>2</v>
      </c>
      <c r="BN291" s="34">
        <f t="shared" ref="BN291:BN295" si="2416">(BM291/12*1*$D291*$G291*$H291*$L291*BN$9)+(BM291/12*5*$E291*$G291*$H291*$L291*BN$10)+(BM291/12*6*$F291*$G291*$H291*$L291*BN$10)</f>
        <v>132817.13265333333</v>
      </c>
      <c r="BO291" s="34"/>
      <c r="BP291" s="34">
        <f t="shared" ref="BP291:BP295" si="2417">(BO291/12*1*$D291*$G291*$H291*$L291*BP$9)+(BO291/12*3*$E291*$G291*$H291*$L291*BP$10)+(BO291/12*2*$E291*$G291*$H291*$L291*BP$11)+(BO291/12*6*$F291*$G291*$H291*$L291*BP$11)</f>
        <v>0</v>
      </c>
      <c r="BQ291" s="40"/>
      <c r="BR291" s="34">
        <f t="shared" ref="BR291:BR295" si="2418">(BQ291/12*1*$D291*$G291*$H291*$M291*BR$9)+(BQ291/12*5*$E291*$G291*$H291*$M291*BR$10)+(BQ291/12*6*$F291*$G291*$H291*$M291*BR$10)</f>
        <v>0</v>
      </c>
      <c r="BS291" s="34"/>
      <c r="BT291" s="34">
        <f t="shared" ref="BT291:BT295" si="2419">(BS291/12*1*$D291*$G291*$H291*$M291*BT$9)+(BS291/12*4*$E291*$G291*$H291*$M291*BT$10)+(BS291/12*1*$E291*$G291*$H291*$M291*BT$12)+(BS291/12*6*$F291*$G291*$H291*$M291*BT$12)</f>
        <v>0</v>
      </c>
      <c r="BU291" s="34">
        <v>0</v>
      </c>
      <c r="BV291" s="34">
        <f t="shared" ref="BV291:BV295" si="2420">(BU291/12*1*$D291*$F291*$G291*$L291*BV$9)+(BU291/12*11*$E291*$F291*$G291*$L291*BV$10)</f>
        <v>0</v>
      </c>
      <c r="BW291" s="34">
        <v>0</v>
      </c>
      <c r="BX291" s="34">
        <f>(BW291/12*1*$D291*$G291*$H291*$L291*BX$9)+(BW291/12*5*$E291*$G291*$H291*$L291*BX$10)+(BW291/12*6*$F291*$G291*$H291*$L291*BX$10)</f>
        <v>0</v>
      </c>
      <c r="BY291" s="34"/>
      <c r="BZ291" s="34">
        <f>(BY291/12*1*$D291*$G291*$H291*$L291*BZ$9)+(BY291/12*5*$E291*$G291*$H291*$L291*BZ$10)+(BY291/12*6*$F291*$G291*$H291*$L291*BZ$10)</f>
        <v>0</v>
      </c>
      <c r="CA291" s="34">
        <v>0</v>
      </c>
      <c r="CB291" s="34">
        <f>(CA291/12*1*$D291*$G291*$H291*$L291*CB$9)+(CA291/12*5*$E291*$G291*$H291*$L291*CB$10)+(CA291/12*6*$F291*$G291*$H291*$L291*CB$10)</f>
        <v>0</v>
      </c>
      <c r="CC291" s="34"/>
      <c r="CD291" s="34">
        <f>(CC291/12*1*$D291*$G291*$H291*$L291*CD$9)+(CC291/12*5*$E291*$G291*$H291*$L291*CD$10)+(CC291/12*6*$F291*$G291*$H291*$L291*CD$10)</f>
        <v>0</v>
      </c>
      <c r="CE291" s="34">
        <v>0</v>
      </c>
      <c r="CF291" s="34">
        <f t="shared" ref="CF291:CF295" si="2421">(CE291/12*1*$D291*$G291*$H291*$M291*CF$9)+(CE291/12*5*$E291*$G291*$H291*$M291*CF$10)+(CE291/12*6*$F291*$G291*$H291*$M291*CF$10)</f>
        <v>0</v>
      </c>
      <c r="CG291" s="34"/>
      <c r="CH291" s="34">
        <f t="shared" ref="CH291:CH295" si="2422">(CG291/12*1*$D291*$G291*$H291*$L291*CH$9)+(CG291/12*5*$E291*$G291*$H291*$L291*CH$10)+(CG291/12*6*$F291*$G291*$H291*$L291*CH$10)</f>
        <v>0</v>
      </c>
      <c r="CI291" s="34"/>
      <c r="CJ291" s="34">
        <f t="shared" ref="CJ291:CJ295" si="2423">(CI291/12*1*$D291*$G291*$H291*$M291*CJ$9)+(CI291/12*5*$E291*$G291*$H291*$M291*CJ$10)+(CI291/12*6*$F291*$G291*$H291*$M291*CJ$10)</f>
        <v>0</v>
      </c>
      <c r="CK291" s="34">
        <v>0</v>
      </c>
      <c r="CL291" s="34">
        <f t="shared" ref="CL291:CL295" si="2424">(CK291/12*1*$D291*$G291*$H291*$L291*CL$9)+(CK291/12*5*$E291*$G291*$H291*$L291*CL$10)+(CK291/12*6*$F291*$G291*$H291*$L291*CL$10)</f>
        <v>0</v>
      </c>
      <c r="CM291" s="34">
        <v>12</v>
      </c>
      <c r="CN291" s="34">
        <f>(CM291/12*1*$D291*$G291*$H291*$L291*CN$9)+(CM291/12*11*$E291*$G291*$H291*$L291*CN$10)</f>
        <v>730776.92318399996</v>
      </c>
      <c r="CO291" s="34">
        <v>0</v>
      </c>
      <c r="CP291" s="34">
        <v>0</v>
      </c>
      <c r="CQ291" s="34"/>
      <c r="CR291" s="34"/>
      <c r="CS291" s="34">
        <f t="shared" si="2268"/>
        <v>0</v>
      </c>
      <c r="CT291" s="34">
        <f t="shared" si="2268"/>
        <v>0</v>
      </c>
      <c r="CU291" s="34">
        <v>12</v>
      </c>
      <c r="CV291" s="34">
        <f t="shared" ref="CV291:CV295" si="2425">(CU291/12*1*$D291*$G291*$H291*$M291*CV$9)+(CU291/12*5*$E291*$G291*$H291*$M291*CV$10)+(CU291/12*6*$F291*$G291*$H291*$M291*CV$10)</f>
        <v>865942.21042559994</v>
      </c>
      <c r="CW291" s="34">
        <v>12</v>
      </c>
      <c r="CX291" s="34">
        <f t="shared" ref="CX291:CX295" si="2426">(CW291/12*1*$D291*$G291*$H291*$M291*CX$9)+(CW291/12*5*$E291*$G291*$H291*$M291*CX$10)+(CW291/12*6*$F291*$G291*$H291*$M291*CX$10)</f>
        <v>865942.21042559994</v>
      </c>
      <c r="CY291" s="34"/>
      <c r="CZ291" s="34">
        <f t="shared" ref="CZ291:CZ295" si="2427">(CY291/12*1*$D291*$G291*$H291*$L291*CZ$9)+(CY291/12*5*$E291*$G291*$H291*$L291*CZ$10)+(CY291/12*6*$F291*$G291*$H291*$L291*CZ$10)</f>
        <v>0</v>
      </c>
      <c r="DA291" s="34">
        <v>2</v>
      </c>
      <c r="DB291" s="34">
        <f t="shared" ref="DB291:DB295" si="2428">(DA291/12*1*$D291*$G291*$H291*$M291*DB$9)+(DA291/12*5*$E291*$G291*$H291*$M291*DB$10)+(DA291/12*6*$F291*$G291*$H291*$M291*DB$10)</f>
        <v>145000.13084479998</v>
      </c>
      <c r="DC291" s="34">
        <v>4</v>
      </c>
      <c r="DD291" s="34">
        <f t="shared" ref="DD291:DD295" si="2429">(DC291/12*1*$D291*$G291*$H291*$M291*DD$9)+(DC291/12*5*$E291*$G291*$H291*$M291*DD$10)+(DC291/12*6*$F291*$G291*$H291*$M291*DD$10)</f>
        <v>317781.59064960002</v>
      </c>
      <c r="DE291" s="34"/>
      <c r="DF291" s="34">
        <f t="shared" ref="DF291:DF295" si="2430">(DE291/12*1*$D291*$G291*$H291*$M291*DF$9)+(DE291/12*5*$E291*$G291*$H291*$M291*DF$10)+(DE291/12*6*$F291*$G291*$H291*$M291*DF$10)</f>
        <v>0</v>
      </c>
      <c r="DG291" s="34">
        <v>2</v>
      </c>
      <c r="DH291" s="34">
        <f>(DG291/12*1*$D291*$G291*$H291*$M291*DH$9)+(DG291/12*11*$E291*$G291*$H291*$M291*DH$10)</f>
        <v>160099.20548159999</v>
      </c>
      <c r="DI291" s="34">
        <v>1</v>
      </c>
      <c r="DJ291" s="34">
        <v>80517.83</v>
      </c>
      <c r="DK291" s="34"/>
      <c r="DL291" s="27"/>
      <c r="DM291" s="34"/>
      <c r="DN291" s="27">
        <f t="shared" si="2276"/>
        <v>80517.83</v>
      </c>
      <c r="DO291" s="34">
        <v>0</v>
      </c>
      <c r="DP291" s="34">
        <f t="shared" ref="DP291:DP295" si="2431">(DO291/12*1*$D291*$G291*$H291*$L291*DP$9)+(DO291/12*5*$E291*$G291*$H291*$L291*DP$10)+(DO291/12*6*$F291*$G291*$H291*$L291*DP$10)</f>
        <v>0</v>
      </c>
      <c r="DQ291" s="34">
        <v>4</v>
      </c>
      <c r="DR291" s="34">
        <f>(DQ291/12*1*$D291*$G291*$H291*$M291*DR$9)+(DQ291/12*11*$E291*$G291*$H291*$M291*DR$10)</f>
        <v>320198.41096319997</v>
      </c>
      <c r="DS291" s="34">
        <v>1</v>
      </c>
      <c r="DT291" s="34">
        <v>74899.149999999994</v>
      </c>
      <c r="DU291" s="34"/>
      <c r="DV291" s="27"/>
      <c r="DW291" s="34">
        <f t="shared" si="2263"/>
        <v>1</v>
      </c>
      <c r="DX291" s="34">
        <f t="shared" si="2263"/>
        <v>74899.149999999994</v>
      </c>
      <c r="DY291" s="34"/>
      <c r="DZ291" s="34">
        <f>(DY291/12*1*$D291*$G291*$H291*$M291*DZ$9)+(DY291/12*11*$E291*$G291*$H291*$M291*DZ$10)</f>
        <v>0</v>
      </c>
      <c r="EA291" s="34">
        <v>0</v>
      </c>
      <c r="EB291" s="34">
        <v>0</v>
      </c>
      <c r="EC291" s="27"/>
      <c r="ED291" s="34"/>
      <c r="EE291" s="34">
        <f t="shared" si="2269"/>
        <v>0</v>
      </c>
      <c r="EF291" s="34">
        <f t="shared" si="2269"/>
        <v>0</v>
      </c>
      <c r="EG291" s="34">
        <v>2</v>
      </c>
      <c r="EH291" s="34">
        <f>(EG291/12*1*$D291*$G291*$H291*$L291*EH$9)+(EG291/12*11*$E291*$G291*$H291*$L291*EH$10)</f>
        <v>133467.24919733329</v>
      </c>
      <c r="EI291" s="34">
        <v>1</v>
      </c>
      <c r="EJ291" s="34">
        <v>67098.19</v>
      </c>
      <c r="EK291" s="34"/>
      <c r="EL291" s="34"/>
      <c r="EM291" s="34">
        <f t="shared" si="2270"/>
        <v>1</v>
      </c>
      <c r="EN291" s="34">
        <f t="shared" si="2270"/>
        <v>67098.19</v>
      </c>
      <c r="EO291" s="34">
        <v>2</v>
      </c>
      <c r="EP291" s="34">
        <f>(EO291/12*1*$D291*$G291*$H291*$L291*EP$9)+(EO291/12*11*$E291*$G291*$H291*$L291*EP$10)</f>
        <v>133467.24919733329</v>
      </c>
      <c r="EQ291" s="34">
        <v>0</v>
      </c>
      <c r="ER291" s="34">
        <v>0</v>
      </c>
      <c r="ES291" s="34"/>
      <c r="ET291" s="34"/>
      <c r="EU291" s="34">
        <f t="shared" si="2271"/>
        <v>0</v>
      </c>
      <c r="EV291" s="34">
        <f t="shared" si="2271"/>
        <v>0</v>
      </c>
      <c r="EW291" s="34"/>
      <c r="EX291" s="34">
        <f>(EW291/12*1*$D291*$G291*$H291*$M291*EX$9)+(EW291/12*11*$E291*$G291*$H291*$M291*EX$10)</f>
        <v>0</v>
      </c>
      <c r="EY291" s="34">
        <v>0</v>
      </c>
      <c r="EZ291" s="34">
        <v>0</v>
      </c>
      <c r="FA291" s="34"/>
      <c r="FB291" s="34"/>
      <c r="FC291" s="34">
        <f t="shared" si="2393"/>
        <v>0</v>
      </c>
      <c r="FD291" s="34">
        <f t="shared" si="2393"/>
        <v>0</v>
      </c>
      <c r="FE291" s="34"/>
      <c r="FF291" s="34">
        <f t="shared" ref="FF291:FF295" si="2432">(FE291/12*1*$D291*$G291*$H291*$M291*FF$9)+(FE291/12*11*$E291*$G291*$H291*$M291*FF$10)</f>
        <v>0</v>
      </c>
      <c r="FG291" s="34">
        <v>0</v>
      </c>
      <c r="FH291" s="34">
        <f t="shared" si="2396"/>
        <v>0</v>
      </c>
      <c r="FI291" s="34"/>
      <c r="FJ291" s="34"/>
      <c r="FK291" s="34">
        <f t="shared" si="2394"/>
        <v>0</v>
      </c>
      <c r="FL291" s="34">
        <f t="shared" si="2394"/>
        <v>0</v>
      </c>
      <c r="FM291" s="34">
        <v>4</v>
      </c>
      <c r="FN291" s="34">
        <f t="shared" ref="FN291:FN295" si="2433">(FM291/12*1*$D291*$G291*$H291*$M291*FN$9)+(FM291/12*11*$E291*$G291*$H291*$M291*FN$10)</f>
        <v>413700.30486399995</v>
      </c>
      <c r="FO291" s="34">
        <v>0</v>
      </c>
      <c r="FP291" s="34">
        <v>0</v>
      </c>
      <c r="FQ291" s="34"/>
      <c r="FR291" s="34"/>
      <c r="FS291" s="34"/>
      <c r="FT291" s="34"/>
      <c r="FU291" s="34"/>
      <c r="FV291" s="34">
        <f t="shared" ref="FV291:FV295" si="2434">(FU291/12*1*$D291*$G291*$H291*$N291*FV$9)+(FU291/12*11*$E291*$G291*$H291*$N291*FV$10)</f>
        <v>0</v>
      </c>
      <c r="FW291" s="34">
        <v>0</v>
      </c>
      <c r="FX291" s="34">
        <v>0</v>
      </c>
      <c r="FY291" s="34"/>
      <c r="FZ291" s="34"/>
      <c r="GA291" s="34">
        <f t="shared" si="2273"/>
        <v>0</v>
      </c>
      <c r="GB291" s="34">
        <f t="shared" si="2273"/>
        <v>0</v>
      </c>
      <c r="GC291" s="34">
        <v>2</v>
      </c>
      <c r="GD291" s="34">
        <f>(GC291/12*1*$D291*$G291*$H291*$O291*GD$9)+(GC291/12*11*$E291*$G291*$H291*$P291*GD$10)</f>
        <v>314586.67652866663</v>
      </c>
      <c r="GE291" s="34">
        <v>0</v>
      </c>
      <c r="GF291" s="34">
        <v>0</v>
      </c>
      <c r="GG291" s="34"/>
      <c r="GH291" s="34"/>
      <c r="GI291" s="27">
        <f t="shared" si="2274"/>
        <v>0</v>
      </c>
      <c r="GJ291" s="27">
        <f t="shared" si="2274"/>
        <v>0</v>
      </c>
      <c r="GK291" s="37"/>
      <c r="GL291" s="38"/>
    </row>
    <row r="292" spans="1:194" x14ac:dyDescent="0.25">
      <c r="A292" s="41"/>
      <c r="B292" s="72">
        <v>249</v>
      </c>
      <c r="C292" s="28" t="s">
        <v>430</v>
      </c>
      <c r="D292" s="29">
        <f t="shared" si="2397"/>
        <v>18150.400000000001</v>
      </c>
      <c r="E292" s="29">
        <f t="shared" si="2397"/>
        <v>18790</v>
      </c>
      <c r="F292" s="30">
        <v>18508</v>
      </c>
      <c r="G292" s="39">
        <v>3.51</v>
      </c>
      <c r="H292" s="31">
        <v>1</v>
      </c>
      <c r="I292" s="32"/>
      <c r="J292" s="32"/>
      <c r="K292" s="32"/>
      <c r="L292" s="29">
        <v>1.4</v>
      </c>
      <c r="M292" s="29">
        <v>1.68</v>
      </c>
      <c r="N292" s="29">
        <v>2.23</v>
      </c>
      <c r="O292" s="29">
        <v>2.39</v>
      </c>
      <c r="P292" s="33">
        <v>2.57</v>
      </c>
      <c r="Q292" s="34">
        <v>38</v>
      </c>
      <c r="R292" s="34">
        <f>(Q292/12*1*$D292*$G292*$H292*$L292*R$9)+(Q292/12*5*$E292*$G292*$H292*$L292*R$10)+(Q292/12*6*$F292*$G292*$H292*$L292*R$10)</f>
        <v>3532555.8286199998</v>
      </c>
      <c r="S292" s="34">
        <v>40</v>
      </c>
      <c r="T292" s="34">
        <f>(S292/12*1*$D292*$G292*$H292*$L292*T$9)+(S292/12*5*$E292*$G292*$H292*$L292*T$10)+(S292/12*6*$F292*$G292*$H292*$L292*T$10)</f>
        <v>3718479.8196</v>
      </c>
      <c r="U292" s="34"/>
      <c r="V292" s="34">
        <f t="shared" si="2398"/>
        <v>0</v>
      </c>
      <c r="W292" s="34"/>
      <c r="X292" s="34">
        <f t="shared" si="2399"/>
        <v>0</v>
      </c>
      <c r="Y292" s="34"/>
      <c r="Z292" s="34">
        <f t="shared" si="2400"/>
        <v>0</v>
      </c>
      <c r="AA292" s="34">
        <v>10</v>
      </c>
      <c r="AB292" s="34">
        <f t="shared" si="2401"/>
        <v>938014.62299999991</v>
      </c>
      <c r="AC292" s="34"/>
      <c r="AD292" s="34">
        <f t="shared" si="2402"/>
        <v>0</v>
      </c>
      <c r="AE292" s="34"/>
      <c r="AF292" s="34">
        <f t="shared" si="2403"/>
        <v>0</v>
      </c>
      <c r="AG292" s="34"/>
      <c r="AH292" s="34">
        <f t="shared" si="2404"/>
        <v>0</v>
      </c>
      <c r="AI292" s="34">
        <v>0</v>
      </c>
      <c r="AJ292" s="34">
        <f t="shared" si="2405"/>
        <v>0</v>
      </c>
      <c r="AK292" s="34"/>
      <c r="AL292" s="34">
        <f>(AK292/12*1*$D292*$G292*$H292*$L292*AL$9)+(AK292/12*5*$E292*$G292*$H292*$L292*AL$10)+(AK292/12*6*$F292*$G292*$H292*$L292*AL$10)</f>
        <v>0</v>
      </c>
      <c r="AM292" s="34"/>
      <c r="AN292" s="34">
        <f>(AM292/12*1*$D292*$G292*$H292*$L292*AN$9)+(AM292/12*5*$E292*$G292*$H292*$L292*AN$10)+(AM292/12*6*$F292*$G292*$H292*$L292*AN$10)</f>
        <v>0</v>
      </c>
      <c r="AO292" s="34"/>
      <c r="AP292" s="34">
        <f t="shared" si="2406"/>
        <v>0</v>
      </c>
      <c r="AQ292" s="34">
        <v>8</v>
      </c>
      <c r="AR292" s="34">
        <f>(AQ292/12*1*$D292*$G292*$H292*$M292*AR$9)+(AQ292/12*5*$E292*$G292*$H292*$M292*AR$10)+(AQ292/12*6*$F292*$G292*$H292*$M292*AR$10)</f>
        <v>880095.1041791999</v>
      </c>
      <c r="AS292" s="34"/>
      <c r="AT292" s="34">
        <f>(AS292/12*1*$D292*$G292*$H292*$M292*AT$9)+(AS292/12*5*$E292*$G292*$H292*$M292*AT$10)+(AS292/12*6*$F292*$G292*$H292*$M292*AT$10)</f>
        <v>0</v>
      </c>
      <c r="AU292" s="70">
        <v>18</v>
      </c>
      <c r="AV292" s="34">
        <f t="shared" si="2407"/>
        <v>1980213.9844032</v>
      </c>
      <c r="AW292" s="34"/>
      <c r="AX292" s="34">
        <f t="shared" si="2408"/>
        <v>0</v>
      </c>
      <c r="AY292" s="34"/>
      <c r="AZ292" s="34">
        <f t="shared" si="2409"/>
        <v>0</v>
      </c>
      <c r="BA292" s="34"/>
      <c r="BB292" s="34">
        <f t="shared" si="2410"/>
        <v>0</v>
      </c>
      <c r="BC292" s="34"/>
      <c r="BD292" s="34">
        <f t="shared" si="2411"/>
        <v>0</v>
      </c>
      <c r="BE292" s="34"/>
      <c r="BF292" s="34">
        <f t="shared" si="2412"/>
        <v>0</v>
      </c>
      <c r="BG292" s="34"/>
      <c r="BH292" s="34">
        <f t="shared" si="2413"/>
        <v>0</v>
      </c>
      <c r="BI292" s="34"/>
      <c r="BJ292" s="34">
        <f t="shared" si="2414"/>
        <v>0</v>
      </c>
      <c r="BK292" s="34"/>
      <c r="BL292" s="34">
        <f t="shared" si="2415"/>
        <v>0</v>
      </c>
      <c r="BM292" s="34">
        <v>10</v>
      </c>
      <c r="BN292" s="34">
        <f t="shared" si="2416"/>
        <v>963198.62730000005</v>
      </c>
      <c r="BO292" s="34">
        <v>8</v>
      </c>
      <c r="BP292" s="34">
        <f t="shared" si="2417"/>
        <v>766991.25921599998</v>
      </c>
      <c r="BQ292" s="40"/>
      <c r="BR292" s="34">
        <f t="shared" si="2418"/>
        <v>0</v>
      </c>
      <c r="BS292" s="34"/>
      <c r="BT292" s="34">
        <f t="shared" si="2419"/>
        <v>0</v>
      </c>
      <c r="BU292" s="34"/>
      <c r="BV292" s="34">
        <f t="shared" si="2420"/>
        <v>0</v>
      </c>
      <c r="BW292" s="34"/>
      <c r="BX292" s="34">
        <f>(BW292/12*1*$D292*$G292*$H292*$L292*BX$9)+(BW292/12*5*$E292*$G292*$H292*$L292*BX$10)+(BW292/12*6*$F292*$G292*$H292*$L292*BX$10)</f>
        <v>0</v>
      </c>
      <c r="BY292" s="34">
        <v>10</v>
      </c>
      <c r="BZ292" s="34">
        <f>(BY292/12*1*$D292*$G292*$H292*$L292*BZ$9)+(BY292/12*5*$E292*$G292*$H292*$L292*BZ$10)+(BY292/12*6*$F292*$G292*$H292*$L292*BZ$10)</f>
        <v>704310.82721999998</v>
      </c>
      <c r="CA292" s="34"/>
      <c r="CB292" s="34">
        <f>(CA292/12*1*$D292*$G292*$H292*$L292*CB$9)+(CA292/12*5*$E292*$G292*$H292*$L292*CB$10)+(CA292/12*6*$F292*$G292*$H292*$L292*CB$10)</f>
        <v>0</v>
      </c>
      <c r="CC292" s="34"/>
      <c r="CD292" s="34">
        <f>(CC292/12*1*$D292*$G292*$H292*$L292*CD$9)+(CC292/12*5*$E292*$G292*$H292*$L292*CD$10)+(CC292/12*6*$F292*$G292*$H292*$L292*CD$10)</f>
        <v>0</v>
      </c>
      <c r="CE292" s="34"/>
      <c r="CF292" s="34">
        <f t="shared" si="2421"/>
        <v>0</v>
      </c>
      <c r="CG292" s="34"/>
      <c r="CH292" s="34">
        <f t="shared" si="2422"/>
        <v>0</v>
      </c>
      <c r="CI292" s="34"/>
      <c r="CJ292" s="34">
        <f t="shared" si="2423"/>
        <v>0</v>
      </c>
      <c r="CK292" s="34"/>
      <c r="CL292" s="34">
        <f t="shared" si="2424"/>
        <v>0</v>
      </c>
      <c r="CM292" s="34">
        <v>8</v>
      </c>
      <c r="CN292" s="34">
        <f>(CM292/12*1*$D292*$G292*$H292*$L292*CN$9)+(CM292/12*11*$E292*$G292*$H292*$L292*CN$10)</f>
        <v>706619.00836799981</v>
      </c>
      <c r="CO292" s="34">
        <v>1</v>
      </c>
      <c r="CP292" s="34">
        <v>88086.69</v>
      </c>
      <c r="CQ292" s="34"/>
      <c r="CR292" s="34"/>
      <c r="CS292" s="34">
        <f t="shared" si="2268"/>
        <v>1</v>
      </c>
      <c r="CT292" s="34">
        <f t="shared" si="2268"/>
        <v>88086.69</v>
      </c>
      <c r="CU292" s="34">
        <v>12</v>
      </c>
      <c r="CV292" s="34">
        <f t="shared" si="2425"/>
        <v>1255974.0324768</v>
      </c>
      <c r="CW292" s="34">
        <v>2</v>
      </c>
      <c r="CX292" s="34">
        <f t="shared" si="2426"/>
        <v>209329.00541279995</v>
      </c>
      <c r="CY292" s="34"/>
      <c r="CZ292" s="34">
        <f t="shared" si="2427"/>
        <v>0</v>
      </c>
      <c r="DA292" s="34">
        <v>12</v>
      </c>
      <c r="DB292" s="34">
        <f t="shared" si="2428"/>
        <v>1261860.6428063998</v>
      </c>
      <c r="DC292" s="34"/>
      <c r="DD292" s="34">
        <f t="shared" si="2429"/>
        <v>0</v>
      </c>
      <c r="DE292" s="34"/>
      <c r="DF292" s="34">
        <f t="shared" si="2430"/>
        <v>0</v>
      </c>
      <c r="DG292" s="34"/>
      <c r="DH292" s="34">
        <f>(DG292/12*1*$D292*$G292*$H292*$M292*DH$9)+(DG292/12*11*$E292*$G292*$H292*$M292*DH$10)</f>
        <v>0</v>
      </c>
      <c r="DI292" s="34">
        <v>0</v>
      </c>
      <c r="DJ292" s="34">
        <v>0</v>
      </c>
      <c r="DK292" s="34"/>
      <c r="DL292" s="27"/>
      <c r="DM292" s="34"/>
      <c r="DN292" s="27">
        <f t="shared" si="2276"/>
        <v>0</v>
      </c>
      <c r="DO292" s="34"/>
      <c r="DP292" s="34">
        <f t="shared" si="2431"/>
        <v>0</v>
      </c>
      <c r="DQ292" s="34"/>
      <c r="DR292" s="34">
        <f>(DQ292/12*1*$D292*$G292*$H292*$M292*DR$9)+(DQ292/12*11*$E292*$G292*$H292*$M292*DR$10)</f>
        <v>0</v>
      </c>
      <c r="DS292" s="34">
        <v>1</v>
      </c>
      <c r="DT292" s="34">
        <v>108634.72</v>
      </c>
      <c r="DU292" s="34"/>
      <c r="DV292" s="27"/>
      <c r="DW292" s="34">
        <f t="shared" si="2263"/>
        <v>1</v>
      </c>
      <c r="DX292" s="34">
        <f t="shared" si="2263"/>
        <v>108634.72</v>
      </c>
      <c r="DY292" s="34">
        <v>12</v>
      </c>
      <c r="DZ292" s="34">
        <f>(DY292/12*1*$D292*$G292*$H292*$M292*DZ$9)+(DY292/12*11*$E292*$G292*$H292*$M292*DZ$10)</f>
        <v>1387373.4175391998</v>
      </c>
      <c r="EA292" s="34">
        <v>5</v>
      </c>
      <c r="EB292" s="34">
        <v>569884.59</v>
      </c>
      <c r="EC292" s="27"/>
      <c r="ED292" s="34"/>
      <c r="EE292" s="34">
        <f t="shared" si="2269"/>
        <v>5</v>
      </c>
      <c r="EF292" s="34">
        <f t="shared" si="2269"/>
        <v>569884.59</v>
      </c>
      <c r="EG292" s="34">
        <v>10</v>
      </c>
      <c r="EH292" s="34">
        <f>(EG292/12*1*$D292*$G292*$H292*$L292*EH$9)+(EG292/12*11*$E292*$G292*$H292*$L292*EH$10)</f>
        <v>967913.31545999995</v>
      </c>
      <c r="EI292" s="34">
        <v>3</v>
      </c>
      <c r="EJ292" s="34">
        <v>291960.30000000005</v>
      </c>
      <c r="EK292" s="34"/>
      <c r="EL292" s="34"/>
      <c r="EM292" s="34">
        <f t="shared" si="2270"/>
        <v>3</v>
      </c>
      <c r="EN292" s="34">
        <f t="shared" si="2270"/>
        <v>291960.30000000005</v>
      </c>
      <c r="EO292" s="34">
        <v>4</v>
      </c>
      <c r="EP292" s="34">
        <f>(EO292/12*1*$D292*$G292*$H292*$L292*EP$9)+(EO292/12*11*$E292*$G292*$H292*$L292*EP$10)</f>
        <v>387165.32618399989</v>
      </c>
      <c r="EQ292" s="34">
        <v>1</v>
      </c>
      <c r="ER292" s="34">
        <v>90974.89</v>
      </c>
      <c r="ES292" s="34"/>
      <c r="ET292" s="34"/>
      <c r="EU292" s="34">
        <f t="shared" si="2271"/>
        <v>1</v>
      </c>
      <c r="EV292" s="34">
        <f t="shared" si="2271"/>
        <v>90974.89</v>
      </c>
      <c r="EW292" s="34">
        <v>6</v>
      </c>
      <c r="EX292" s="34">
        <f>(EW292/12*1*$D292*$G292*$H292*$M292*EX$9)+(EW292/12*11*$E292*$G292*$H292*$M292*EX$10)</f>
        <v>905406.0528239999</v>
      </c>
      <c r="EY292" s="34">
        <v>0</v>
      </c>
      <c r="EZ292" s="34">
        <v>0</v>
      </c>
      <c r="FA292" s="34"/>
      <c r="FB292" s="34"/>
      <c r="FC292" s="34">
        <f t="shared" si="2393"/>
        <v>0</v>
      </c>
      <c r="FD292" s="34">
        <f t="shared" si="2393"/>
        <v>0</v>
      </c>
      <c r="FE292" s="34">
        <v>4</v>
      </c>
      <c r="FF292" s="34">
        <f t="shared" si="2432"/>
        <v>600036.39259199996</v>
      </c>
      <c r="FG292" s="34">
        <v>0</v>
      </c>
      <c r="FH292" s="34">
        <f t="shared" si="2396"/>
        <v>0</v>
      </c>
      <c r="FI292" s="34"/>
      <c r="FJ292" s="34"/>
      <c r="FK292" s="34">
        <f t="shared" si="2394"/>
        <v>0</v>
      </c>
      <c r="FL292" s="34">
        <f t="shared" si="2394"/>
        <v>0</v>
      </c>
      <c r="FM292" s="34"/>
      <c r="FN292" s="34">
        <f t="shared" si="2433"/>
        <v>0</v>
      </c>
      <c r="FO292" s="34">
        <v>2</v>
      </c>
      <c r="FP292" s="34">
        <v>300048.76</v>
      </c>
      <c r="FQ292" s="34"/>
      <c r="FR292" s="34"/>
      <c r="FS292" s="34"/>
      <c r="FT292" s="34"/>
      <c r="FU292" s="34">
        <v>2</v>
      </c>
      <c r="FV292" s="34">
        <f t="shared" si="2434"/>
        <v>400606.24956299999</v>
      </c>
      <c r="FW292" s="34">
        <v>3</v>
      </c>
      <c r="FX292" s="34">
        <v>597418.53</v>
      </c>
      <c r="FY292" s="34"/>
      <c r="FZ292" s="34"/>
      <c r="GA292" s="34">
        <f t="shared" si="2273"/>
        <v>3</v>
      </c>
      <c r="GB292" s="34">
        <f t="shared" si="2273"/>
        <v>597418.53</v>
      </c>
      <c r="GC292" s="34">
        <v>2</v>
      </c>
      <c r="GD292" s="34">
        <f>(GC292/12*1*$D292*$G292*$H292*$O292*GD$9)+(GC292/12*11*$E292*$G292*$H292*$P292*GD$10)</f>
        <v>456280.67546099995</v>
      </c>
      <c r="GE292" s="34">
        <v>2</v>
      </c>
      <c r="GF292" s="34">
        <v>442668.23</v>
      </c>
      <c r="GG292" s="34"/>
      <c r="GH292" s="34"/>
      <c r="GI292" s="27">
        <f t="shared" si="2274"/>
        <v>2</v>
      </c>
      <c r="GJ292" s="27">
        <f t="shared" si="2274"/>
        <v>442668.23</v>
      </c>
      <c r="GK292" s="37"/>
      <c r="GL292" s="38"/>
    </row>
    <row r="293" spans="1:194" x14ac:dyDescent="0.25">
      <c r="A293" s="41"/>
      <c r="B293" s="72">
        <v>250</v>
      </c>
      <c r="C293" s="28" t="s">
        <v>431</v>
      </c>
      <c r="D293" s="29">
        <f t="shared" si="2397"/>
        <v>18150.400000000001</v>
      </c>
      <c r="E293" s="29">
        <f t="shared" si="2397"/>
        <v>18790</v>
      </c>
      <c r="F293" s="30">
        <v>18508</v>
      </c>
      <c r="G293" s="39">
        <v>4.0199999999999996</v>
      </c>
      <c r="H293" s="31">
        <v>1</v>
      </c>
      <c r="I293" s="32"/>
      <c r="J293" s="32"/>
      <c r="K293" s="32"/>
      <c r="L293" s="29">
        <v>1.4</v>
      </c>
      <c r="M293" s="29">
        <v>1.68</v>
      </c>
      <c r="N293" s="29">
        <v>2.23</v>
      </c>
      <c r="O293" s="29">
        <v>2.39</v>
      </c>
      <c r="P293" s="33">
        <v>2.57</v>
      </c>
      <c r="Q293" s="34"/>
      <c r="R293" s="34">
        <f>(Q293/12*1*$D293*$G293*$H293*$L293*R$9)+(Q293/12*5*$E293*$G293*$H293*$L293*R$10)+(Q293/12*6*$F293*$G293*$H293*$L293*R$10)</f>
        <v>0</v>
      </c>
      <c r="S293" s="34"/>
      <c r="T293" s="34">
        <f>(S293/12*1*$D293*$G293*$H293*$L293*T$9)+(S293/12*5*$E293*$G293*$H293*$L293*T$10)+(S293/12*6*$F293*$G293*$H293*$L293*T$10)</f>
        <v>0</v>
      </c>
      <c r="U293" s="34"/>
      <c r="V293" s="34">
        <f t="shared" si="2398"/>
        <v>0</v>
      </c>
      <c r="W293" s="34"/>
      <c r="X293" s="34">
        <f t="shared" si="2399"/>
        <v>0</v>
      </c>
      <c r="Y293" s="34"/>
      <c r="Z293" s="34">
        <f t="shared" si="2400"/>
        <v>0</v>
      </c>
      <c r="AA293" s="34"/>
      <c r="AB293" s="34">
        <f t="shared" si="2401"/>
        <v>0</v>
      </c>
      <c r="AC293" s="34"/>
      <c r="AD293" s="34">
        <f t="shared" si="2402"/>
        <v>0</v>
      </c>
      <c r="AE293" s="34"/>
      <c r="AF293" s="34">
        <f t="shared" si="2403"/>
        <v>0</v>
      </c>
      <c r="AG293" s="34"/>
      <c r="AH293" s="34">
        <f t="shared" si="2404"/>
        <v>0</v>
      </c>
      <c r="AI293" s="34">
        <v>0</v>
      </c>
      <c r="AJ293" s="34">
        <f t="shared" si="2405"/>
        <v>0</v>
      </c>
      <c r="AK293" s="34"/>
      <c r="AL293" s="34">
        <f>(AK293/12*1*$D293*$G293*$H293*$L293*AL$9)+(AK293/12*5*$E293*$G293*$H293*$L293*AL$10)+(AK293/12*6*$F293*$G293*$H293*$L293*AL$10)</f>
        <v>0</v>
      </c>
      <c r="AM293" s="34"/>
      <c r="AN293" s="34">
        <f>(AM293/12*1*$D293*$G293*$H293*$L293*AN$9)+(AM293/12*5*$E293*$G293*$H293*$L293*AN$10)+(AM293/12*6*$F293*$G293*$H293*$L293*AN$10)</f>
        <v>0</v>
      </c>
      <c r="AO293" s="34"/>
      <c r="AP293" s="34">
        <f t="shared" si="2406"/>
        <v>0</v>
      </c>
      <c r="AQ293" s="34"/>
      <c r="AR293" s="34">
        <f>(AQ293/12*1*$D293*$G293*$H293*$M293*AR$9)+(AQ293/12*5*$E293*$G293*$H293*$M293*AR$10)+(AQ293/12*6*$F293*$G293*$H293*$M293*AR$10)</f>
        <v>0</v>
      </c>
      <c r="AS293" s="34"/>
      <c r="AT293" s="34">
        <f>(AS293/12*1*$D293*$G293*$H293*$M293*AT$9)+(AS293/12*5*$E293*$G293*$H293*$M293*AT$10)+(AS293/12*6*$F293*$G293*$H293*$M293*AT$10)</f>
        <v>0</v>
      </c>
      <c r="AU293" s="34"/>
      <c r="AV293" s="34">
        <f t="shared" si="2407"/>
        <v>0</v>
      </c>
      <c r="AW293" s="34"/>
      <c r="AX293" s="34">
        <f t="shared" si="2408"/>
        <v>0</v>
      </c>
      <c r="AY293" s="34"/>
      <c r="AZ293" s="34">
        <f t="shared" si="2409"/>
        <v>0</v>
      </c>
      <c r="BA293" s="34"/>
      <c r="BB293" s="34">
        <f t="shared" si="2410"/>
        <v>0</v>
      </c>
      <c r="BC293" s="34"/>
      <c r="BD293" s="34">
        <f t="shared" si="2411"/>
        <v>0</v>
      </c>
      <c r="BE293" s="34"/>
      <c r="BF293" s="34">
        <f t="shared" si="2412"/>
        <v>0</v>
      </c>
      <c r="BG293" s="34"/>
      <c r="BH293" s="34">
        <f t="shared" si="2413"/>
        <v>0</v>
      </c>
      <c r="BI293" s="34"/>
      <c r="BJ293" s="34">
        <f t="shared" si="2414"/>
        <v>0</v>
      </c>
      <c r="BK293" s="34"/>
      <c r="BL293" s="34">
        <f t="shared" si="2415"/>
        <v>0</v>
      </c>
      <c r="BM293" s="34"/>
      <c r="BN293" s="34">
        <f t="shared" si="2416"/>
        <v>0</v>
      </c>
      <c r="BO293" s="34"/>
      <c r="BP293" s="34">
        <f t="shared" si="2417"/>
        <v>0</v>
      </c>
      <c r="BQ293" s="40"/>
      <c r="BR293" s="34">
        <f t="shared" si="2418"/>
        <v>0</v>
      </c>
      <c r="BS293" s="34"/>
      <c r="BT293" s="34">
        <f t="shared" si="2419"/>
        <v>0</v>
      </c>
      <c r="BU293" s="34"/>
      <c r="BV293" s="34">
        <f t="shared" si="2420"/>
        <v>0</v>
      </c>
      <c r="BW293" s="34"/>
      <c r="BX293" s="34">
        <f>(BW293/12*1*$D293*$G293*$H293*$L293*BX$9)+(BW293/12*5*$E293*$G293*$H293*$L293*BX$10)+(BW293/12*6*$F293*$G293*$H293*$L293*BX$10)</f>
        <v>0</v>
      </c>
      <c r="BY293" s="34"/>
      <c r="BZ293" s="34">
        <f>(BY293/12*1*$D293*$G293*$H293*$L293*BZ$9)+(BY293/12*5*$E293*$G293*$H293*$L293*BZ$10)+(BY293/12*6*$F293*$G293*$H293*$L293*BZ$10)</f>
        <v>0</v>
      </c>
      <c r="CA293" s="34"/>
      <c r="CB293" s="34">
        <f>(CA293/12*1*$D293*$G293*$H293*$L293*CB$9)+(CA293/12*5*$E293*$G293*$H293*$L293*CB$10)+(CA293/12*6*$F293*$G293*$H293*$L293*CB$10)</f>
        <v>0</v>
      </c>
      <c r="CC293" s="34"/>
      <c r="CD293" s="34">
        <f>(CC293/12*1*$D293*$G293*$H293*$L293*CD$9)+(CC293/12*5*$E293*$G293*$H293*$L293*CD$10)+(CC293/12*6*$F293*$G293*$H293*$L293*CD$10)</f>
        <v>0</v>
      </c>
      <c r="CE293" s="34"/>
      <c r="CF293" s="34">
        <f t="shared" si="2421"/>
        <v>0</v>
      </c>
      <c r="CG293" s="34"/>
      <c r="CH293" s="34">
        <f t="shared" si="2422"/>
        <v>0</v>
      </c>
      <c r="CI293" s="34"/>
      <c r="CJ293" s="34">
        <f t="shared" si="2423"/>
        <v>0</v>
      </c>
      <c r="CK293" s="34"/>
      <c r="CL293" s="34">
        <f t="shared" si="2424"/>
        <v>0</v>
      </c>
      <c r="CM293" s="34"/>
      <c r="CN293" s="34">
        <f>(CM293/12*1*$D293*$G293*$H293*$L293*CN$9)+(CM293/12*11*$E293*$G293*$H293*$L293*CN$10)</f>
        <v>0</v>
      </c>
      <c r="CO293" s="34"/>
      <c r="CP293" s="34"/>
      <c r="CQ293" s="34"/>
      <c r="CR293" s="34"/>
      <c r="CS293" s="34">
        <f t="shared" si="2268"/>
        <v>0</v>
      </c>
      <c r="CT293" s="34">
        <f t="shared" si="2268"/>
        <v>0</v>
      </c>
      <c r="CU293" s="34">
        <v>8</v>
      </c>
      <c r="CV293" s="34">
        <f t="shared" si="2425"/>
        <v>958977.3239423997</v>
      </c>
      <c r="CW293" s="34"/>
      <c r="CX293" s="34">
        <f t="shared" si="2426"/>
        <v>0</v>
      </c>
      <c r="CY293" s="34"/>
      <c r="CZ293" s="34">
        <f t="shared" si="2427"/>
        <v>0</v>
      </c>
      <c r="DA293" s="34"/>
      <c r="DB293" s="34">
        <f t="shared" si="2428"/>
        <v>0</v>
      </c>
      <c r="DC293" s="34"/>
      <c r="DD293" s="34">
        <f t="shared" si="2429"/>
        <v>0</v>
      </c>
      <c r="DE293" s="34"/>
      <c r="DF293" s="34">
        <f t="shared" si="2430"/>
        <v>0</v>
      </c>
      <c r="DG293" s="34"/>
      <c r="DH293" s="34">
        <f>(DG293/12*1*$D293*$G293*$H293*$M293*DH$9)+(DG293/12*11*$E293*$G293*$H293*$M293*DH$10)</f>
        <v>0</v>
      </c>
      <c r="DI293" s="34"/>
      <c r="DJ293" s="34"/>
      <c r="DK293" s="34"/>
      <c r="DL293" s="27"/>
      <c r="DM293" s="34"/>
      <c r="DN293" s="27">
        <f t="shared" si="2276"/>
        <v>0</v>
      </c>
      <c r="DO293" s="34"/>
      <c r="DP293" s="34">
        <f t="shared" si="2431"/>
        <v>0</v>
      </c>
      <c r="DQ293" s="34"/>
      <c r="DR293" s="34">
        <f>(DQ293/12*1*$D293*$G293*$H293*$M293*DR$9)+(DQ293/12*11*$E293*$G293*$H293*$M293*DR$10)</f>
        <v>0</v>
      </c>
      <c r="DS293" s="34"/>
      <c r="DT293" s="34"/>
      <c r="DU293" s="34"/>
      <c r="DV293" s="27"/>
      <c r="DW293" s="34">
        <f t="shared" si="2263"/>
        <v>0</v>
      </c>
      <c r="DX293" s="34">
        <f t="shared" si="2263"/>
        <v>0</v>
      </c>
      <c r="DY293" s="34"/>
      <c r="DZ293" s="34">
        <f>(DY293/12*1*$D293*$G293*$H293*$M293*DZ$9)+(DY293/12*11*$E293*$G293*$H293*$M293*DZ$10)</f>
        <v>0</v>
      </c>
      <c r="EA293" s="34"/>
      <c r="EB293" s="34"/>
      <c r="EC293" s="27"/>
      <c r="ED293" s="34"/>
      <c r="EE293" s="34">
        <f t="shared" si="2269"/>
        <v>0</v>
      </c>
      <c r="EF293" s="34">
        <f t="shared" si="2269"/>
        <v>0</v>
      </c>
      <c r="EG293" s="34"/>
      <c r="EH293" s="34">
        <f>(EG293/12*1*$D293*$G293*$H293*$L293*EH$9)+(EG293/12*11*$E293*$G293*$H293*$L293*EH$10)</f>
        <v>0</v>
      </c>
      <c r="EI293" s="34"/>
      <c r="EJ293" s="34"/>
      <c r="EK293" s="34"/>
      <c r="EL293" s="34"/>
      <c r="EM293" s="34">
        <f t="shared" si="2270"/>
        <v>0</v>
      </c>
      <c r="EN293" s="34">
        <f t="shared" si="2270"/>
        <v>0</v>
      </c>
      <c r="EO293" s="34"/>
      <c r="EP293" s="34">
        <f>(EO293/12*1*$D293*$G293*$H293*$L293*EP$9)+(EO293/12*11*$E293*$G293*$H293*$L293*EP$10)</f>
        <v>0</v>
      </c>
      <c r="EQ293" s="34"/>
      <c r="ER293" s="34">
        <f t="shared" si="2278"/>
        <v>0</v>
      </c>
      <c r="ES293" s="34"/>
      <c r="ET293" s="34"/>
      <c r="EU293" s="34">
        <f t="shared" si="2271"/>
        <v>0</v>
      </c>
      <c r="EV293" s="34">
        <f t="shared" si="2271"/>
        <v>0</v>
      </c>
      <c r="EW293" s="34"/>
      <c r="EX293" s="34">
        <f>(EW293/12*1*$D293*$G293*$H293*$M293*EX$9)+(EW293/12*11*$E293*$G293*$H293*$M293*EX$10)</f>
        <v>0</v>
      </c>
      <c r="EY293" s="34"/>
      <c r="EZ293" s="34"/>
      <c r="FA293" s="34"/>
      <c r="FB293" s="34"/>
      <c r="FC293" s="34">
        <f t="shared" si="2393"/>
        <v>0</v>
      </c>
      <c r="FD293" s="34">
        <f t="shared" si="2393"/>
        <v>0</v>
      </c>
      <c r="FE293" s="34"/>
      <c r="FF293" s="34">
        <f t="shared" si="2432"/>
        <v>0</v>
      </c>
      <c r="FG293" s="34"/>
      <c r="FH293" s="34">
        <f t="shared" si="2396"/>
        <v>0</v>
      </c>
      <c r="FI293" s="34"/>
      <c r="FJ293" s="34"/>
      <c r="FK293" s="34">
        <f t="shared" si="2394"/>
        <v>0</v>
      </c>
      <c r="FL293" s="34">
        <f t="shared" si="2394"/>
        <v>0</v>
      </c>
      <c r="FM293" s="34"/>
      <c r="FN293" s="34">
        <f t="shared" si="2433"/>
        <v>0</v>
      </c>
      <c r="FO293" s="34"/>
      <c r="FP293" s="34">
        <f t="shared" si="2280"/>
        <v>0</v>
      </c>
      <c r="FQ293" s="34"/>
      <c r="FR293" s="34"/>
      <c r="FS293" s="34"/>
      <c r="FT293" s="34"/>
      <c r="FU293" s="34"/>
      <c r="FV293" s="34">
        <f t="shared" si="2434"/>
        <v>0</v>
      </c>
      <c r="FW293" s="34"/>
      <c r="FX293" s="34"/>
      <c r="FY293" s="34"/>
      <c r="FZ293" s="34"/>
      <c r="GA293" s="34">
        <f t="shared" si="2273"/>
        <v>0</v>
      </c>
      <c r="GB293" s="34">
        <f t="shared" si="2273"/>
        <v>0</v>
      </c>
      <c r="GC293" s="34"/>
      <c r="GD293" s="34">
        <f>(GC293/12*1*$D293*$G293*$H293*$O293*GD$9)+(GC293/12*11*$E293*$G293*$H293*$P293*GD$10)</f>
        <v>0</v>
      </c>
      <c r="GE293" s="34"/>
      <c r="GF293" s="34"/>
      <c r="GG293" s="34"/>
      <c r="GH293" s="34"/>
      <c r="GI293" s="27">
        <f t="shared" si="2274"/>
        <v>0</v>
      </c>
      <c r="GJ293" s="27">
        <f t="shared" si="2274"/>
        <v>0</v>
      </c>
      <c r="GK293" s="37"/>
      <c r="GL293" s="38"/>
    </row>
    <row r="294" spans="1:194" ht="30" x14ac:dyDescent="0.25">
      <c r="A294" s="41"/>
      <c r="B294" s="72">
        <v>251</v>
      </c>
      <c r="C294" s="28" t="s">
        <v>432</v>
      </c>
      <c r="D294" s="29">
        <f t="shared" si="2397"/>
        <v>18150.400000000001</v>
      </c>
      <c r="E294" s="29">
        <f t="shared" si="2397"/>
        <v>18790</v>
      </c>
      <c r="F294" s="30">
        <v>18508</v>
      </c>
      <c r="G294" s="39">
        <v>0.84</v>
      </c>
      <c r="H294" s="31">
        <v>1</v>
      </c>
      <c r="I294" s="32"/>
      <c r="J294" s="32"/>
      <c r="K294" s="32"/>
      <c r="L294" s="29">
        <v>1.4</v>
      </c>
      <c r="M294" s="29">
        <v>1.68</v>
      </c>
      <c r="N294" s="29">
        <v>2.23</v>
      </c>
      <c r="O294" s="29">
        <v>2.39</v>
      </c>
      <c r="P294" s="33">
        <v>2.57</v>
      </c>
      <c r="Q294" s="34">
        <v>10</v>
      </c>
      <c r="R294" s="34">
        <f>(Q294/12*1*$D294*$G294*$H294*$L294*R$9)+(Q294/12*5*$E294*$G294*$H294*$L294*R$10)+(Q294/12*6*$F294*$G294*$H294*$L294*R$10)</f>
        <v>222473.15159999998</v>
      </c>
      <c r="S294" s="34">
        <v>36</v>
      </c>
      <c r="T294" s="34">
        <f>(S294/12*1*$D294*$G294*$H294*$L294*T$9)+(S294/12*5*$E294*$G294*$H294*$L294*T$10)+(S294/12*6*$F294*$G294*$H294*$L294*T$10)</f>
        <v>800903.34575999994</v>
      </c>
      <c r="U294" s="34">
        <v>0</v>
      </c>
      <c r="V294" s="34">
        <f t="shared" si="2398"/>
        <v>0</v>
      </c>
      <c r="W294" s="34"/>
      <c r="X294" s="34">
        <f t="shared" si="2399"/>
        <v>0</v>
      </c>
      <c r="Y294" s="34"/>
      <c r="Z294" s="34">
        <f t="shared" si="2400"/>
        <v>0</v>
      </c>
      <c r="AA294" s="34"/>
      <c r="AB294" s="34">
        <f t="shared" si="2401"/>
        <v>0</v>
      </c>
      <c r="AC294" s="34">
        <v>0</v>
      </c>
      <c r="AD294" s="34">
        <f t="shared" si="2402"/>
        <v>0</v>
      </c>
      <c r="AE294" s="34">
        <v>0</v>
      </c>
      <c r="AF294" s="34">
        <f t="shared" si="2403"/>
        <v>0</v>
      </c>
      <c r="AG294" s="34">
        <v>0</v>
      </c>
      <c r="AH294" s="34">
        <f t="shared" si="2404"/>
        <v>0</v>
      </c>
      <c r="AI294" s="34">
        <v>25</v>
      </c>
      <c r="AJ294" s="34">
        <f t="shared" si="2405"/>
        <v>601863.52099999995</v>
      </c>
      <c r="AK294" s="34"/>
      <c r="AL294" s="34">
        <f>(AK294/12*1*$D294*$G294*$H294*$L294*AL$9)+(AK294/12*5*$E294*$G294*$H294*$L294*AL$10)+(AK294/12*6*$F294*$G294*$H294*$L294*AL$10)</f>
        <v>0</v>
      </c>
      <c r="AM294" s="34"/>
      <c r="AN294" s="34">
        <f>(AM294/12*1*$D294*$G294*$H294*$L294*AN$9)+(AM294/12*5*$E294*$G294*$H294*$L294*AN$10)+(AM294/12*6*$F294*$G294*$H294*$L294*AN$10)</f>
        <v>0</v>
      </c>
      <c r="AO294" s="34">
        <v>2</v>
      </c>
      <c r="AP294" s="34">
        <f t="shared" si="2406"/>
        <v>43879.385536000002</v>
      </c>
      <c r="AQ294" s="34"/>
      <c r="AR294" s="34">
        <f>(AQ294/12*1*$D294*$G294*$H294*$M294*AR$9)+(AQ294/12*5*$E294*$G294*$H294*$M294*AR$10)+(AQ294/12*6*$F294*$G294*$H294*$M294*AR$10)</f>
        <v>0</v>
      </c>
      <c r="AS294" s="34">
        <v>0</v>
      </c>
      <c r="AT294" s="34">
        <f>(AS294/12*1*$D294*$G294*$H294*$M294*AT$9)+(AS294/12*5*$E294*$G294*$H294*$M294*AT$10)+(AS294/12*6*$F294*$G294*$H294*$M294*AT$10)</f>
        <v>0</v>
      </c>
      <c r="AU294" s="70">
        <v>46</v>
      </c>
      <c r="AV294" s="34">
        <f t="shared" si="2407"/>
        <v>1211071.0407936</v>
      </c>
      <c r="AW294" s="34"/>
      <c r="AX294" s="34">
        <f t="shared" si="2408"/>
        <v>0</v>
      </c>
      <c r="AY294" s="34"/>
      <c r="AZ294" s="34">
        <f t="shared" si="2409"/>
        <v>0</v>
      </c>
      <c r="BA294" s="34"/>
      <c r="BB294" s="34">
        <f t="shared" si="2410"/>
        <v>0</v>
      </c>
      <c r="BC294" s="34"/>
      <c r="BD294" s="34">
        <f t="shared" si="2411"/>
        <v>0</v>
      </c>
      <c r="BE294" s="34">
        <v>0</v>
      </c>
      <c r="BF294" s="34">
        <f t="shared" si="2412"/>
        <v>0</v>
      </c>
      <c r="BG294" s="34">
        <v>0</v>
      </c>
      <c r="BH294" s="34">
        <f t="shared" si="2413"/>
        <v>0</v>
      </c>
      <c r="BI294" s="34">
        <v>0</v>
      </c>
      <c r="BJ294" s="34">
        <f t="shared" si="2414"/>
        <v>0</v>
      </c>
      <c r="BK294" s="34">
        <v>0</v>
      </c>
      <c r="BL294" s="34">
        <f t="shared" si="2415"/>
        <v>0</v>
      </c>
      <c r="BM294" s="34">
        <v>22</v>
      </c>
      <c r="BN294" s="34">
        <f t="shared" si="2416"/>
        <v>507119.96103999997</v>
      </c>
      <c r="BO294" s="34">
        <v>6</v>
      </c>
      <c r="BP294" s="34">
        <f t="shared" si="2417"/>
        <v>137665.09780799999</v>
      </c>
      <c r="BQ294" s="40">
        <v>6</v>
      </c>
      <c r="BR294" s="34">
        <f t="shared" si="2418"/>
        <v>165198.11736959999</v>
      </c>
      <c r="BS294" s="34">
        <v>0</v>
      </c>
      <c r="BT294" s="34">
        <f t="shared" si="2419"/>
        <v>0</v>
      </c>
      <c r="BU294" s="34">
        <v>0</v>
      </c>
      <c r="BV294" s="34">
        <f t="shared" si="2420"/>
        <v>0</v>
      </c>
      <c r="BW294" s="34">
        <v>0</v>
      </c>
      <c r="BX294" s="34">
        <f>(BW294/12*1*$D294*$G294*$H294*$L294*BX$9)+(BW294/12*5*$E294*$G294*$H294*$L294*BX$10)+(BW294/12*6*$F294*$G294*$H294*$L294*BX$10)</f>
        <v>0</v>
      </c>
      <c r="BY294" s="34"/>
      <c r="BZ294" s="34">
        <f>(BY294/12*1*$D294*$G294*$H294*$L294*BZ$9)+(BY294/12*5*$E294*$G294*$H294*$L294*BZ$10)+(BY294/12*6*$F294*$G294*$H294*$L294*BZ$10)</f>
        <v>0</v>
      </c>
      <c r="CA294" s="34">
        <v>0</v>
      </c>
      <c r="CB294" s="34">
        <f>(CA294/12*1*$D294*$G294*$H294*$L294*CB$9)+(CA294/12*5*$E294*$G294*$H294*$L294*CB$10)+(CA294/12*6*$F294*$G294*$H294*$L294*CB$10)</f>
        <v>0</v>
      </c>
      <c r="CC294" s="34">
        <v>10</v>
      </c>
      <c r="CD294" s="34">
        <f>(CC294/12*1*$D294*$G294*$H294*$L294*CD$9)+(CC294/12*5*$E294*$G294*$H294*$L294*CD$10)+(CC294/12*6*$F294*$G294*$H294*$L294*CD$10)</f>
        <v>187753.45288</v>
      </c>
      <c r="CE294" s="34">
        <v>0</v>
      </c>
      <c r="CF294" s="34">
        <f t="shared" si="2421"/>
        <v>0</v>
      </c>
      <c r="CG294" s="34"/>
      <c r="CH294" s="34">
        <f t="shared" si="2422"/>
        <v>0</v>
      </c>
      <c r="CI294" s="34"/>
      <c r="CJ294" s="34">
        <f t="shared" si="2423"/>
        <v>0</v>
      </c>
      <c r="CK294" s="34">
        <v>0</v>
      </c>
      <c r="CL294" s="34">
        <f t="shared" si="2424"/>
        <v>0</v>
      </c>
      <c r="CM294" s="34">
        <v>2</v>
      </c>
      <c r="CN294" s="34">
        <f>(CM294/12*1*$D294*$G294*$H294*$L294*CN$9)+(CM294/12*11*$E294*$G294*$H294*$L294*CN$10)</f>
        <v>42276.350927999993</v>
      </c>
      <c r="CO294" s="34">
        <v>0</v>
      </c>
      <c r="CP294" s="34">
        <v>0</v>
      </c>
      <c r="CQ294" s="34"/>
      <c r="CR294" s="34"/>
      <c r="CS294" s="34">
        <f t="shared" si="2268"/>
        <v>0</v>
      </c>
      <c r="CT294" s="34">
        <f t="shared" si="2268"/>
        <v>0</v>
      </c>
      <c r="CU294" s="34">
        <v>4</v>
      </c>
      <c r="CV294" s="34">
        <f t="shared" si="2425"/>
        <v>100191.66071039998</v>
      </c>
      <c r="CW294" s="34">
        <v>12</v>
      </c>
      <c r="CX294" s="34">
        <f t="shared" si="2426"/>
        <v>300574.98213119991</v>
      </c>
      <c r="CY294" s="34"/>
      <c r="CZ294" s="34">
        <f t="shared" si="2427"/>
        <v>0</v>
      </c>
      <c r="DA294" s="34"/>
      <c r="DB294" s="34">
        <f t="shared" si="2428"/>
        <v>0</v>
      </c>
      <c r="DC294" s="34"/>
      <c r="DD294" s="34">
        <f t="shared" si="2429"/>
        <v>0</v>
      </c>
      <c r="DE294" s="34">
        <v>0</v>
      </c>
      <c r="DF294" s="34">
        <f t="shared" si="2430"/>
        <v>0</v>
      </c>
      <c r="DG294" s="34">
        <v>2</v>
      </c>
      <c r="DH294" s="34">
        <f>(DG294/12*1*$D294*$G294*$H294*$M294*DH$9)+(DG294/12*11*$E294*$G294*$H294*$M294*DH$10)</f>
        <v>55571.625043199987</v>
      </c>
      <c r="DI294" s="34">
        <v>1</v>
      </c>
      <c r="DJ294" s="34">
        <v>27948.34</v>
      </c>
      <c r="DK294" s="34"/>
      <c r="DL294" s="27"/>
      <c r="DM294" s="34"/>
      <c r="DN294" s="27">
        <f t="shared" si="2276"/>
        <v>27948.34</v>
      </c>
      <c r="DO294" s="34">
        <v>0</v>
      </c>
      <c r="DP294" s="34">
        <f t="shared" si="2431"/>
        <v>0</v>
      </c>
      <c r="DQ294" s="34"/>
      <c r="DR294" s="34">
        <f>(DQ294/12*1*$D294*$G294*$H294*$M294*DR$9)+(DQ294/12*11*$E294*$G294*$H294*$M294*DR$10)</f>
        <v>0</v>
      </c>
      <c r="DS294" s="34">
        <v>0</v>
      </c>
      <c r="DT294" s="34">
        <v>0</v>
      </c>
      <c r="DU294" s="34"/>
      <c r="DV294" s="27"/>
      <c r="DW294" s="34">
        <f t="shared" si="2263"/>
        <v>0</v>
      </c>
      <c r="DX294" s="34">
        <f t="shared" si="2263"/>
        <v>0</v>
      </c>
      <c r="DY294" s="34"/>
      <c r="DZ294" s="34">
        <f>(DY294/12*1*$D294*$G294*$H294*$M294*DZ$9)+(DY294/12*11*$E294*$G294*$H294*$M294*DZ$10)</f>
        <v>0</v>
      </c>
      <c r="EA294" s="34">
        <v>0</v>
      </c>
      <c r="EB294" s="34">
        <v>0</v>
      </c>
      <c r="EC294" s="27"/>
      <c r="ED294" s="34"/>
      <c r="EE294" s="34">
        <f t="shared" si="2269"/>
        <v>0</v>
      </c>
      <c r="EF294" s="34">
        <f t="shared" si="2269"/>
        <v>0</v>
      </c>
      <c r="EG294" s="34"/>
      <c r="EH294" s="34">
        <f>(EG294/12*1*$D294*$G294*$H294*$L294*EH$9)+(EG294/12*11*$E294*$G294*$H294*$L294*EH$10)</f>
        <v>0</v>
      </c>
      <c r="EI294" s="34">
        <v>0</v>
      </c>
      <c r="EJ294" s="34">
        <v>0</v>
      </c>
      <c r="EK294" s="34"/>
      <c r="EL294" s="34"/>
      <c r="EM294" s="34">
        <f t="shared" si="2270"/>
        <v>0</v>
      </c>
      <c r="EN294" s="34">
        <f t="shared" si="2270"/>
        <v>0</v>
      </c>
      <c r="EO294" s="34"/>
      <c r="EP294" s="34">
        <f>(EO294/12*1*$D294*$G294*$H294*$L294*EP$9)+(EO294/12*11*$E294*$G294*$H294*$L294*EP$10)</f>
        <v>0</v>
      </c>
      <c r="EQ294" s="34">
        <v>0</v>
      </c>
      <c r="ER294" s="34">
        <f t="shared" si="2278"/>
        <v>0</v>
      </c>
      <c r="ES294" s="34"/>
      <c r="ET294" s="34"/>
      <c r="EU294" s="34">
        <f t="shared" si="2271"/>
        <v>0</v>
      </c>
      <c r="EV294" s="34">
        <f t="shared" si="2271"/>
        <v>0</v>
      </c>
      <c r="EW294" s="34"/>
      <c r="EX294" s="34">
        <f>(EW294/12*1*$D294*$G294*$H294*$M294*EX$9)+(EW294/12*11*$E294*$G294*$H294*$M294*EX$10)</f>
        <v>0</v>
      </c>
      <c r="EY294" s="34">
        <v>1</v>
      </c>
      <c r="EZ294" s="34">
        <v>38420.769999999997</v>
      </c>
      <c r="FA294" s="34"/>
      <c r="FB294" s="34"/>
      <c r="FC294" s="34">
        <f t="shared" si="2393"/>
        <v>1</v>
      </c>
      <c r="FD294" s="34">
        <f t="shared" si="2393"/>
        <v>38420.769999999997</v>
      </c>
      <c r="FE294" s="34"/>
      <c r="FF294" s="34">
        <f t="shared" si="2432"/>
        <v>0</v>
      </c>
      <c r="FG294" s="34">
        <v>0</v>
      </c>
      <c r="FH294" s="34">
        <f t="shared" si="2396"/>
        <v>0</v>
      </c>
      <c r="FI294" s="34"/>
      <c r="FJ294" s="34"/>
      <c r="FK294" s="34">
        <f t="shared" si="2394"/>
        <v>0</v>
      </c>
      <c r="FL294" s="34">
        <f t="shared" si="2394"/>
        <v>0</v>
      </c>
      <c r="FM294" s="34"/>
      <c r="FN294" s="34">
        <f t="shared" si="2433"/>
        <v>0</v>
      </c>
      <c r="FO294" s="34">
        <v>0</v>
      </c>
      <c r="FP294" s="34">
        <f t="shared" si="2280"/>
        <v>0</v>
      </c>
      <c r="FQ294" s="34"/>
      <c r="FR294" s="34"/>
      <c r="FS294" s="34"/>
      <c r="FT294" s="34"/>
      <c r="FU294" s="34"/>
      <c r="FV294" s="34">
        <f t="shared" si="2434"/>
        <v>0</v>
      </c>
      <c r="FW294" s="34">
        <v>0</v>
      </c>
      <c r="FX294" s="34">
        <v>0</v>
      </c>
      <c r="FY294" s="34"/>
      <c r="FZ294" s="34"/>
      <c r="GA294" s="34">
        <f t="shared" si="2273"/>
        <v>0</v>
      </c>
      <c r="GB294" s="34">
        <f t="shared" si="2273"/>
        <v>0</v>
      </c>
      <c r="GC294" s="34"/>
      <c r="GD294" s="34">
        <f>(GC294/12*1*$D294*$G294*$H294*$O294*GD$9)+(GC294/12*11*$E294*$G294*$H294*$P294*GD$10)</f>
        <v>0</v>
      </c>
      <c r="GE294" s="34">
        <v>0</v>
      </c>
      <c r="GF294" s="34">
        <v>0</v>
      </c>
      <c r="GG294" s="34"/>
      <c r="GH294" s="34"/>
      <c r="GI294" s="27">
        <f t="shared" si="2274"/>
        <v>0</v>
      </c>
      <c r="GJ294" s="27">
        <f t="shared" si="2274"/>
        <v>0</v>
      </c>
      <c r="GK294" s="37"/>
      <c r="GL294" s="38"/>
    </row>
    <row r="295" spans="1:194" ht="30" x14ac:dyDescent="0.25">
      <c r="A295" s="41"/>
      <c r="B295" s="72">
        <v>252</v>
      </c>
      <c r="C295" s="28" t="s">
        <v>433</v>
      </c>
      <c r="D295" s="29">
        <f t="shared" si="2397"/>
        <v>18150.400000000001</v>
      </c>
      <c r="E295" s="29">
        <f t="shared" si="2397"/>
        <v>18790</v>
      </c>
      <c r="F295" s="30">
        <v>18508</v>
      </c>
      <c r="G295" s="39">
        <v>0.66</v>
      </c>
      <c r="H295" s="31">
        <v>1</v>
      </c>
      <c r="I295" s="32"/>
      <c r="J295" s="32"/>
      <c r="K295" s="32"/>
      <c r="L295" s="29">
        <v>1.4</v>
      </c>
      <c r="M295" s="29">
        <v>1.68</v>
      </c>
      <c r="N295" s="29">
        <v>2.23</v>
      </c>
      <c r="O295" s="29">
        <v>2.39</v>
      </c>
      <c r="P295" s="33">
        <v>2.57</v>
      </c>
      <c r="Q295" s="34">
        <v>2</v>
      </c>
      <c r="R295" s="34">
        <f>(Q295/12*1*$D295*$G295*$H295*$L295*R$9)+(Q295/12*5*$E295*$G295*$H295*$L295*R$10)+(Q295/12*6*$F295*$G295*$H295*$L295*R$10)</f>
        <v>34960.066680000004</v>
      </c>
      <c r="S295" s="34">
        <v>1</v>
      </c>
      <c r="T295" s="34">
        <f>(S295/12*1*$D295*$G295*$H295*$L295*T$9)+(S295/12*5*$E295*$G295*$H295*$L295*T$10)+(S295/12*6*$F295*$G295*$H295*$L295*T$10)</f>
        <v>17480.033340000002</v>
      </c>
      <c r="U295" s="34">
        <v>0</v>
      </c>
      <c r="V295" s="34">
        <f t="shared" si="2398"/>
        <v>0</v>
      </c>
      <c r="W295" s="34"/>
      <c r="X295" s="34">
        <f t="shared" si="2399"/>
        <v>0</v>
      </c>
      <c r="Y295" s="34"/>
      <c r="Z295" s="34">
        <f t="shared" si="2400"/>
        <v>0</v>
      </c>
      <c r="AA295" s="34"/>
      <c r="AB295" s="34">
        <f t="shared" si="2401"/>
        <v>0</v>
      </c>
      <c r="AC295" s="34">
        <v>0</v>
      </c>
      <c r="AD295" s="34">
        <f t="shared" si="2402"/>
        <v>0</v>
      </c>
      <c r="AE295" s="34">
        <v>0</v>
      </c>
      <c r="AF295" s="34">
        <f t="shared" si="2403"/>
        <v>0</v>
      </c>
      <c r="AG295" s="34">
        <v>0</v>
      </c>
      <c r="AH295" s="34">
        <f t="shared" si="2404"/>
        <v>0</v>
      </c>
      <c r="AI295" s="34">
        <v>12</v>
      </c>
      <c r="AJ295" s="34">
        <f t="shared" si="2405"/>
        <v>226988.52792000002</v>
      </c>
      <c r="AK295" s="34">
        <v>4</v>
      </c>
      <c r="AL295" s="34">
        <f>(AK295/12*1*$D295*$G295*$H295*$L295*AL$9)+(AK295/12*5*$E295*$G295*$H295*$L295*AL$10)+(AK295/12*6*$F295*$G295*$H295*$L295*AL$10)</f>
        <v>68953.320127999992</v>
      </c>
      <c r="AM295" s="34"/>
      <c r="AN295" s="34">
        <f>(AM295/12*1*$D295*$G295*$H295*$L295*AN$9)+(AM295/12*5*$E295*$G295*$H295*$L295*AN$10)+(AM295/12*6*$F295*$G295*$H295*$L295*AN$10)</f>
        <v>0</v>
      </c>
      <c r="AO295" s="34">
        <v>8</v>
      </c>
      <c r="AP295" s="34">
        <f t="shared" si="2406"/>
        <v>137906.64025599998</v>
      </c>
      <c r="AQ295" s="34">
        <v>2</v>
      </c>
      <c r="AR295" s="34">
        <f>(AQ295/12*1*$D295*$G295*$H295*$M295*AR$9)+(AQ295/12*5*$E295*$G295*$H295*$M295*AR$10)+(AQ295/12*6*$F295*$G295*$H295*$M295*AR$10)</f>
        <v>41371.992076800001</v>
      </c>
      <c r="AS295" s="34">
        <v>0</v>
      </c>
      <c r="AT295" s="34">
        <f>(AS295/12*1*$D295*$G295*$H295*$M295*AT$9)+(AS295/12*5*$E295*$G295*$H295*$M295*AT$10)+(AS295/12*6*$F295*$G295*$H295*$M295*AT$10)</f>
        <v>0</v>
      </c>
      <c r="AU295" s="70">
        <v>6</v>
      </c>
      <c r="AV295" s="34">
        <f t="shared" si="2407"/>
        <v>124115.9762304</v>
      </c>
      <c r="AW295" s="34">
        <v>7</v>
      </c>
      <c r="AX295" s="34">
        <f t="shared" si="2408"/>
        <v>144801.97226880002</v>
      </c>
      <c r="AY295" s="34"/>
      <c r="AZ295" s="34">
        <f t="shared" si="2409"/>
        <v>0</v>
      </c>
      <c r="BA295" s="34"/>
      <c r="BB295" s="34">
        <f t="shared" si="2410"/>
        <v>0</v>
      </c>
      <c r="BC295" s="34"/>
      <c r="BD295" s="34">
        <f t="shared" si="2411"/>
        <v>0</v>
      </c>
      <c r="BE295" s="34">
        <v>0</v>
      </c>
      <c r="BF295" s="34">
        <f t="shared" si="2412"/>
        <v>0</v>
      </c>
      <c r="BG295" s="34">
        <v>0</v>
      </c>
      <c r="BH295" s="34">
        <f t="shared" si="2413"/>
        <v>0</v>
      </c>
      <c r="BI295" s="34">
        <v>0</v>
      </c>
      <c r="BJ295" s="34">
        <f t="shared" si="2414"/>
        <v>0</v>
      </c>
      <c r="BK295" s="34">
        <v>0</v>
      </c>
      <c r="BL295" s="34">
        <f t="shared" si="2415"/>
        <v>0</v>
      </c>
      <c r="BM295" s="34">
        <v>48</v>
      </c>
      <c r="BN295" s="34">
        <f t="shared" si="2416"/>
        <v>869348.50463999994</v>
      </c>
      <c r="BO295" s="34">
        <v>2</v>
      </c>
      <c r="BP295" s="34">
        <f t="shared" si="2417"/>
        <v>36055.144664000007</v>
      </c>
      <c r="BQ295" s="40">
        <v>8</v>
      </c>
      <c r="BR295" s="34">
        <f t="shared" si="2418"/>
        <v>173064.6943872</v>
      </c>
      <c r="BS295" s="34">
        <v>0</v>
      </c>
      <c r="BT295" s="34">
        <f t="shared" si="2419"/>
        <v>0</v>
      </c>
      <c r="BU295" s="34">
        <v>0</v>
      </c>
      <c r="BV295" s="34">
        <f t="shared" si="2420"/>
        <v>0</v>
      </c>
      <c r="BW295" s="34">
        <v>0</v>
      </c>
      <c r="BX295" s="34">
        <f>(BW295/12*1*$D295*$G295*$H295*$L295*BX$9)+(BW295/12*5*$E295*$G295*$H295*$L295*BX$10)+(BW295/12*6*$F295*$G295*$H295*$L295*BX$10)</f>
        <v>0</v>
      </c>
      <c r="BY295" s="34"/>
      <c r="BZ295" s="34">
        <f>(BY295/12*1*$D295*$G295*$H295*$L295*BZ$9)+(BY295/12*5*$E295*$G295*$H295*$L295*BZ$10)+(BY295/12*6*$F295*$G295*$H295*$L295*BZ$10)</f>
        <v>0</v>
      </c>
      <c r="CA295" s="34">
        <v>0</v>
      </c>
      <c r="CB295" s="34">
        <f>(CA295/12*1*$D295*$G295*$H295*$L295*CB$9)+(CA295/12*5*$E295*$G295*$H295*$L295*CB$10)+(CA295/12*6*$F295*$G295*$H295*$L295*CB$10)</f>
        <v>0</v>
      </c>
      <c r="CC295" s="34">
        <v>5</v>
      </c>
      <c r="CD295" s="34">
        <f>(CC295/12*1*$D295*$G295*$H295*$L295*CD$9)+(CC295/12*5*$E295*$G295*$H295*$L295*CD$10)+(CC295/12*6*$F295*$G295*$H295*$L295*CD$10)</f>
        <v>73760.285059999995</v>
      </c>
      <c r="CE295" s="34">
        <v>0</v>
      </c>
      <c r="CF295" s="34">
        <f t="shared" si="2421"/>
        <v>0</v>
      </c>
      <c r="CG295" s="34"/>
      <c r="CH295" s="34">
        <f t="shared" si="2422"/>
        <v>0</v>
      </c>
      <c r="CI295" s="34"/>
      <c r="CJ295" s="34">
        <f t="shared" si="2423"/>
        <v>0</v>
      </c>
      <c r="CK295" s="34">
        <v>0</v>
      </c>
      <c r="CL295" s="34">
        <f t="shared" si="2424"/>
        <v>0</v>
      </c>
      <c r="CM295" s="34">
        <v>8</v>
      </c>
      <c r="CN295" s="34">
        <f>(CM295/12*1*$D295*$G295*$H295*$L295*CN$9)+(CM295/12*11*$E295*$G295*$H295*$L295*CN$10)</f>
        <v>132868.53148799998</v>
      </c>
      <c r="CO295" s="34">
        <v>2</v>
      </c>
      <c r="CP295" s="34">
        <v>33126.620000000003</v>
      </c>
      <c r="CQ295" s="34"/>
      <c r="CR295" s="34"/>
      <c r="CS295" s="34">
        <f t="shared" si="2268"/>
        <v>2</v>
      </c>
      <c r="CT295" s="34">
        <f t="shared" si="2268"/>
        <v>33126.620000000003</v>
      </c>
      <c r="CU295" s="34">
        <v>48</v>
      </c>
      <c r="CV295" s="34">
        <f t="shared" si="2425"/>
        <v>944664.22955520009</v>
      </c>
      <c r="CW295" s="34"/>
      <c r="CX295" s="34">
        <f t="shared" si="2426"/>
        <v>0</v>
      </c>
      <c r="CY295" s="34">
        <v>2</v>
      </c>
      <c r="CZ295" s="34">
        <f t="shared" si="2427"/>
        <v>32954.575191999997</v>
      </c>
      <c r="DA295" s="34"/>
      <c r="DB295" s="34">
        <f t="shared" si="2428"/>
        <v>0</v>
      </c>
      <c r="DC295" s="34">
        <v>2</v>
      </c>
      <c r="DD295" s="34">
        <f t="shared" si="2429"/>
        <v>43333.853270400003</v>
      </c>
      <c r="DE295" s="34">
        <v>0</v>
      </c>
      <c r="DF295" s="34">
        <f t="shared" si="2430"/>
        <v>0</v>
      </c>
      <c r="DG295" s="34"/>
      <c r="DH295" s="34">
        <f>(DG295/12*1*$D295*$G295*$H295*$M295*DH$9)+(DG295/12*11*$E295*$G295*$H295*$M295*DH$10)</f>
        <v>0</v>
      </c>
      <c r="DI295" s="34">
        <v>0</v>
      </c>
      <c r="DJ295" s="34">
        <f t="shared" ref="DJ295:DJ304" si="2435">(DI295/3*1*$D295*$G295*$H295*$M295*DJ$9)+(DI295/3*2*$E295*$G295*$H295*$M295*DJ$10)</f>
        <v>0</v>
      </c>
      <c r="DK295" s="34"/>
      <c r="DL295" s="27"/>
      <c r="DM295" s="34">
        <f t="shared" si="2276"/>
        <v>0</v>
      </c>
      <c r="DN295" s="27">
        <f t="shared" si="2276"/>
        <v>0</v>
      </c>
      <c r="DO295" s="34">
        <v>0</v>
      </c>
      <c r="DP295" s="34">
        <f t="shared" si="2431"/>
        <v>0</v>
      </c>
      <c r="DQ295" s="34"/>
      <c r="DR295" s="34">
        <f>(DQ295/12*1*$D295*$G295*$H295*$M295*DR$9)+(DQ295/12*11*$E295*$G295*$H295*$M295*DR$10)</f>
        <v>0</v>
      </c>
      <c r="DS295" s="34">
        <v>0</v>
      </c>
      <c r="DT295" s="34">
        <v>0</v>
      </c>
      <c r="DU295" s="34"/>
      <c r="DV295" s="27"/>
      <c r="DW295" s="34">
        <f t="shared" si="2263"/>
        <v>0</v>
      </c>
      <c r="DX295" s="34">
        <f t="shared" si="2263"/>
        <v>0</v>
      </c>
      <c r="DY295" s="34"/>
      <c r="DZ295" s="34">
        <f>(DY295/12*1*$D295*$G295*$H295*$M295*DZ$9)+(DY295/12*11*$E295*$G295*$H295*$M295*DZ$10)</f>
        <v>0</v>
      </c>
      <c r="EA295" s="34">
        <v>0</v>
      </c>
      <c r="EB295" s="34">
        <v>0</v>
      </c>
      <c r="EC295" s="27"/>
      <c r="ED295" s="34">
        <f t="shared" ref="ED295" si="2436">DZ295+EB295</f>
        <v>0</v>
      </c>
      <c r="EE295" s="34">
        <f t="shared" si="2269"/>
        <v>0</v>
      </c>
      <c r="EF295" s="34">
        <f t="shared" si="2269"/>
        <v>0</v>
      </c>
      <c r="EG295" s="34"/>
      <c r="EH295" s="34">
        <f>(EG295/12*1*$D295*$G295*$H295*$L295*EH$9)+(EG295/12*11*$E295*$G295*$H295*$L295*EH$10)</f>
        <v>0</v>
      </c>
      <c r="EI295" s="34">
        <v>0</v>
      </c>
      <c r="EJ295" s="34">
        <v>0</v>
      </c>
      <c r="EK295" s="34"/>
      <c r="EL295" s="34"/>
      <c r="EM295" s="34">
        <f t="shared" si="2270"/>
        <v>0</v>
      </c>
      <c r="EN295" s="34">
        <f t="shared" si="2270"/>
        <v>0</v>
      </c>
      <c r="EO295" s="34"/>
      <c r="EP295" s="34">
        <f>(EO295/12*1*$D295*$G295*$H295*$L295*EP$9)+(EO295/12*11*$E295*$G295*$H295*$L295*EP$10)</f>
        <v>0</v>
      </c>
      <c r="EQ295" s="34">
        <v>0</v>
      </c>
      <c r="ER295" s="34">
        <f t="shared" si="2278"/>
        <v>0</v>
      </c>
      <c r="ES295" s="34"/>
      <c r="ET295" s="34"/>
      <c r="EU295" s="34">
        <f t="shared" si="2271"/>
        <v>0</v>
      </c>
      <c r="EV295" s="34">
        <f t="shared" si="2271"/>
        <v>0</v>
      </c>
      <c r="EW295" s="34"/>
      <c r="EX295" s="34">
        <f>(EW295/12*1*$D295*$G295*$H295*$M295*EX$9)+(EW295/12*11*$E295*$G295*$H295*$M295*EX$10)</f>
        <v>0</v>
      </c>
      <c r="EY295" s="34">
        <v>0</v>
      </c>
      <c r="EZ295" s="34">
        <f t="shared" si="2279"/>
        <v>0</v>
      </c>
      <c r="FA295" s="34"/>
      <c r="FB295" s="34">
        <f t="shared" ref="FB295" si="2437">EX295+EZ295</f>
        <v>0</v>
      </c>
      <c r="FC295" s="34">
        <f t="shared" si="2393"/>
        <v>0</v>
      </c>
      <c r="FD295" s="34">
        <f t="shared" si="2393"/>
        <v>0</v>
      </c>
      <c r="FE295" s="34"/>
      <c r="FF295" s="34">
        <f t="shared" si="2432"/>
        <v>0</v>
      </c>
      <c r="FG295" s="34">
        <v>0</v>
      </c>
      <c r="FH295" s="34">
        <f t="shared" si="2396"/>
        <v>0</v>
      </c>
      <c r="FI295" s="34"/>
      <c r="FJ295" s="34">
        <f t="shared" ref="FJ295" si="2438">FF295+FH295</f>
        <v>0</v>
      </c>
      <c r="FK295" s="34">
        <f t="shared" si="2394"/>
        <v>0</v>
      </c>
      <c r="FL295" s="34">
        <f t="shared" si="2394"/>
        <v>0</v>
      </c>
      <c r="FM295" s="34"/>
      <c r="FN295" s="34">
        <f t="shared" si="2433"/>
        <v>0</v>
      </c>
      <c r="FO295" s="34">
        <v>0</v>
      </c>
      <c r="FP295" s="34">
        <f t="shared" si="2280"/>
        <v>0</v>
      </c>
      <c r="FQ295" s="34"/>
      <c r="FR295" s="34">
        <f t="shared" ref="FR295:FT295" si="2439">FN295+FP295</f>
        <v>0</v>
      </c>
      <c r="FS295" s="34">
        <f t="shared" si="2439"/>
        <v>0</v>
      </c>
      <c r="FT295" s="34">
        <f t="shared" si="2439"/>
        <v>0</v>
      </c>
      <c r="FU295" s="34">
        <v>1</v>
      </c>
      <c r="FV295" s="34">
        <f t="shared" si="2434"/>
        <v>37663.835428999999</v>
      </c>
      <c r="FW295" s="34">
        <v>0</v>
      </c>
      <c r="FX295" s="34">
        <v>0</v>
      </c>
      <c r="FY295" s="34"/>
      <c r="FZ295" s="34"/>
      <c r="GA295" s="34">
        <f t="shared" si="2273"/>
        <v>0</v>
      </c>
      <c r="GB295" s="34">
        <f t="shared" si="2273"/>
        <v>0</v>
      </c>
      <c r="GC295" s="34"/>
      <c r="GD295" s="34">
        <f>(GC295/12*1*$D295*$G295*$H295*$O295*GD$9)+(GC295/12*11*$E295*$G295*$H295*$P295*GD$10)</f>
        <v>0</v>
      </c>
      <c r="GE295" s="34">
        <v>0</v>
      </c>
      <c r="GF295" s="34">
        <v>0</v>
      </c>
      <c r="GG295" s="34"/>
      <c r="GH295" s="34"/>
      <c r="GI295" s="27">
        <f t="shared" si="2274"/>
        <v>0</v>
      </c>
      <c r="GJ295" s="27">
        <f t="shared" si="2274"/>
        <v>0</v>
      </c>
      <c r="GK295" s="37"/>
      <c r="GL295" s="38"/>
    </row>
    <row r="296" spans="1:194" ht="30" x14ac:dyDescent="0.25">
      <c r="A296" s="41"/>
      <c r="B296" s="72">
        <v>253</v>
      </c>
      <c r="C296" s="28" t="s">
        <v>434</v>
      </c>
      <c r="D296" s="29">
        <f t="shared" si="2397"/>
        <v>18150.400000000001</v>
      </c>
      <c r="E296" s="29">
        <f t="shared" si="2397"/>
        <v>18790</v>
      </c>
      <c r="F296" s="30">
        <v>18508</v>
      </c>
      <c r="G296" s="39">
        <v>0.37</v>
      </c>
      <c r="H296" s="31">
        <v>1</v>
      </c>
      <c r="I296" s="32"/>
      <c r="J296" s="32"/>
      <c r="K296" s="32"/>
      <c r="L296" s="29">
        <v>1.4</v>
      </c>
      <c r="M296" s="29">
        <v>1.68</v>
      </c>
      <c r="N296" s="29">
        <v>2.23</v>
      </c>
      <c r="O296" s="29">
        <v>2.39</v>
      </c>
      <c r="P296" s="33">
        <v>2.57</v>
      </c>
      <c r="Q296" s="34">
        <v>10</v>
      </c>
      <c r="R296" s="34">
        <f>(Q296/12*1*$D296*$G296*$H296*$L296*R$9)+(Q296/12*5*$E296*$G296*$H296*$L296)+(Q296/12*6*$F296*$G296*$H296*$L296)</f>
        <v>97109.218266666663</v>
      </c>
      <c r="S296" s="34">
        <v>75</v>
      </c>
      <c r="T296" s="34">
        <f>(S296/12*1*$D296*$G296*$H296*$L296*T$9)+(S296/12*5*$E296*$G296*$H296*$L296)+(S296/12*6*$F296*$G296*$H296*$L296)</f>
        <v>728319.13699999999</v>
      </c>
      <c r="U296" s="34">
        <v>0</v>
      </c>
      <c r="V296" s="34">
        <f>(U296/12*1*$D296*$G296*$H296*$L296*V$9)+(U296/12*5*$E296*$G296*$H296*$L296)+(U296/12*6*$F296*$G296*$H296*$L296)</f>
        <v>0</v>
      </c>
      <c r="W296" s="34"/>
      <c r="X296" s="34">
        <f>(W296/12*1*$D296*$G296*$H296*$L296*X$9)+(W296/12*5*$E296*$G296*$H296*$L296)+(W296/12*6*$F296*$G296*$H296*$L296)</f>
        <v>0</v>
      </c>
      <c r="Y296" s="34">
        <v>0</v>
      </c>
      <c r="Z296" s="34">
        <f>(Y296/12*1*$D296*$G296*$H296*$L296*Z$9)+(Y296/12*5*$E296*$G296*$H296*$L296)+(Y296/12*6*$F296*$G296*$H296*$L296)</f>
        <v>0</v>
      </c>
      <c r="AA296" s="34"/>
      <c r="AB296" s="34">
        <f>(AA296/12*1*$D296*$G296*$H296*$L296*AB$9)+(AA296/12*5*$E296*$G296*$H296*$L296)+(AA296/12*6*$F296*$G296*$H296*$L296)</f>
        <v>0</v>
      </c>
      <c r="AC296" s="34">
        <v>0</v>
      </c>
      <c r="AD296" s="34">
        <f>(AC296/12*1*$D296*$G296*$H296*$L296*AD$9)+(AC296/12*5*$E296*$G296*$H296*$L296)+(AC296/12*6*$F296*$G296*$H296*$L296)</f>
        <v>0</v>
      </c>
      <c r="AE296" s="34">
        <v>0</v>
      </c>
      <c r="AF296" s="34">
        <f>(AE296/12*1*$D296*$G296*$H296*$L296*AF$9)+(AE296/12*5*$E296*$G296*$H296*$L296)+(AE296/12*6*$F296*$G296*$H296*$L296)</f>
        <v>0</v>
      </c>
      <c r="AG296" s="34">
        <v>0</v>
      </c>
      <c r="AH296" s="34">
        <f>(AG296/12*1*$D296*$G296*$H296*$L296*AH$9)+(AG296/12*5*$E296*$G296*$H296*$L296)+(AG296/12*6*$F296*$G296*$H296*$L296)</f>
        <v>0</v>
      </c>
      <c r="AI296" s="34">
        <v>16</v>
      </c>
      <c r="AJ296" s="34">
        <f>(AI296/12*1*$D296*$G296*$H296*$L296*AJ$9)+(AI296/12*11*$E296*$G296*$H296*$L296)</f>
        <v>159050.53247999997</v>
      </c>
      <c r="AK296" s="34"/>
      <c r="AL296" s="34">
        <f>(AK296/12*1*$D296*$G296*$H296*$L296*AL$9)+(AK296/12*5*$E296*$G296*$H296*$L296)+(AK296/12*6*$F296*$G296*$H296*$L296)</f>
        <v>0</v>
      </c>
      <c r="AM296" s="34"/>
      <c r="AN296" s="34">
        <f>(AM296/12*1*$D296*$G296*$H296*$L296*AN$9)+(AM296/12*5*$E296*$G296*$H296*$L296)+(AM296/12*6*$F296*$G296*$H296*$L296)</f>
        <v>0</v>
      </c>
      <c r="AO296" s="34">
        <v>44</v>
      </c>
      <c r="AP296" s="34">
        <f>(AO296/12*1*$D296*$G296*$H296*$L296*AP$9)+(AO296/12*5*$E296*$G296*$H296*$L296)+(AO296/12*6*$F296*$G296*$H296*$L296)</f>
        <v>425212.14078933327</v>
      </c>
      <c r="AQ296" s="34"/>
      <c r="AR296" s="34">
        <f>(AQ296/12*1*$D296*$G296*$H296*$M296*AR$9)+(AQ296/12*5*$E296*$G296*$H296*$M296)+(AQ296/12*6*$F296*$G296*$H296*$M296)</f>
        <v>0</v>
      </c>
      <c r="AS296" s="34">
        <v>0</v>
      </c>
      <c r="AT296" s="34">
        <f>(AS296/12*1*$D296*$G296*$H296*$M296*AT$9)+(AS296/12*5*$E296*$G296*$H296*$M296)+(AS296/12*6*$F296*$G296*$H296*$M296)</f>
        <v>0</v>
      </c>
      <c r="AU296" s="73">
        <v>81</v>
      </c>
      <c r="AV296" s="34">
        <f>(AU296/12*1*$D296*$G296*$H296*$M296*AV$9)+(AU296/12*5*$E296*$G296*$H296*$M296)+(AU296/12*6*$F296*$G296*$H296*$M296)</f>
        <v>939332.27465279994</v>
      </c>
      <c r="AW296" s="34"/>
      <c r="AX296" s="34">
        <f>(AW296/12*1*$D296*$G296*$H296*$M296*AX$9)+(AW296/12*5*$E296*$G296*$H296*$M296)+(AW296/12*6*$F296*$G296*$H296*$M296)</f>
        <v>0</v>
      </c>
      <c r="AY296" s="34"/>
      <c r="AZ296" s="34">
        <f>(AY296/12*1*$D296*$G296*$H296*$L296*AZ$9)+(AY296/12*5*$E296*$G296*$H296*$L296)+(AY296/12*6*$F296*$G296*$H296*$L296)</f>
        <v>0</v>
      </c>
      <c r="BA296" s="34"/>
      <c r="BB296" s="34">
        <f>(BA296/12*1*$D296*$G296*$H296*$L296*BB$9)+(BA296/12*5*$E296*$G296*$H296*$L296)+(BA296/12*6*$F296*$G296*$H296*$L296)</f>
        <v>0</v>
      </c>
      <c r="BC296" s="34"/>
      <c r="BD296" s="34">
        <f>(BC296/12*1*$D296*$G296*$H296*$M296*BD$9)+(BC296/12*5*$E296*$G296*$H296*$M296)+(BC296/12*6*$F296*$G296*$H296*$M296)</f>
        <v>0</v>
      </c>
      <c r="BE296" s="34">
        <v>0</v>
      </c>
      <c r="BF296" s="34">
        <f>(BE296/12*1*$D296*$G296*$H296*$L296*BF$9)+(BE296/12*5*$E296*$G296*$H296*$L296)+(BE296/12*6*$F296*$G296*$H296*$L296)</f>
        <v>0</v>
      </c>
      <c r="BG296" s="34">
        <v>0</v>
      </c>
      <c r="BH296" s="34">
        <f>(BG296/12*1*$D296*$G296*$H296*$L296*BH$9)+(BG296/12*5*$E296*$G296*$H296*$L296)+(BG296/12*6*$F296*$G296*$H296*$L296)</f>
        <v>0</v>
      </c>
      <c r="BI296" s="34">
        <v>0</v>
      </c>
      <c r="BJ296" s="34">
        <f>(BI296/12*1*$D296*$G296*$H296*$L296*BJ$9)+(BI296/12*5*$E296*$G296*$H296*$L296)+(BI296/12*6*$F296*$G296*$H296*$L296)</f>
        <v>0</v>
      </c>
      <c r="BK296" s="34">
        <v>0</v>
      </c>
      <c r="BL296" s="34">
        <f>(BK296/12*1*$D296*$G296*$H296*$M296*BL$9)+(BK296/12*5*$E296*$G296*$H296*$M296)+(BK296/12*6*$F296*$G296*$H296*$M296)</f>
        <v>0</v>
      </c>
      <c r="BM296" s="34">
        <v>14</v>
      </c>
      <c r="BN296" s="34">
        <f>(BM296/12*1*$D296*$G296*$H296*$L296*BN$9)+(BM296/12*5*$E296*$G296*$H296*$L296)+(BM296/12*6*$F296*$G296*$H296*$L296)</f>
        <v>135952.90557333332</v>
      </c>
      <c r="BO296" s="34">
        <v>6</v>
      </c>
      <c r="BP296" s="34">
        <f>(BO296/12*1*$D296*$G296*$H296*$L296*BP$9)+(BO296/12*11*$E296*$G296*$H296*$L296)</f>
        <v>58421.701743999998</v>
      </c>
      <c r="BQ296" s="40"/>
      <c r="BR296" s="34">
        <f>(BQ296/12*1*$D296*$G296*$H296*$M296*BR$9)+(BQ296/12*5*$E296*$G296*$H296*$M296)+(BQ296/12*6*$F296*$G296*$H296*$M296)</f>
        <v>0</v>
      </c>
      <c r="BS296" s="34">
        <v>0</v>
      </c>
      <c r="BT296" s="34">
        <f>(BS296/12*1*$D296*$G296*$H296*$M296*BT$9)+(BS296/12*4*$E296*$G296*$H296*$M558)+(BS296/12*1*$E296*$G296*$H296*$M296)+(BS296/12*6*$F296*$G296*$H296*$M296)</f>
        <v>0</v>
      </c>
      <c r="BU296" s="34">
        <v>0</v>
      </c>
      <c r="BV296" s="34">
        <f>(BU296/12*1*$D296*$F296*$G296*$L296*BV$9)+(BU296/12*11*$E296*$F296*$G296*$L296)</f>
        <v>0</v>
      </c>
      <c r="BW296" s="34">
        <v>0</v>
      </c>
      <c r="BX296" s="34">
        <f>(BW296/12*1*$D296*$G296*$H296*$L296*BX$9)+(BW296/12*5*$E296*$G296*$H296*$L296)+(BW296/12*6*$F296*$G296*$H296*$L296)</f>
        <v>0</v>
      </c>
      <c r="BY296" s="34"/>
      <c r="BZ296" s="34">
        <f>(BY296/12*1*$D296*$G296*$H296*$L296*BZ$9)+(BY296/12*5*$E296*$G296*$H296*$L296)+(BY296/12*6*$F296*$G296*$H296*$L296)</f>
        <v>0</v>
      </c>
      <c r="CA296" s="34">
        <v>0</v>
      </c>
      <c r="CB296" s="34">
        <f>(CA296/12*1*$D296*$G296*$H296*$L296*CB$9)+(CA296/12*5*$E296*$G296*$H296*$L296)+(CA296/12*6*$F296*$G296*$H296*$L296)</f>
        <v>0</v>
      </c>
      <c r="CC296" s="34"/>
      <c r="CD296" s="34">
        <f>(CC296/12*1*$D296*$G296*$H296*$L296*CD$9)+(CC296/12*5*$E296*$G296*$H296*$L296)+(CC296/12*6*$F296*$G296*$H296*$L296)</f>
        <v>0</v>
      </c>
      <c r="CE296" s="34">
        <v>0</v>
      </c>
      <c r="CF296" s="34">
        <f>(CE296/12*1*$D296*$G296*$H296*$M296*CF$9)+(CE296/12*5*$E296*$G296*$H296*$M296)+(CE296/12*6*$F296*$G296*$H296*$M296)</f>
        <v>0</v>
      </c>
      <c r="CG296" s="34"/>
      <c r="CH296" s="34">
        <f>(CG296/12*1*$D296*$G296*$H296*$L296*CH$9)+(CG296/12*5*$E296*$G296*$H296*$L296)+(CG296/12*6*$F296*$G296*$H296*$L296)</f>
        <v>0</v>
      </c>
      <c r="CI296" s="34"/>
      <c r="CJ296" s="34">
        <f>(CI296/12*1*$D296*$G296*$H296*$M296*CJ$9)+(CI296/12*5*$E296*$G296*$H296*$M296)+(CI296/12*6*$F296*$G296*$H296*$M296)</f>
        <v>0</v>
      </c>
      <c r="CK296" s="34">
        <v>0</v>
      </c>
      <c r="CL296" s="34">
        <f>(CK296/12*1*$D296*$G296*$H296*$L296*CL$9)+(CK296/12*5*$E296*$G296*$H296*$L296)+(CK296/12*6*$F296*$G296*$H296*$L296)</f>
        <v>0</v>
      </c>
      <c r="CM296" s="34">
        <v>20</v>
      </c>
      <c r="CN296" s="34">
        <f>(CM296/12*1*$D296*$G296*$H296*$L296*CN$9)+(CM296/12*11*$E296*$G296*$H296*$L296)</f>
        <v>194425.60890666666</v>
      </c>
      <c r="CO296" s="34">
        <v>13</v>
      </c>
      <c r="CP296" s="34">
        <v>126007.30000000002</v>
      </c>
      <c r="CQ296" s="34"/>
      <c r="CR296" s="34"/>
      <c r="CS296" s="34">
        <f t="shared" si="2268"/>
        <v>13</v>
      </c>
      <c r="CT296" s="34">
        <f t="shared" si="2268"/>
        <v>126007.30000000002</v>
      </c>
      <c r="CU296" s="34"/>
      <c r="CV296" s="34">
        <f>(CU296/12*1*$D296*$G296*$H296*$M296*CV$9)+(CU296/12*5*$E296*$G296*$H296*$M296)+(CU296/12*6*$F296*$G296*$H296*$M296)</f>
        <v>0</v>
      </c>
      <c r="CW296" s="34">
        <v>12</v>
      </c>
      <c r="CX296" s="34">
        <f>(CW296/12*1*$D296*$G296*$H296*$M296*CX$9)+(CW296/12*5*$E296*$G296*$H296*$M296)+(CW296/12*6*$F296*$G296*$H296*$M296)</f>
        <v>138257.7538944</v>
      </c>
      <c r="CY296" s="34"/>
      <c r="CZ296" s="34">
        <f>(CY296/12*1*$D296*$G296*$H296*$L296*CZ$9)+(CY296/12*5*$E296*$G296*$H296*$L296)+(CY296/12*6*$F296*$G296*$H296*$L296)</f>
        <v>0</v>
      </c>
      <c r="DA296" s="34">
        <v>11</v>
      </c>
      <c r="DB296" s="34">
        <f>(DA296/12*1*$D296*$G296*$H296*$M296*DB$9)+(DA296/12*5*$E296*$G296*$H296*$M296)+(DA296/12*6*$F296*$G296*$H296*$M296)</f>
        <v>127305.08978879999</v>
      </c>
      <c r="DC296" s="34"/>
      <c r="DD296" s="34">
        <f>(DC296/12*1*$D296*$G296*$H296*$M296*DD$9)+(DC296/12*5*$E296*$G296*$H296*$M296)+(DC296/12*6*$F296*$G296*$H296*$M296)</f>
        <v>0</v>
      </c>
      <c r="DE296" s="34">
        <v>0</v>
      </c>
      <c r="DF296" s="34">
        <f>(DE296/12*1*$D296*$G296*$H296*$M296*DF$9)+(DE296/12*5*$E296*$G296*$H296*$M296)+(DE296/12*6*$F296*$G296*$H296*$M296)</f>
        <v>0</v>
      </c>
      <c r="DG296" s="34">
        <v>2</v>
      </c>
      <c r="DH296" s="34">
        <f>(DG296/12*1*$D296*$G296*$H296*$M296*DH$9)+(DG296/12*11*$E296*$G296*$H296*$M296)</f>
        <v>23321.671161599996</v>
      </c>
      <c r="DI296" s="34">
        <v>2</v>
      </c>
      <c r="DJ296" s="34">
        <v>23131.38</v>
      </c>
      <c r="DK296" s="34"/>
      <c r="DL296" s="27"/>
      <c r="DM296" s="34"/>
      <c r="DN296" s="27">
        <f t="shared" si="2276"/>
        <v>23131.38</v>
      </c>
      <c r="DO296" s="34">
        <v>0</v>
      </c>
      <c r="DP296" s="34">
        <f>(DO296/12*1*$D296*$G296*$H296*$L296*DP$9)+(DO296/12*5*$E296*$G296*$H296*$L296)+(DO296/12*6*$F296*$G296*$H296*$L296)</f>
        <v>0</v>
      </c>
      <c r="DQ296" s="34">
        <v>16</v>
      </c>
      <c r="DR296" s="34">
        <f>(DQ296/12*1*$D296*$G296*$H296*$M296*DR$9)+(DQ296/12*11*$E296*$G296*$H296*$M296)</f>
        <v>186573.36929279997</v>
      </c>
      <c r="DS296" s="34">
        <v>4</v>
      </c>
      <c r="DT296" s="34">
        <v>46491.100000000006</v>
      </c>
      <c r="DU296" s="34"/>
      <c r="DV296" s="27"/>
      <c r="DW296" s="34">
        <f t="shared" si="2263"/>
        <v>4</v>
      </c>
      <c r="DX296" s="34">
        <f t="shared" si="2263"/>
        <v>46491.100000000006</v>
      </c>
      <c r="DY296" s="34">
        <v>20</v>
      </c>
      <c r="DZ296" s="34">
        <f>(DY296/12*1*$D296*$G296*$H296*$M296*DZ$9)+(DY296/12*11*$E296*$G296*$H296*$M296)</f>
        <v>232182.50182400001</v>
      </c>
      <c r="EA296" s="34">
        <v>4</v>
      </c>
      <c r="EB296" s="34">
        <v>46719.44</v>
      </c>
      <c r="EC296" s="27"/>
      <c r="ED296" s="34"/>
      <c r="EE296" s="34">
        <f t="shared" si="2269"/>
        <v>4</v>
      </c>
      <c r="EF296" s="34">
        <f t="shared" si="2269"/>
        <v>46719.44</v>
      </c>
      <c r="EG296" s="34">
        <v>10</v>
      </c>
      <c r="EH296" s="34">
        <f>(EG296/12*1*$D296*$G296*$H296*$L296*EH$9)+(EG296/12*11*$E296*$G296*$H296*$L296)</f>
        <v>97212.80445333333</v>
      </c>
      <c r="EI296" s="34">
        <v>1</v>
      </c>
      <c r="EJ296" s="34">
        <v>9733.2199999999993</v>
      </c>
      <c r="EK296" s="34"/>
      <c r="EL296" s="34"/>
      <c r="EM296" s="34">
        <f t="shared" si="2270"/>
        <v>1</v>
      </c>
      <c r="EN296" s="34">
        <f t="shared" si="2270"/>
        <v>9733.2199999999993</v>
      </c>
      <c r="EO296" s="34">
        <v>8</v>
      </c>
      <c r="EP296" s="34">
        <f>(EO296/12*1*$D296*$G296*$H296*$L296*EP$9)+(EO296/12*11*$E296*$G296*$H296*$L296)</f>
        <v>77770.243562666656</v>
      </c>
      <c r="EQ296" s="34">
        <v>6</v>
      </c>
      <c r="ER296" s="34">
        <v>58399.32</v>
      </c>
      <c r="ES296" s="34"/>
      <c r="ET296" s="34"/>
      <c r="EU296" s="34">
        <f t="shared" si="2271"/>
        <v>6</v>
      </c>
      <c r="EV296" s="34">
        <f t="shared" si="2271"/>
        <v>58399.32</v>
      </c>
      <c r="EW296" s="34"/>
      <c r="EX296" s="34">
        <f>(EW296/12*1*$D296*$G296*$H296*$M296*EX$9)+(EW296/12*11*$E296*$G296*$H296*$M296)</f>
        <v>0</v>
      </c>
      <c r="EY296" s="34">
        <v>0</v>
      </c>
      <c r="EZ296" s="34">
        <f t="shared" ref="EZ296" si="2440">(EY296/3*1*$D296*$G296*$H296*$M296*EZ$9)+(EY296/3*2*$E296*$G296*$H296*$M296)</f>
        <v>0</v>
      </c>
      <c r="FA296" s="34"/>
      <c r="FB296" s="34"/>
      <c r="FC296" s="34">
        <f t="shared" si="2393"/>
        <v>0</v>
      </c>
      <c r="FD296" s="34">
        <f t="shared" si="2393"/>
        <v>0</v>
      </c>
      <c r="FE296" s="34">
        <v>10</v>
      </c>
      <c r="FF296" s="34">
        <f>(FE296/12*1*$D296*$G296*$H296*$M296*FF$9)+(FE296/12*11*$E296*$G296*$H296*$M296)</f>
        <v>120228.09007999999</v>
      </c>
      <c r="FG296" s="34">
        <v>0</v>
      </c>
      <c r="FH296" s="34">
        <f>(FG296/3*1*$D296*$G296*$H296*$M296*FH$9)+(FG296/3*2*$E296*$G296*$H296*$M296)</f>
        <v>0</v>
      </c>
      <c r="FI296" s="34"/>
      <c r="FJ296" s="34"/>
      <c r="FK296" s="34">
        <f t="shared" si="2394"/>
        <v>0</v>
      </c>
      <c r="FL296" s="34">
        <f t="shared" si="2394"/>
        <v>0</v>
      </c>
      <c r="FM296" s="34">
        <v>4</v>
      </c>
      <c r="FN296" s="34">
        <f>(FM296/12*1*$D296*$G296*$H296*$M296*FN$9)+(FM296/12*11*$E296*$G296*$H296*$M296)</f>
        <v>48091.236031999986</v>
      </c>
      <c r="FO296" s="34">
        <v>3</v>
      </c>
      <c r="FP296" s="34">
        <v>35039.58</v>
      </c>
      <c r="FQ296" s="34"/>
      <c r="FR296" s="34"/>
      <c r="FS296" s="34"/>
      <c r="FT296" s="34"/>
      <c r="FU296" s="34">
        <v>1</v>
      </c>
      <c r="FV296" s="34">
        <f>(FU296/12*1*$D296*$G296*$H296*$N296*FV$9)+(FU296/12*11*$E296*$G296*$H296*$N296)</f>
        <v>16083.646796666664</v>
      </c>
      <c r="FW296" s="34">
        <v>2</v>
      </c>
      <c r="FX296" s="34">
        <v>31007.26</v>
      </c>
      <c r="FY296" s="34"/>
      <c r="FZ296" s="34"/>
      <c r="GA296" s="34">
        <f t="shared" si="2273"/>
        <v>2</v>
      </c>
      <c r="GB296" s="34">
        <f t="shared" si="2273"/>
        <v>31007.26</v>
      </c>
      <c r="GC296" s="34">
        <v>18</v>
      </c>
      <c r="GD296" s="34">
        <f>(GC296/12*1*$D296*$G296*$H296*$O296*GD$9)+(GC296/12*11*$E296*$G296*$H296*$P296)</f>
        <v>328518.11881199997</v>
      </c>
      <c r="GE296" s="34">
        <v>3</v>
      </c>
      <c r="GF296" s="34">
        <v>53602.229999999996</v>
      </c>
      <c r="GG296" s="34"/>
      <c r="GH296" s="34"/>
      <c r="GI296" s="27">
        <f t="shared" si="2274"/>
        <v>3</v>
      </c>
      <c r="GJ296" s="27">
        <f t="shared" si="2274"/>
        <v>53602.229999999996</v>
      </c>
      <c r="GK296" s="37"/>
      <c r="GL296" s="38"/>
    </row>
    <row r="297" spans="1:194" ht="36" customHeight="1" x14ac:dyDescent="0.25">
      <c r="A297" s="41"/>
      <c r="B297" s="72">
        <v>254</v>
      </c>
      <c r="C297" s="28" t="s">
        <v>435</v>
      </c>
      <c r="D297" s="29">
        <f t="shared" si="2397"/>
        <v>18150.400000000001</v>
      </c>
      <c r="E297" s="29">
        <f t="shared" si="2397"/>
        <v>18790</v>
      </c>
      <c r="F297" s="30">
        <v>18508</v>
      </c>
      <c r="G297" s="39">
        <v>1.19</v>
      </c>
      <c r="H297" s="31">
        <v>1</v>
      </c>
      <c r="I297" s="32"/>
      <c r="J297" s="32"/>
      <c r="K297" s="32"/>
      <c r="L297" s="29">
        <v>1.4</v>
      </c>
      <c r="M297" s="29">
        <v>1.68</v>
      </c>
      <c r="N297" s="29">
        <v>2.23</v>
      </c>
      <c r="O297" s="29">
        <v>2.39</v>
      </c>
      <c r="P297" s="33">
        <v>2.57</v>
      </c>
      <c r="Q297" s="34">
        <v>2</v>
      </c>
      <c r="R297" s="34">
        <f>(Q297/12*1*$D297*$G297*$H297*$L297*R$9)+(Q297/12*5*$E297*$G297*$H297*$L297*R$10)+(Q297/12*6*$F297*$G297*$H297*$L297*R$10)</f>
        <v>63034.05962</v>
      </c>
      <c r="S297" s="34">
        <v>2</v>
      </c>
      <c r="T297" s="34">
        <f>(S297/12*1*$D297*$G297*$H297*$L297*T$9)+(S297/12*5*$E297*$G297*$H297*$L297*T$10)+(S297/12*6*$F297*$G297*$H297*$L297*T$10)</f>
        <v>63034.05962</v>
      </c>
      <c r="U297" s="34">
        <v>0</v>
      </c>
      <c r="V297" s="34">
        <f>(U297/12*1*$D297*$G297*$H297*$L297*V$9)+(U297/12*5*$E297*$G297*$H297*$L297*V$10)+(U297/12*6*$F297*$G297*$H297*$L297*V$10)</f>
        <v>0</v>
      </c>
      <c r="W297" s="34"/>
      <c r="X297" s="34">
        <f>(W297/12*1*$D297*$G297*$H297*$L297*X$9)+(W297/12*5*$E297*$G297*$H297*$L297*X$10)+(W297/12*6*$F297*$G297*$H297*$L297*X$10)</f>
        <v>0</v>
      </c>
      <c r="Y297" s="34">
        <v>50</v>
      </c>
      <c r="Z297" s="34">
        <f>(Y297/12*1*$D297*$G297*$H297*$L297*Z$9)+(Y297/12*5*$E297*$G297*$H297*$L297*Z$10)+(Y297/12*6*$F297*$G297*$H297*$L297*Z$10)</f>
        <v>1590081.7683333335</v>
      </c>
      <c r="AA297" s="34"/>
      <c r="AB297" s="34">
        <f>(AA297/12*1*$D297*$G297*$H297*$L297*AB$9)+(AA297/12*5*$E297*$G297*$H297*$L297*AB$10)+(AA297/12*6*$F297*$G297*$H297*$L297*AB$10)</f>
        <v>0</v>
      </c>
      <c r="AC297" s="34">
        <v>0</v>
      </c>
      <c r="AD297" s="34">
        <f>(AC297/12*1*$D297*$G297*$H297*$L297*AD$9)+(AC297/12*5*$E297*$G297*$H297*$L297*AD$10)+(AC297/12*6*$F297*$G297*$H297*$L297*AD$10)</f>
        <v>0</v>
      </c>
      <c r="AE297" s="34">
        <v>0</v>
      </c>
      <c r="AF297" s="34">
        <f>(AE297/12*1*$D297*$G297*$H297*$L297*AF$9)+(AE297/12*5*$E297*$G297*$H297*$L297*AF$10)+(AE297/12*6*$F297*$G297*$H297*$L297*AF$10)</f>
        <v>0</v>
      </c>
      <c r="AG297" s="34">
        <v>0</v>
      </c>
      <c r="AH297" s="34">
        <f>(AG297/12*1*$D297*$G297*$H297*$L297*AH$9)+(AG297/12*5*$E297*$G297*$H297*$L297*AH$10)+(AG297/12*6*$F297*$G297*$H297*$L297*AH$10)</f>
        <v>0</v>
      </c>
      <c r="AI297" s="34">
        <v>12</v>
      </c>
      <c r="AJ297" s="34">
        <f>(AI297/12*1*$D297*$G297*$H297*$L297*AJ$9)+(AI297/12*3*$E297*$G297*$H297*$L297*AJ$10)+(AI297/12*2*$E297*$G297*$H297*$L297*AJ$11)+(AI297/12*6*$F297*$G297*$H297*$L297*AJ$11)</f>
        <v>409267.19428</v>
      </c>
      <c r="AK297" s="34"/>
      <c r="AL297" s="34">
        <f>(AK297/12*1*$D297*$G297*$H297*$L297*AL$9)+(AK297/12*5*$E297*$G297*$H297*$L297*AL$10)+(AK297/12*6*$F297*$G297*$H297*$L297*AL$10)</f>
        <v>0</v>
      </c>
      <c r="AM297" s="34"/>
      <c r="AN297" s="34">
        <f>(AM297/12*1*$D297*$G297*$H297*$L297*AN$9)+(AM297/12*5*$E297*$G297*$H297*$L297*AN$10)+(AM297/12*6*$F297*$G297*$H297*$L297*AN$10)</f>
        <v>0</v>
      </c>
      <c r="AO297" s="34">
        <v>0</v>
      </c>
      <c r="AP297" s="34">
        <f>(AO297/12*1*$D297*$G297*$H297*$L297*AP$9)+(AO297/12*5*$E297*$G297*$H297*$L297*AP$10)+(AO297/12*6*$F297*$G297*$H297*$L297*AP$10)</f>
        <v>0</v>
      </c>
      <c r="AQ297" s="34">
        <v>0</v>
      </c>
      <c r="AR297" s="34">
        <f>(AQ297/12*1*$D297*$G297*$H297*$M297*AR$9)+(AQ297/12*5*$E297*$G297*$H297*$M297*AR$10)+(AQ297/12*6*$F297*$G297*$H297*$M297*AR$10)</f>
        <v>0</v>
      </c>
      <c r="AS297" s="34">
        <v>0</v>
      </c>
      <c r="AT297" s="34">
        <f>(AS297/12*1*$D297*$G297*$H297*$M297*AT$9)+(AS297/12*5*$E297*$G297*$H297*$M297*AT$10)+(AS297/12*6*$F297*$G297*$H297*$M297*AT$10)</f>
        <v>0</v>
      </c>
      <c r="AU297" s="34"/>
      <c r="AV297" s="34">
        <f>(AU297/12*1*$D297*$G297*$H297*$M297*AV$9)+(AU297/12*5*$E297*$G297*$H297*$M297*AV$10)+(AU297/12*6*$F297*$G297*$H297*$M297*AV$10)</f>
        <v>0</v>
      </c>
      <c r="AW297" s="34">
        <v>176</v>
      </c>
      <c r="AX297" s="34">
        <f>(AW297/12*1*$D297*$G297*$H297*$M297*AX$9)+(AW297/12*5*$E297*$G297*$H297*$M297*AX$10)+(AW297/12*6*$F297*$G297*$H297*$M297*AX$10)</f>
        <v>6564356.0761855999</v>
      </c>
      <c r="AY297" s="34"/>
      <c r="AZ297" s="34">
        <f>(AY297/12*1*$D297*$G297*$H297*$L297*AZ$9)+(AY297/12*5*$E297*$G297*$H297*$L297*AZ$10)+(AY297/12*6*$F297*$G297*$H297*$L297*AZ$10)</f>
        <v>0</v>
      </c>
      <c r="BA297" s="34"/>
      <c r="BB297" s="34">
        <f>(BA297/12*1*$D297*$G297*$H297*$L297*BB$9)+(BA297/12*5*$E297*$G297*$H297*$L297*BB$10)+(BA297/12*6*$F297*$G297*$H297*$L297*BB$10)</f>
        <v>0</v>
      </c>
      <c r="BC297" s="34"/>
      <c r="BD297" s="34">
        <f>(BC297/12*1*$D297*$G297*$H297*$M297*BD$9)+(BC297/12*5*$E297*$G297*$H297*$M297*BD$10)+(BC297/12*6*$F297*$G297*$H297*$M297*BD$10)</f>
        <v>0</v>
      </c>
      <c r="BE297" s="34">
        <v>0</v>
      </c>
      <c r="BF297" s="34">
        <f>(BE297/12*1*$D297*$G297*$H297*$L297*BF$9)+(BE297/12*5*$E297*$G297*$H297*$L297*BF$10)+(BE297/12*6*$F297*$G297*$H297*$L297*BF$10)</f>
        <v>0</v>
      </c>
      <c r="BG297" s="34">
        <v>0</v>
      </c>
      <c r="BH297" s="34">
        <f>(BG297/12*1*$D297*$G297*$H297*$L297*BH$9)+(BG297/12*5*$E297*$G297*$H297*$L297*BH$10)+(BG297/12*6*$F297*$G297*$H297*$L297*BH$10)</f>
        <v>0</v>
      </c>
      <c r="BI297" s="34">
        <v>0</v>
      </c>
      <c r="BJ297" s="34">
        <f>(BI297/12*1*$D297*$G297*$H297*$L297*BJ$9)+(BI297/12*5*$E297*$G297*$H297*$L297*BJ$10)+(BI297/12*6*$F297*$G297*$H297*$L297*BJ$10)</f>
        <v>0</v>
      </c>
      <c r="BK297" s="34">
        <v>0</v>
      </c>
      <c r="BL297" s="34">
        <f>(BK297/12*1*$D297*$G297*$H297*$M297*BL$9)+(BK297/12*5*$E297*$G297*$H297*$M297*BL$10)+(BK297/12*6*$F297*$G297*$H297*$M297*BL$10)</f>
        <v>0</v>
      </c>
      <c r="BM297" s="34"/>
      <c r="BN297" s="34">
        <f>(BM297/12*1*$D297*$G297*$H297*$L297*BN$9)+(BM297/12*5*$E297*$G297*$H297*$L297*BN$10)+(BM297/12*6*$F297*$G297*$H297*$L297*BN$10)</f>
        <v>0</v>
      </c>
      <c r="BO297" s="34">
        <v>2</v>
      </c>
      <c r="BP297" s="34">
        <f>(BO297/12*1*$D297*$G297*$H297*$L297*BP$9)+(BO297/12*3*$E297*$G297*$H297*$L297*BP$10)+(BO297/12*2*$E297*$G297*$H297*$L297*BP$11)+(BO297/12*6*$F297*$G297*$H297*$L297*BP$11)</f>
        <v>65008.51840933333</v>
      </c>
      <c r="BQ297" s="40">
        <v>0</v>
      </c>
      <c r="BR297" s="34">
        <f>(BQ297/12*1*$D297*$G297*$H297*$M297*BR$9)+(BQ297/12*5*$E297*$G297*$H297*$M297*BR$10)+(BQ297/12*6*$F297*$G297*$H297*$M297*BR$10)</f>
        <v>0</v>
      </c>
      <c r="BS297" s="34">
        <v>0</v>
      </c>
      <c r="BT297" s="34">
        <f>(BS297/12*1*$D297*$G297*$H297*$M297*BT$9)+(BS297/12*4*$E297*$G297*$H297*$M297*BT$10)+(BS297/12*1*$E297*$G297*$H297*$M297*BT$12)+(BS297/12*6*$F297*$G297*$H297*$M297*BT$12)</f>
        <v>0</v>
      </c>
      <c r="BU297" s="34">
        <v>0</v>
      </c>
      <c r="BV297" s="34">
        <f>(BU297/12*1*$D297*$F297*$G297*$L297*BV$9)+(BU297/12*11*$E297*$F297*$G297*$L297*BV$10)</f>
        <v>0</v>
      </c>
      <c r="BW297" s="34">
        <v>0</v>
      </c>
      <c r="BX297" s="34">
        <f>(BW297/12*1*$D297*$G297*$H297*$L297*BX$9)+(BW297/12*5*$E297*$G297*$H297*$L297*BX$10)+(BW297/12*6*$F297*$G297*$H297*$L297*BX$10)</f>
        <v>0</v>
      </c>
      <c r="BY297" s="34">
        <v>0</v>
      </c>
      <c r="BZ297" s="34">
        <f>(BY297/12*1*$D297*$G297*$H297*$L297*BZ$9)+(BY297/12*5*$E297*$G297*$H297*$L297*BZ$10)+(BY297/12*6*$F297*$G297*$H297*$L297*BZ$10)</f>
        <v>0</v>
      </c>
      <c r="CA297" s="34">
        <v>0</v>
      </c>
      <c r="CB297" s="34">
        <f>(CA297/12*1*$D297*$G297*$H297*$L297*CB$9)+(CA297/12*5*$E297*$G297*$H297*$L297*CB$10)+(CA297/12*6*$F297*$G297*$H297*$L297*CB$10)</f>
        <v>0</v>
      </c>
      <c r="CC297" s="34">
        <v>0</v>
      </c>
      <c r="CD297" s="34">
        <f>(CC297/12*1*$D297*$G297*$H297*$L297*CD$9)+(CC297/12*5*$E297*$G297*$H297*$L297*CD$10)+(CC297/12*6*$F297*$G297*$H297*$L297*CD$10)</f>
        <v>0</v>
      </c>
      <c r="CE297" s="34">
        <v>0</v>
      </c>
      <c r="CF297" s="34">
        <f>(CE297/12*1*$D297*$G297*$H297*$M297*CF$9)+(CE297/12*5*$E297*$G297*$H297*$M297*CF$10)+(CE297/12*6*$F297*$G297*$H297*$M297*CF$10)</f>
        <v>0</v>
      </c>
      <c r="CG297" s="34">
        <v>30</v>
      </c>
      <c r="CH297" s="34">
        <f>(CG297/12*1*$D297*$G297*$H297*$L297*CH$9)+(CG297/12*5*$E297*$G297*$H297*$L297*CH$10)+(CG297/12*6*$F297*$G297*$H297*$L297*CH$10)</f>
        <v>797952.17473999993</v>
      </c>
      <c r="CI297" s="34"/>
      <c r="CJ297" s="34">
        <f>(CI297/12*1*$D297*$G297*$H297*$M297*CJ$9)+(CI297/12*5*$E297*$G297*$H297*$M297*CJ$10)+(CI297/12*6*$F297*$G297*$H297*$M297*CJ$10)</f>
        <v>0</v>
      </c>
      <c r="CK297" s="34">
        <v>0</v>
      </c>
      <c r="CL297" s="34">
        <f>(CK297/12*1*$D297*$G297*$H297*$L297*CL$9)+(CK297/12*5*$E297*$G297*$H297*$L297*CL$10)+(CK297/12*6*$F297*$G297*$H297*$L297*CL$10)</f>
        <v>0</v>
      </c>
      <c r="CM297" s="34">
        <v>0</v>
      </c>
      <c r="CN297" s="34">
        <f>(CM297/12*1*$D297*$G297*$H297*$L297*CN$9)+(CM297/12*11*$E297*$G297*$H297*$L297*CN$10)</f>
        <v>0</v>
      </c>
      <c r="CO297" s="34"/>
      <c r="CP297" s="34">
        <v>0</v>
      </c>
      <c r="CQ297" s="34"/>
      <c r="CR297" s="34"/>
      <c r="CS297" s="34">
        <f t="shared" si="2268"/>
        <v>0</v>
      </c>
      <c r="CT297" s="34">
        <f t="shared" si="2268"/>
        <v>0</v>
      </c>
      <c r="CU297" s="34"/>
      <c r="CV297" s="34">
        <f>(CU297/12*1*$D297*$G297*$H297*$M297*CV$9)+(CU297/12*5*$E297*$G297*$H297*$M297*CV$10)+(CU297/12*6*$F297*$G297*$H297*$M297*CV$10)</f>
        <v>0</v>
      </c>
      <c r="CW297" s="34">
        <v>0</v>
      </c>
      <c r="CX297" s="34">
        <f>(CW297/12*1*$D297*$G297*$H297*$M297*CX$9)+(CW297/12*5*$E297*$G297*$H297*$M297*CX$10)+(CW297/12*6*$F297*$G297*$H297*$M297*CX$10)</f>
        <v>0</v>
      </c>
      <c r="CY297" s="34">
        <v>0</v>
      </c>
      <c r="CZ297" s="34">
        <f>(CY297/12*1*$D297*$G297*$H297*$L297*CZ$9)+(CY297/12*5*$E297*$G297*$H297*$L297*CZ$10)+(CY297/12*6*$F297*$G297*$H297*$L297*CZ$10)</f>
        <v>0</v>
      </c>
      <c r="DA297" s="34">
        <v>0</v>
      </c>
      <c r="DB297" s="34">
        <f>(DA297/12*1*$D297*$G297*$H297*$M297*DB$9)+(DA297/12*5*$E297*$G297*$H297*$M297*DB$10)+(DA297/12*6*$F297*$G297*$H297*$M297*DB$10)</f>
        <v>0</v>
      </c>
      <c r="DC297" s="34">
        <v>0</v>
      </c>
      <c r="DD297" s="34">
        <f>(DC297/12*1*$D297*$G297*$H297*$M297*DD$9)+(DC297/12*5*$E297*$G297*$H297*$M297*DD$10)+(DC297/12*6*$F297*$G297*$H297*$M297*DD$10)</f>
        <v>0</v>
      </c>
      <c r="DE297" s="34">
        <v>0</v>
      </c>
      <c r="DF297" s="34">
        <f>(DE297/12*1*$D297*$G297*$H297*$M297*DF$9)+(DE297/12*5*$E297*$G297*$H297*$M297*DF$10)+(DE297/12*6*$F297*$G297*$H297*$M297*DF$10)</f>
        <v>0</v>
      </c>
      <c r="DG297" s="34">
        <v>0</v>
      </c>
      <c r="DH297" s="34">
        <f>(DG297/12*1*$D297*$G297*$H297*$M297*DH$9)+(DG297/12*11*$E297*$G297*$H297*$M297*DH$10)</f>
        <v>0</v>
      </c>
      <c r="DI297" s="34">
        <v>0</v>
      </c>
      <c r="DJ297" s="34">
        <f t="shared" si="2435"/>
        <v>0</v>
      </c>
      <c r="DK297" s="34"/>
      <c r="DL297" s="27"/>
      <c r="DM297" s="34">
        <f t="shared" si="2276"/>
        <v>0</v>
      </c>
      <c r="DN297" s="27">
        <f t="shared" si="2276"/>
        <v>0</v>
      </c>
      <c r="DO297" s="34">
        <v>13</v>
      </c>
      <c r="DP297" s="34">
        <f>(DO297/12*1*$D297*$G297*$H297*$L297*DP$9)+(DO297/12*5*$E297*$G297*$H297*$L297*DP$10)+(DO297/12*6*$F297*$G297*$H297*$L297*DP$10)</f>
        <v>419776.72045399994</v>
      </c>
      <c r="DQ297" s="34">
        <v>0</v>
      </c>
      <c r="DR297" s="34">
        <f>(DQ297/12*1*$D297*$G297*$H297*$M297*DR$9)+(DQ297/12*11*$E297*$G297*$H297*$M297*DR$10)</f>
        <v>0</v>
      </c>
      <c r="DS297" s="34">
        <v>0</v>
      </c>
      <c r="DT297" s="34">
        <f t="shared" ref="DT297:DT306" si="2441">(DS297/3*1*$D297*$G297*$H297*$M297*DT$9)+(DS297/3*2*$E297*$G297*$H297*$M297*DT$10)</f>
        <v>0</v>
      </c>
      <c r="DU297" s="34"/>
      <c r="DV297" s="27"/>
      <c r="DW297" s="34">
        <f t="shared" si="2263"/>
        <v>0</v>
      </c>
      <c r="DX297" s="34">
        <f t="shared" si="2263"/>
        <v>0</v>
      </c>
      <c r="DY297" s="34">
        <v>10</v>
      </c>
      <c r="DZ297" s="34">
        <f>(DY297/12*1*$D297*$G297*$H297*$M297*DZ$9)+(DY297/12*11*$E297*$G297*$H297*$M297*DZ$10)</f>
        <v>391969.22290400002</v>
      </c>
      <c r="EA297" s="34">
        <v>0</v>
      </c>
      <c r="EB297" s="34">
        <f t="shared" ref="EB297:EB308" si="2442">(EA297/3*1*$D297*$G297*$H297*$M297*EB$9)+(EA297/3*2*$E297*$G297*$H297*$M297*EB$10)</f>
        <v>0</v>
      </c>
      <c r="EC297" s="27"/>
      <c r="ED297" s="34"/>
      <c r="EE297" s="34">
        <f t="shared" si="2269"/>
        <v>0</v>
      </c>
      <c r="EF297" s="34">
        <f t="shared" si="2269"/>
        <v>0</v>
      </c>
      <c r="EG297" s="34">
        <v>0</v>
      </c>
      <c r="EH297" s="34">
        <f>(EG297/12*1*$D297*$G297*$H297*$L297*EH$9)+(EG297/12*11*$E297*$G297*$H297*$L297*EH$10)</f>
        <v>0</v>
      </c>
      <c r="EI297" s="34">
        <v>0</v>
      </c>
      <c r="EJ297" s="34">
        <f t="shared" si="2277"/>
        <v>0</v>
      </c>
      <c r="EK297" s="34"/>
      <c r="EL297" s="34"/>
      <c r="EM297" s="34">
        <f t="shared" si="2270"/>
        <v>0</v>
      </c>
      <c r="EN297" s="34">
        <f t="shared" si="2270"/>
        <v>0</v>
      </c>
      <c r="EO297" s="34">
        <v>0</v>
      </c>
      <c r="EP297" s="34">
        <f>(EO297/12*1*$D297*$G297*$H297*$L297*EP$9)+(EO297/12*11*$E297*$G297*$H297*$L297*EP$10)</f>
        <v>0</v>
      </c>
      <c r="EQ297" s="34">
        <v>0</v>
      </c>
      <c r="ER297" s="34">
        <f t="shared" si="2278"/>
        <v>0</v>
      </c>
      <c r="ES297" s="34"/>
      <c r="ET297" s="34"/>
      <c r="EU297" s="34">
        <f t="shared" si="2271"/>
        <v>0</v>
      </c>
      <c r="EV297" s="34">
        <f t="shared" si="2271"/>
        <v>0</v>
      </c>
      <c r="EW297" s="34">
        <v>0</v>
      </c>
      <c r="EX297" s="34">
        <f>(EW297/12*1*$D297*$G297*$H297*$M297*EX$9)+(EW297/12*11*$E297*$G297*$H297*$M297*EX$10)</f>
        <v>0</v>
      </c>
      <c r="EY297" s="34">
        <v>0</v>
      </c>
      <c r="EZ297" s="34">
        <f t="shared" si="2279"/>
        <v>0</v>
      </c>
      <c r="FA297" s="34"/>
      <c r="FB297" s="34"/>
      <c r="FC297" s="34">
        <f t="shared" si="2393"/>
        <v>0</v>
      </c>
      <c r="FD297" s="34">
        <f t="shared" si="2393"/>
        <v>0</v>
      </c>
      <c r="FE297" s="34">
        <v>0</v>
      </c>
      <c r="FF297" s="34">
        <f>(FE297/12*1*$D297*$G297*$H297*$M297*FF$9)+(FE297/12*11*$E297*$G297*$H297*$M297*FF$10)</f>
        <v>0</v>
      </c>
      <c r="FG297" s="34">
        <v>0</v>
      </c>
      <c r="FH297" s="34">
        <f t="shared" si="2396"/>
        <v>0</v>
      </c>
      <c r="FI297" s="34"/>
      <c r="FJ297" s="34"/>
      <c r="FK297" s="34">
        <f t="shared" si="2394"/>
        <v>0</v>
      </c>
      <c r="FL297" s="34">
        <f t="shared" si="2394"/>
        <v>0</v>
      </c>
      <c r="FM297" s="34">
        <v>0</v>
      </c>
      <c r="FN297" s="34">
        <f>(FM297/12*1*$D297*$G297*$H297*$M297*FN$9)+(FM297/12*11*$E297*$G297*$H297*$M297*FN$10)</f>
        <v>0</v>
      </c>
      <c r="FO297" s="34">
        <v>0</v>
      </c>
      <c r="FP297" s="34">
        <f t="shared" si="2280"/>
        <v>0</v>
      </c>
      <c r="FQ297" s="34"/>
      <c r="FR297" s="34"/>
      <c r="FS297" s="34">
        <f t="shared" ref="FS297:FT298" si="2443">FO297+FQ297</f>
        <v>0</v>
      </c>
      <c r="FT297" s="34">
        <f t="shared" si="2443"/>
        <v>0</v>
      </c>
      <c r="FU297" s="34">
        <v>0</v>
      </c>
      <c r="FV297" s="34">
        <f>(FU297/12*1*$D297*$G297*$H297*$N297*FV$9)+(FU297/12*11*$E297*$G297*$H297*$N297*FV$10)</f>
        <v>0</v>
      </c>
      <c r="FW297" s="34">
        <v>0</v>
      </c>
      <c r="FX297" s="34">
        <v>0</v>
      </c>
      <c r="FY297" s="34"/>
      <c r="FZ297" s="34"/>
      <c r="GA297" s="34">
        <f t="shared" si="2273"/>
        <v>0</v>
      </c>
      <c r="GB297" s="34">
        <f t="shared" si="2273"/>
        <v>0</v>
      </c>
      <c r="GC297" s="34">
        <v>0</v>
      </c>
      <c r="GD297" s="34">
        <f>(GC297/12*1*$D297*$G297*$H297*$O297*GD$9)+(GC297/12*11*$E297*$G297*$H297*$P297*GD$10)</f>
        <v>0</v>
      </c>
      <c r="GE297" s="34">
        <v>0</v>
      </c>
      <c r="GF297" s="34">
        <f t="shared" si="2281"/>
        <v>0</v>
      </c>
      <c r="GG297" s="34"/>
      <c r="GH297" s="34"/>
      <c r="GI297" s="27">
        <f t="shared" si="2274"/>
        <v>0</v>
      </c>
      <c r="GJ297" s="27">
        <f t="shared" si="2274"/>
        <v>0</v>
      </c>
      <c r="GK297" s="37"/>
      <c r="GL297" s="38"/>
    </row>
    <row r="298" spans="1:194" ht="22.5" customHeight="1" x14ac:dyDescent="0.25">
      <c r="A298" s="41">
        <v>32</v>
      </c>
      <c r="B298" s="78"/>
      <c r="C298" s="44" t="s">
        <v>436</v>
      </c>
      <c r="D298" s="29">
        <f t="shared" si="2397"/>
        <v>18150.400000000001</v>
      </c>
      <c r="E298" s="29">
        <f t="shared" si="2397"/>
        <v>18790</v>
      </c>
      <c r="F298" s="30">
        <v>18508</v>
      </c>
      <c r="G298" s="74">
        <v>1.2</v>
      </c>
      <c r="H298" s="31">
        <v>1</v>
      </c>
      <c r="I298" s="32"/>
      <c r="J298" s="32"/>
      <c r="K298" s="32"/>
      <c r="L298" s="29">
        <v>1.4</v>
      </c>
      <c r="M298" s="29">
        <v>1.68</v>
      </c>
      <c r="N298" s="29">
        <v>2.23</v>
      </c>
      <c r="O298" s="29">
        <v>2.39</v>
      </c>
      <c r="P298" s="33">
        <v>2.57</v>
      </c>
      <c r="Q298" s="27">
        <f>SUM(Q299:Q316)</f>
        <v>872</v>
      </c>
      <c r="R298" s="27">
        <f t="shared" ref="R298:CC298" si="2444">SUM(R299:R316)</f>
        <v>36314699.485610001</v>
      </c>
      <c r="S298" s="27">
        <f t="shared" si="2444"/>
        <v>671</v>
      </c>
      <c r="T298" s="27">
        <f t="shared" si="2444"/>
        <v>21695804.257959999</v>
      </c>
      <c r="U298" s="27">
        <f t="shared" si="2444"/>
        <v>0</v>
      </c>
      <c r="V298" s="27">
        <f t="shared" si="2444"/>
        <v>0</v>
      </c>
      <c r="W298" s="27">
        <f t="shared" si="2444"/>
        <v>0</v>
      </c>
      <c r="X298" s="27">
        <f t="shared" si="2444"/>
        <v>0</v>
      </c>
      <c r="Y298" s="27">
        <f t="shared" si="2444"/>
        <v>49</v>
      </c>
      <c r="Z298" s="27">
        <f t="shared" si="2444"/>
        <v>2172399.1083666668</v>
      </c>
      <c r="AA298" s="27">
        <f t="shared" si="2444"/>
        <v>172</v>
      </c>
      <c r="AB298" s="27">
        <f t="shared" si="2444"/>
        <v>7410443.4571999991</v>
      </c>
      <c r="AC298" s="27">
        <f t="shared" si="2444"/>
        <v>0</v>
      </c>
      <c r="AD298" s="27">
        <f t="shared" si="2444"/>
        <v>0</v>
      </c>
      <c r="AE298" s="27">
        <f t="shared" si="2444"/>
        <v>0</v>
      </c>
      <c r="AF298" s="27">
        <f t="shared" si="2444"/>
        <v>0</v>
      </c>
      <c r="AG298" s="27">
        <f t="shared" si="2444"/>
        <v>50</v>
      </c>
      <c r="AH298" s="27">
        <f t="shared" si="2444"/>
        <v>2517187.9648999996</v>
      </c>
      <c r="AI298" s="27">
        <f>SUM(AI299:AI316)</f>
        <v>105</v>
      </c>
      <c r="AJ298" s="27">
        <f t="shared" ref="AJ298" si="2445">SUM(AJ299:AJ316)</f>
        <v>4353448.3271066658</v>
      </c>
      <c r="AK298" s="27">
        <f t="shared" si="2444"/>
        <v>2</v>
      </c>
      <c r="AL298" s="27">
        <f t="shared" si="2444"/>
        <v>44924.132810666662</v>
      </c>
      <c r="AM298" s="27">
        <f t="shared" si="2444"/>
        <v>0</v>
      </c>
      <c r="AN298" s="27">
        <f t="shared" si="2444"/>
        <v>0</v>
      </c>
      <c r="AO298" s="27">
        <f t="shared" si="2444"/>
        <v>0</v>
      </c>
      <c r="AP298" s="27">
        <f t="shared" si="2444"/>
        <v>0</v>
      </c>
      <c r="AQ298" s="27">
        <f t="shared" si="2444"/>
        <v>334</v>
      </c>
      <c r="AR298" s="27">
        <f t="shared" si="2444"/>
        <v>11115275.204633601</v>
      </c>
      <c r="AS298" s="27">
        <f t="shared" si="2444"/>
        <v>0</v>
      </c>
      <c r="AT298" s="27">
        <f t="shared" si="2444"/>
        <v>0</v>
      </c>
      <c r="AU298" s="27">
        <f t="shared" si="2444"/>
        <v>762</v>
      </c>
      <c r="AV298" s="27">
        <f t="shared" si="2444"/>
        <v>27212741.212697599</v>
      </c>
      <c r="AW298" s="27">
        <f t="shared" si="2444"/>
        <v>74</v>
      </c>
      <c r="AX298" s="27">
        <f t="shared" si="2444"/>
        <v>5411895.3575008009</v>
      </c>
      <c r="AY298" s="27">
        <f t="shared" si="2444"/>
        <v>0</v>
      </c>
      <c r="AZ298" s="27">
        <f t="shared" si="2444"/>
        <v>0</v>
      </c>
      <c r="BA298" s="27">
        <f t="shared" si="2444"/>
        <v>0</v>
      </c>
      <c r="BB298" s="27">
        <f t="shared" si="2444"/>
        <v>0</v>
      </c>
      <c r="BC298" s="27">
        <f t="shared" si="2444"/>
        <v>32</v>
      </c>
      <c r="BD298" s="27">
        <f t="shared" si="2444"/>
        <v>1179101.7741888</v>
      </c>
      <c r="BE298" s="27">
        <f t="shared" si="2444"/>
        <v>0</v>
      </c>
      <c r="BF298" s="27">
        <f t="shared" si="2444"/>
        <v>0</v>
      </c>
      <c r="BG298" s="27">
        <f t="shared" si="2444"/>
        <v>0</v>
      </c>
      <c r="BH298" s="27">
        <f t="shared" si="2444"/>
        <v>0</v>
      </c>
      <c r="BI298" s="27">
        <v>0</v>
      </c>
      <c r="BJ298" s="27">
        <f t="shared" ref="BJ298" si="2446">SUM(BJ299:BJ316)</f>
        <v>0</v>
      </c>
      <c r="BK298" s="27">
        <f t="shared" si="2444"/>
        <v>0</v>
      </c>
      <c r="BL298" s="27">
        <f t="shared" si="2444"/>
        <v>0</v>
      </c>
      <c r="BM298" s="27">
        <f>SUM(BM299:BM316)</f>
        <v>498</v>
      </c>
      <c r="BN298" s="27">
        <f t="shared" ref="BN298" si="2447">SUM(BN299:BN316)</f>
        <v>15345436.291033333</v>
      </c>
      <c r="BO298" s="27">
        <f t="shared" si="2444"/>
        <v>1068</v>
      </c>
      <c r="BP298" s="27">
        <f t="shared" si="2444"/>
        <v>40283038.796466663</v>
      </c>
      <c r="BQ298" s="27">
        <v>10</v>
      </c>
      <c r="BR298" s="27">
        <f t="shared" ref="BR298" si="2448">SUM(BR299:BR316)</f>
        <v>483794.48658239999</v>
      </c>
      <c r="BS298" s="27">
        <f t="shared" si="2444"/>
        <v>0</v>
      </c>
      <c r="BT298" s="27">
        <f t="shared" si="2444"/>
        <v>0</v>
      </c>
      <c r="BU298" s="27">
        <f t="shared" si="2444"/>
        <v>0</v>
      </c>
      <c r="BV298" s="27">
        <f t="shared" si="2444"/>
        <v>0</v>
      </c>
      <c r="BW298" s="27">
        <f t="shared" si="2444"/>
        <v>0</v>
      </c>
      <c r="BX298" s="27">
        <f t="shared" si="2444"/>
        <v>0</v>
      </c>
      <c r="BY298" s="27">
        <f t="shared" si="2444"/>
        <v>54</v>
      </c>
      <c r="BZ298" s="27">
        <f t="shared" si="2444"/>
        <v>1224805.9278933334</v>
      </c>
      <c r="CA298" s="27">
        <f t="shared" si="2444"/>
        <v>0</v>
      </c>
      <c r="CB298" s="27">
        <f t="shared" si="2444"/>
        <v>0</v>
      </c>
      <c r="CC298" s="27">
        <f t="shared" si="2444"/>
        <v>0</v>
      </c>
      <c r="CD298" s="27">
        <f t="shared" ref="CD298:EO298" si="2449">SUM(CD299:CD316)</f>
        <v>0</v>
      </c>
      <c r="CE298" s="27">
        <f t="shared" si="2449"/>
        <v>0</v>
      </c>
      <c r="CF298" s="27">
        <f t="shared" si="2449"/>
        <v>0</v>
      </c>
      <c r="CG298" s="27">
        <f t="shared" si="2449"/>
        <v>0</v>
      </c>
      <c r="CH298" s="27">
        <f t="shared" si="2449"/>
        <v>0</v>
      </c>
      <c r="CI298" s="27">
        <f t="shared" si="2449"/>
        <v>0</v>
      </c>
      <c r="CJ298" s="27">
        <f t="shared" si="2449"/>
        <v>0</v>
      </c>
      <c r="CK298" s="27">
        <f t="shared" si="2449"/>
        <v>0</v>
      </c>
      <c r="CL298" s="27">
        <f t="shared" si="2449"/>
        <v>0</v>
      </c>
      <c r="CM298" s="27">
        <f t="shared" si="2449"/>
        <v>41</v>
      </c>
      <c r="CN298" s="27">
        <f t="shared" si="2449"/>
        <v>1069415.4893659998</v>
      </c>
      <c r="CO298" s="27">
        <f t="shared" si="2449"/>
        <v>8</v>
      </c>
      <c r="CP298" s="27">
        <f t="shared" si="2449"/>
        <v>212811.7</v>
      </c>
      <c r="CQ298" s="27">
        <f>CM298-CO298</f>
        <v>33</v>
      </c>
      <c r="CR298" s="27">
        <f>($CQ298/9*3* $E298*$G298*$H298*$L298*CR$10)+($CQ298/9*6* $F298*$G298*$H298*$L298*CR$10)</f>
        <v>983855.31551999983</v>
      </c>
      <c r="CS298" s="34">
        <f t="shared" si="2268"/>
        <v>41</v>
      </c>
      <c r="CT298" s="34">
        <f t="shared" si="2268"/>
        <v>1196667.0155199999</v>
      </c>
      <c r="CU298" s="27">
        <f t="shared" si="2449"/>
        <v>224</v>
      </c>
      <c r="CV298" s="27">
        <f t="shared" ref="CV298" si="2450">SUM(CV299:CV316)</f>
        <v>8110312.8981503993</v>
      </c>
      <c r="CW298" s="27">
        <f t="shared" ref="CW298:CY298" si="2451">SUM(CW299:CW316)</f>
        <v>83</v>
      </c>
      <c r="CX298" s="27">
        <f t="shared" si="2451"/>
        <v>3365070.509219999</v>
      </c>
      <c r="CY298" s="27">
        <f t="shared" si="2451"/>
        <v>20</v>
      </c>
      <c r="CZ298" s="27">
        <f t="shared" si="2449"/>
        <v>595659.95734933333</v>
      </c>
      <c r="DA298" s="27">
        <f t="shared" si="2449"/>
        <v>65</v>
      </c>
      <c r="DB298" s="27">
        <f t="shared" si="2449"/>
        <v>2250856.5750831999</v>
      </c>
      <c r="DC298" s="27">
        <f t="shared" si="2449"/>
        <v>7</v>
      </c>
      <c r="DD298" s="27">
        <f t="shared" si="2449"/>
        <v>228389.25033120002</v>
      </c>
      <c r="DE298" s="27">
        <f t="shared" si="2449"/>
        <v>0</v>
      </c>
      <c r="DF298" s="27">
        <f t="shared" si="2449"/>
        <v>0</v>
      </c>
      <c r="DG298" s="27">
        <f t="shared" si="2449"/>
        <v>38</v>
      </c>
      <c r="DH298" s="27">
        <f t="shared" si="2449"/>
        <v>1184954.1961151999</v>
      </c>
      <c r="DI298" s="27">
        <f t="shared" si="2449"/>
        <v>10</v>
      </c>
      <c r="DJ298" s="27">
        <f t="shared" si="2449"/>
        <v>501408.50999999989</v>
      </c>
      <c r="DK298" s="27">
        <f>DG298-DI298+16</f>
        <v>44</v>
      </c>
      <c r="DL298" s="27">
        <f>(DK298/9*3*$E298*$G298*$H298*$M298*DL$10)+(DK298/9*6*$F298*$G298*$H298*$M298*DL$10)</f>
        <v>1739175.6856320002</v>
      </c>
      <c r="DM298" s="34">
        <f t="shared" si="2276"/>
        <v>54</v>
      </c>
      <c r="DN298" s="27">
        <f t="shared" si="2276"/>
        <v>2240584.195632</v>
      </c>
      <c r="DO298" s="27">
        <f t="shared" si="2449"/>
        <v>60</v>
      </c>
      <c r="DP298" s="27">
        <f t="shared" ref="DP298" si="2452">SUM(DP299:DP316)</f>
        <v>1830846.4444199998</v>
      </c>
      <c r="DQ298" s="27">
        <f t="shared" si="2449"/>
        <v>44</v>
      </c>
      <c r="DR298" s="27">
        <f t="shared" si="2449"/>
        <v>1300552.8487391998</v>
      </c>
      <c r="DS298" s="27">
        <f t="shared" si="2449"/>
        <v>10</v>
      </c>
      <c r="DT298" s="27">
        <f t="shared" si="2449"/>
        <v>336590.66000000003</v>
      </c>
      <c r="DU298" s="27">
        <f>DQ298-DS298</f>
        <v>34</v>
      </c>
      <c r="DV298" s="27">
        <f>(DU298/9*3*$E298*$G298*$H298*$M298*DV$10)+(DU298/9*6*$F298*$G298*$H298*$M298*DV$10)</f>
        <v>1343908.4843519998</v>
      </c>
      <c r="DW298" s="34">
        <f t="shared" si="2263"/>
        <v>44</v>
      </c>
      <c r="DX298" s="34">
        <f t="shared" si="2263"/>
        <v>1680499.1443519997</v>
      </c>
      <c r="DY298" s="27">
        <f t="shared" si="2449"/>
        <v>164</v>
      </c>
      <c r="DZ298" s="27">
        <f t="shared" si="2449"/>
        <v>7049902.9718992002</v>
      </c>
      <c r="EA298" s="27">
        <f t="shared" si="2449"/>
        <v>38</v>
      </c>
      <c r="EB298" s="27">
        <f t="shared" si="2449"/>
        <v>1313711.49</v>
      </c>
      <c r="EC298" s="27">
        <f>DY298-EA298</f>
        <v>126</v>
      </c>
      <c r="ED298" s="27">
        <f>(EC298/9*3*$E298*$G298*$H298*$M298*ED$10)+(EC298/9*6*$F298*$G298*$H298*$M298*ED$10)</f>
        <v>4980366.7361280005</v>
      </c>
      <c r="EE298" s="34">
        <f t="shared" si="2269"/>
        <v>164</v>
      </c>
      <c r="EF298" s="34">
        <f t="shared" si="2269"/>
        <v>6294078.2261280008</v>
      </c>
      <c r="EG298" s="27">
        <f t="shared" si="2449"/>
        <v>122</v>
      </c>
      <c r="EH298" s="27">
        <f t="shared" si="2449"/>
        <v>3054942.5832613329</v>
      </c>
      <c r="EI298" s="27">
        <f t="shared" si="2449"/>
        <v>21</v>
      </c>
      <c r="EJ298" s="27">
        <f t="shared" si="2449"/>
        <v>572989.07999999996</v>
      </c>
      <c r="EK298" s="27">
        <f>EG298-EI298</f>
        <v>101</v>
      </c>
      <c r="EL298" s="27">
        <f>(EK298/9*3* $E298*$G298*$H298*$L298*EL$10)+(EK298/9*6* $F298*$G298*$H298*$L298*EL$10)</f>
        <v>3326832.2774399994</v>
      </c>
      <c r="EM298" s="27">
        <f>EI298+EK298</f>
        <v>122</v>
      </c>
      <c r="EN298" s="34">
        <f t="shared" si="2270"/>
        <v>3899821.3574399995</v>
      </c>
      <c r="EO298" s="27">
        <f t="shared" si="2449"/>
        <v>46</v>
      </c>
      <c r="EP298" s="27">
        <f t="shared" ref="EP298:GD298" si="2453">SUM(EP299:EP316)</f>
        <v>1485790.805263333</v>
      </c>
      <c r="EQ298" s="27">
        <f t="shared" si="2453"/>
        <v>15</v>
      </c>
      <c r="ER298" s="27">
        <f t="shared" si="2453"/>
        <v>451054.35000000003</v>
      </c>
      <c r="ES298" s="27">
        <f>EO298-EQ298</f>
        <v>31</v>
      </c>
      <c r="ET298" s="27">
        <f>(ES298/9*3* $E298*$G298*$H298*$L298*ET$10)+(ES298/9*6* $F298*$G298*$H298*$L298*ET$10)</f>
        <v>1021106.93664</v>
      </c>
      <c r="EU298" s="27">
        <f>EQ298+ES298</f>
        <v>46</v>
      </c>
      <c r="EV298" s="34">
        <f t="shared" si="2271"/>
        <v>1472161.2866400001</v>
      </c>
      <c r="EW298" s="27">
        <f t="shared" si="2453"/>
        <v>0</v>
      </c>
      <c r="EX298" s="27">
        <f t="shared" si="2453"/>
        <v>0</v>
      </c>
      <c r="EY298" s="34">
        <f t="shared" si="2272"/>
        <v>0</v>
      </c>
      <c r="EZ298" s="34">
        <f t="shared" si="2279"/>
        <v>0</v>
      </c>
      <c r="FA298" s="27"/>
      <c r="FB298" s="27">
        <f>(FA298/9*3*$E298*$G298*$H298*$M298*FB$10)+(FA298/9*6*$F298*$G298*$H298*$M298*FB$10)</f>
        <v>0</v>
      </c>
      <c r="FC298" s="34">
        <f t="shared" si="2393"/>
        <v>0</v>
      </c>
      <c r="FD298" s="34">
        <f t="shared" si="2393"/>
        <v>0</v>
      </c>
      <c r="FE298" s="27">
        <f t="shared" si="2453"/>
        <v>52</v>
      </c>
      <c r="FF298" s="27">
        <f t="shared" si="2453"/>
        <v>2179069.8340879995</v>
      </c>
      <c r="FG298" s="27">
        <f t="shared" si="2453"/>
        <v>17</v>
      </c>
      <c r="FH298" s="27">
        <f t="shared" si="2453"/>
        <v>697893.09000000008</v>
      </c>
      <c r="FI298" s="27">
        <f>FE298-FG298+5+3</f>
        <v>43</v>
      </c>
      <c r="FJ298" s="27">
        <f>(FI298/9*3*$E298*$G298*$H298*$M298*FJ$10)+(FI298/9*6*$F298*$G298*$H298*$M298*FJ$10)</f>
        <v>2183420.0183039997</v>
      </c>
      <c r="FK298" s="34">
        <f t="shared" si="2394"/>
        <v>60</v>
      </c>
      <c r="FL298" s="34">
        <f t="shared" si="2394"/>
        <v>2881313.1083039995</v>
      </c>
      <c r="FM298" s="27">
        <f t="shared" si="2453"/>
        <v>13</v>
      </c>
      <c r="FN298" s="27">
        <f t="shared" si="2453"/>
        <v>336963.59300799994</v>
      </c>
      <c r="FO298" s="27">
        <f t="shared" si="2453"/>
        <v>1</v>
      </c>
      <c r="FP298" s="27">
        <f t="shared" si="2453"/>
        <v>23044.06</v>
      </c>
      <c r="FQ298" s="27">
        <f>FM298-FO298-4-4-2</f>
        <v>2</v>
      </c>
      <c r="FR298" s="27">
        <f>(FQ298/9*3*$E298*$G298*$H298*$M298*FR$10)+(FQ298/9*6*$F298*$G298*$H298*$M298*FR$10)</f>
        <v>101554.41945599997</v>
      </c>
      <c r="FS298" s="34">
        <f t="shared" si="2443"/>
        <v>3</v>
      </c>
      <c r="FT298" s="34">
        <f>FP298+FR298</f>
        <v>124598.47945599997</v>
      </c>
      <c r="FU298" s="27">
        <f t="shared" ref="FU298:FV298" si="2454">SUM(FU299:FU316)</f>
        <v>8</v>
      </c>
      <c r="FV298" s="27">
        <f t="shared" si="2454"/>
        <v>299068.89178666659</v>
      </c>
      <c r="FW298" s="27">
        <f t="shared" si="2453"/>
        <v>2</v>
      </c>
      <c r="FX298" s="27">
        <f t="shared" si="2453"/>
        <v>72070.92</v>
      </c>
      <c r="FY298" s="27">
        <v>5</v>
      </c>
      <c r="FZ298" s="27">
        <f>SUM($FY298*$F298*$G298*$H298*$N298*$FZ$10)</f>
        <v>335300.55216000002</v>
      </c>
      <c r="GA298" s="27">
        <f>FW298+FY298</f>
        <v>7</v>
      </c>
      <c r="GB298" s="27">
        <f>FX298+FZ298</f>
        <v>407371.47216</v>
      </c>
      <c r="GC298" s="27">
        <f t="shared" si="2453"/>
        <v>32</v>
      </c>
      <c r="GD298" s="27">
        <f t="shared" si="2453"/>
        <v>1324730.9526129998</v>
      </c>
      <c r="GE298" s="27">
        <f t="shared" ref="GE298:GF298" si="2455">SUM(GE299:GE316)</f>
        <v>1</v>
      </c>
      <c r="GF298" s="27">
        <f t="shared" si="2455"/>
        <v>127500.88</v>
      </c>
      <c r="GG298" s="27">
        <f>GC298-GE298</f>
        <v>31</v>
      </c>
      <c r="GH298" s="27">
        <f>SUM($GG298/9*3*$GH$10*$E298*$G298*$H298*$P298)+($GG298/9*6*$GH$10*$F298*$G298*$H298*$P298)</f>
        <v>2407988.2732319999</v>
      </c>
      <c r="GI298" s="27">
        <f t="shared" si="2274"/>
        <v>32</v>
      </c>
      <c r="GJ298" s="27">
        <f t="shared" si="2274"/>
        <v>2535489.1532319998</v>
      </c>
      <c r="GK298" s="27">
        <f>SUM(Q298,S298,U298,W298,Y298,AA298,AC298,AE298,AG298,AI298,AK298,AM298,AO298,AQ298,AS298,AU298,AW298,AY298,BA298,BC298,BE298,BG298,BI298,BK298,BM298,BO298,BQ298,BS298,BU298,BW298,BY298,CA298,CC298,CE298,CG298,CI298,CK298,CS298,CU298,CW298,CY298,DA298,DC298,DE298,DM298,DO298,DW298,EE298,EM298,EU298,FC298,FK298,FS298,GA298,GI298)</f>
        <v>5785</v>
      </c>
      <c r="GL298" s="27">
        <f>SUM(R298,T298,V298,X298,Z298,AB298,AD298,AF298,AH298,AJ298,AL298,AN298,AP298,AR298,AT298,AV298,AX298,AZ298,BB298,BD298,BF298,BH298,BJ298,BL298,BN298,BP298,BR298,BT298,BV298,BX298,BZ298,CB298,CD298,CF298,CH298,CJ298,CL298,CT298,CV298,CX298,CZ298,DB298,DD298,DF298,DN298,DP298,DX298,EF298,EN298,EV298,FD298,FL298,FT298,GB298,GJ298)</f>
        <v>215878714.85836872</v>
      </c>
    </row>
    <row r="299" spans="1:194" ht="30" x14ac:dyDescent="0.25">
      <c r="A299" s="41"/>
      <c r="B299" s="72">
        <v>255</v>
      </c>
      <c r="C299" s="28" t="s">
        <v>437</v>
      </c>
      <c r="D299" s="29">
        <f t="shared" si="2397"/>
        <v>18150.400000000001</v>
      </c>
      <c r="E299" s="29">
        <f t="shared" si="2397"/>
        <v>18790</v>
      </c>
      <c r="F299" s="30">
        <v>18508</v>
      </c>
      <c r="G299" s="39">
        <v>1.1499999999999999</v>
      </c>
      <c r="H299" s="31">
        <v>1</v>
      </c>
      <c r="I299" s="32"/>
      <c r="J299" s="32"/>
      <c r="K299" s="32"/>
      <c r="L299" s="29">
        <v>1.4</v>
      </c>
      <c r="M299" s="29">
        <v>1.68</v>
      </c>
      <c r="N299" s="29">
        <v>2.23</v>
      </c>
      <c r="O299" s="29">
        <v>2.39</v>
      </c>
      <c r="P299" s="33">
        <v>2.57</v>
      </c>
      <c r="Q299" s="34">
        <v>26</v>
      </c>
      <c r="R299" s="34">
        <f t="shared" ref="R299:R308" si="2456">(Q299/12*1*$D299*$G299*$H299*$L299*R$9)+(Q299/12*5*$E299*$G299*$H299*$L299*R$10)+(Q299/12*6*$F299*$G299*$H299*$L299*R$10)</f>
        <v>791898.48009999981</v>
      </c>
      <c r="S299" s="34">
        <v>52</v>
      </c>
      <c r="T299" s="34">
        <f t="shared" ref="T299:T308" si="2457">(S299/12*1*$D299*$G299*$H299*$L299*T$9)+(S299/12*5*$E299*$G299*$H299*$L299*T$10)+(S299/12*6*$F299*$G299*$H299*$L299*T$10)</f>
        <v>1583796.9601999996</v>
      </c>
      <c r="U299" s="34">
        <v>0</v>
      </c>
      <c r="V299" s="34">
        <f t="shared" ref="V299:V308" si="2458">(U299/12*1*$D299*$G299*$H299*$L299*V$9)+(U299/12*5*$E299*$G299*$H299*$L299*V$10)+(U299/12*6*$F299*$G299*$H299*$L299*V$10)</f>
        <v>0</v>
      </c>
      <c r="W299" s="34"/>
      <c r="X299" s="34">
        <f t="shared" ref="X299:X308" si="2459">(W299/12*1*$D299*$G299*$H299*$L299*X$9)+(W299/12*5*$E299*$G299*$H299*$L299*X$10)+(W299/12*6*$F299*$G299*$H299*$L299*X$10)</f>
        <v>0</v>
      </c>
      <c r="Y299" s="34"/>
      <c r="Z299" s="34">
        <f t="shared" ref="Z299:Z308" si="2460">(Y299/12*1*$D299*$G299*$H299*$L299*Z$9)+(Y299/12*5*$E299*$G299*$H299*$L299*Z$10)+(Y299/12*6*$F299*$G299*$H299*$L299*Z$10)</f>
        <v>0</v>
      </c>
      <c r="AA299" s="34">
        <v>26</v>
      </c>
      <c r="AB299" s="34">
        <f t="shared" ref="AB299:AB308" si="2461">(AA299/12*1*$D299*$G299*$H299*$L299*AB$9)+(AA299/12*5*$E299*$G299*$H299*$L299*AB$10)+(AA299/12*6*$F299*$G299*$H299*$L299*AB$10)</f>
        <v>799049.49366666656</v>
      </c>
      <c r="AC299" s="34">
        <v>0</v>
      </c>
      <c r="AD299" s="34">
        <f t="shared" ref="AD299:AD308" si="2462">(AC299/12*1*$D299*$G299*$H299*$L299*AD$9)+(AC299/12*5*$E299*$G299*$H299*$L299*AD$10)+(AC299/12*6*$F299*$G299*$H299*$L299*AD$10)</f>
        <v>0</v>
      </c>
      <c r="AE299" s="34">
        <v>0</v>
      </c>
      <c r="AF299" s="34">
        <f t="shared" ref="AF299:AF308" si="2463">(AE299/12*1*$D299*$G299*$H299*$L299*AF$9)+(AE299/12*5*$E299*$G299*$H299*$L299*AF$10)+(AE299/12*6*$F299*$G299*$H299*$L299*AF$10)</f>
        <v>0</v>
      </c>
      <c r="AG299" s="34">
        <v>0</v>
      </c>
      <c r="AH299" s="34">
        <f t="shared" ref="AH299:AH308" si="2464">(AG299/12*1*$D299*$G299*$H299*$L299*AH$9)+(AG299/12*5*$E299*$G299*$H299*$L299*AH$10)+(AG299/12*6*$F299*$G299*$H299*$L299*AH$10)</f>
        <v>0</v>
      </c>
      <c r="AI299" s="34">
        <v>1</v>
      </c>
      <c r="AJ299" s="34">
        <f t="shared" ref="AJ299:AJ308" si="2465">(AI299/12*1*$D299*$G299*$H299*$L299*AJ$9)+(AI299/12*3*$E299*$G299*$H299*$L299*AJ$10)+(AI299/12*2*$E299*$G299*$H299*$L299*AJ$11)+(AI299/12*6*$F299*$G299*$H299*$L299*AJ$11)</f>
        <v>32959.192816666662</v>
      </c>
      <c r="AK299" s="34"/>
      <c r="AL299" s="34">
        <f t="shared" ref="AL299:AL308" si="2466">(AK299/12*1*$D299*$G299*$H299*$L299*AL$9)+(AK299/12*5*$E299*$G299*$H299*$L299*AL$10)+(AK299/12*6*$F299*$G299*$H299*$L299*AL$10)</f>
        <v>0</v>
      </c>
      <c r="AM299" s="34"/>
      <c r="AN299" s="34">
        <f t="shared" ref="AN299:AN308" si="2467">(AM299/12*1*$D299*$G299*$H299*$L299*AN$9)+(AM299/12*5*$E299*$G299*$H299*$L299*AN$10)+(AM299/12*6*$F299*$G299*$H299*$L299*AN$10)</f>
        <v>0</v>
      </c>
      <c r="AO299" s="34">
        <v>0</v>
      </c>
      <c r="AP299" s="34">
        <f t="shared" ref="AP299:AP308" si="2468">(AO299/12*1*$D299*$G299*$H299*$L299*AP$9)+(AO299/12*5*$E299*$G299*$H299*$L299*AP$10)+(AO299/12*6*$F299*$G299*$H299*$L299*AP$10)</f>
        <v>0</v>
      </c>
      <c r="AQ299" s="34">
        <v>22</v>
      </c>
      <c r="AR299" s="34">
        <f t="shared" ref="AR299:AR308" si="2469">(AQ299/12*1*$D299*$G299*$H299*$M299*AR$9)+(AQ299/12*5*$E299*$G299*$H299*$M299*AR$10)+(AQ299/12*6*$F299*$G299*$H299*$M299*AR$10)</f>
        <v>792963.18147199985</v>
      </c>
      <c r="AS299" s="34">
        <v>0</v>
      </c>
      <c r="AT299" s="34">
        <f t="shared" ref="AT299:AT308" si="2470">(AS299/12*1*$D299*$G299*$H299*$M299*AT$9)+(AS299/12*5*$E299*$G299*$H299*$M299*AT$10)+(AS299/12*6*$F299*$G299*$H299*$M299*AT$10)</f>
        <v>0</v>
      </c>
      <c r="AU299" s="70">
        <v>10</v>
      </c>
      <c r="AV299" s="34">
        <f t="shared" ref="AV299:AV308" si="2471">(AU299/12*1*$D299*$G299*$H299*$M299*AV$9)+(AU299/12*5*$E299*$G299*$H299*$M299*AV$10)+(AU299/12*6*$F299*$G299*$H299*$M299*AV$10)</f>
        <v>360437.80975999997</v>
      </c>
      <c r="AW299" s="34">
        <v>2</v>
      </c>
      <c r="AX299" s="34">
        <f t="shared" ref="AX299:AX308" si="2472">(AW299/12*1*$D299*$G299*$H299*$M299*AX$9)+(AW299/12*5*$E299*$G299*$H299*$M299*AX$10)+(AW299/12*6*$F299*$G299*$H299*$M299*AX$10)</f>
        <v>72087.561951999989</v>
      </c>
      <c r="AY299" s="34"/>
      <c r="AZ299" s="34">
        <f t="shared" ref="AZ299:AZ308" si="2473">(AY299/12*1*$D299*$G299*$H299*$L299*AZ$9)+(AY299/12*5*$E299*$G299*$H299*$L299*AZ$10)+(AY299/12*6*$F299*$G299*$H299*$L299*AZ$10)</f>
        <v>0</v>
      </c>
      <c r="BA299" s="34"/>
      <c r="BB299" s="34">
        <f t="shared" ref="BB299:BB308" si="2474">(BA299/12*1*$D299*$G299*$H299*$L299*BB$9)+(BA299/12*5*$E299*$G299*$H299*$L299*BB$10)+(BA299/12*6*$F299*$G299*$H299*$L299*BB$10)</f>
        <v>0</v>
      </c>
      <c r="BC299" s="34"/>
      <c r="BD299" s="34">
        <f t="shared" ref="BD299:BD308" si="2475">(BC299/12*1*$D299*$G299*$H299*$M299*BD$9)+(BC299/12*5*$E299*$G299*$H299*$M299*BD$10)+(BC299/12*6*$F299*$G299*$H299*$M299*BD$10)</f>
        <v>0</v>
      </c>
      <c r="BE299" s="34">
        <v>0</v>
      </c>
      <c r="BF299" s="34">
        <f t="shared" ref="BF299:BF308" si="2476">(BE299/12*1*$D299*$G299*$H299*$L299*BF$9)+(BE299/12*5*$E299*$G299*$H299*$L299*BF$10)+(BE299/12*6*$F299*$G299*$H299*$L299*BF$10)</f>
        <v>0</v>
      </c>
      <c r="BG299" s="34">
        <v>0</v>
      </c>
      <c r="BH299" s="34">
        <f t="shared" ref="BH299:BH308" si="2477">(BG299/12*1*$D299*$G299*$H299*$L299*BH$9)+(BG299/12*5*$E299*$G299*$H299*$L299*BH$10)+(BG299/12*6*$F299*$G299*$H299*$L299*BH$10)</f>
        <v>0</v>
      </c>
      <c r="BI299" s="34">
        <v>0</v>
      </c>
      <c r="BJ299" s="34">
        <f t="shared" ref="BJ299:BJ308" si="2478">(BI299/12*1*$D299*$G299*$H299*$L299*BJ$9)+(BI299/12*5*$E299*$G299*$H299*$L299*BJ$10)+(BI299/12*6*$F299*$G299*$H299*$L299*BJ$10)</f>
        <v>0</v>
      </c>
      <c r="BK299" s="34">
        <v>0</v>
      </c>
      <c r="BL299" s="34">
        <f t="shared" ref="BL299:BL308" si="2479">(BK299/12*1*$D299*$G299*$H299*$M299*BL$9)+(BK299/12*5*$E299*$G299*$H299*$M299*BL$10)+(BK299/12*6*$F299*$G299*$H299*$M299*BL$10)</f>
        <v>0</v>
      </c>
      <c r="BM299" s="34">
        <v>50</v>
      </c>
      <c r="BN299" s="34">
        <f t="shared" ref="BN299:BN308" si="2480">(BM299/12*1*$D299*$G299*$H299*$L299*BN$9)+(BM299/12*5*$E299*$G299*$H299*$L299*BN$10)+(BM299/12*6*$F299*$G299*$H299*$L299*BN$10)</f>
        <v>1577889.4891666668</v>
      </c>
      <c r="BO299" s="34">
        <v>76</v>
      </c>
      <c r="BP299" s="34">
        <f t="shared" ref="BP299:BP308" si="2481">(BO299/12*1*$D299*$G299*$H299*$L299*BP$9)+(BO299/12*3*$E299*$G299*$H299*$L299*BP$10)+(BO299/12*2*$E299*$G299*$H299*$L299*BP$11)+(BO299/12*6*$F299*$G299*$H299*$L299*BP$11)</f>
        <v>2387287.6088133333</v>
      </c>
      <c r="BQ299" s="40">
        <v>0</v>
      </c>
      <c r="BR299" s="34">
        <f t="shared" ref="BR299:BR308" si="2482">(BQ299/12*1*$D299*$G299*$H299*$M299*BR$9)+(BQ299/12*5*$E299*$G299*$H299*$M299*BR$10)+(BQ299/12*6*$F299*$G299*$H299*$M299*BR$10)</f>
        <v>0</v>
      </c>
      <c r="BS299" s="34">
        <v>0</v>
      </c>
      <c r="BT299" s="34">
        <f t="shared" ref="BT299:BT308" si="2483">(BS299/12*1*$D299*$G299*$H299*$M299*BT$9)+(BS299/12*4*$E299*$G299*$H299*$M299*BT$10)+(BS299/12*1*$E299*$G299*$H299*$M299*BT$12)+(BS299/12*6*$F299*$G299*$H299*$M299*BT$12)</f>
        <v>0</v>
      </c>
      <c r="BU299" s="34">
        <v>0</v>
      </c>
      <c r="BV299" s="34">
        <f t="shared" ref="BV299:BV308" si="2484">(BU299/12*1*$D299*$F299*$G299*$L299*BV$9)+(BU299/12*11*$E299*$F299*$G299*$L299*BV$10)</f>
        <v>0</v>
      </c>
      <c r="BW299" s="34">
        <v>0</v>
      </c>
      <c r="BX299" s="34">
        <f t="shared" ref="BX299:BX308" si="2485">(BW299/12*1*$D299*$G299*$H299*$L299*BX$9)+(BW299/12*5*$E299*$G299*$H299*$L299*BX$10)+(BW299/12*6*$F299*$G299*$H299*$L299*BX$10)</f>
        <v>0</v>
      </c>
      <c r="BY299" s="34"/>
      <c r="BZ299" s="34">
        <f t="shared" ref="BZ299:BZ308" si="2486">(BY299/12*1*$D299*$G299*$H299*$L299*BZ$9)+(BY299/12*5*$E299*$G299*$H299*$L299*BZ$10)+(BY299/12*6*$F299*$G299*$H299*$L299*BZ$10)</f>
        <v>0</v>
      </c>
      <c r="CA299" s="34">
        <v>0</v>
      </c>
      <c r="CB299" s="34">
        <f t="shared" ref="CB299:CB308" si="2487">(CA299/12*1*$D299*$G299*$H299*$L299*CB$9)+(CA299/12*5*$E299*$G299*$H299*$L299*CB$10)+(CA299/12*6*$F299*$G299*$H299*$L299*CB$10)</f>
        <v>0</v>
      </c>
      <c r="CC299" s="34">
        <v>0</v>
      </c>
      <c r="CD299" s="34">
        <f t="shared" ref="CD299:CD308" si="2488">(CC299/12*1*$D299*$G299*$H299*$L299*CD$9)+(CC299/12*5*$E299*$G299*$H299*$L299*CD$10)+(CC299/12*6*$F299*$G299*$H299*$L299*CD$10)</f>
        <v>0</v>
      </c>
      <c r="CE299" s="34">
        <v>0</v>
      </c>
      <c r="CF299" s="34">
        <f t="shared" ref="CF299:CF308" si="2489">(CE299/12*1*$D299*$G299*$H299*$M299*CF$9)+(CE299/12*5*$E299*$G299*$H299*$M299*CF$10)+(CE299/12*6*$F299*$G299*$H299*$M299*CF$10)</f>
        <v>0</v>
      </c>
      <c r="CG299" s="34"/>
      <c r="CH299" s="34">
        <f t="shared" ref="CH299:CH308" si="2490">(CG299/12*1*$D299*$G299*$H299*$L299*CH$9)+(CG299/12*5*$E299*$G299*$H299*$L299*CH$10)+(CG299/12*6*$F299*$G299*$H299*$L299*CH$10)</f>
        <v>0</v>
      </c>
      <c r="CI299" s="34"/>
      <c r="CJ299" s="34">
        <f t="shared" ref="CJ299:CJ308" si="2491">(CI299/12*1*$D299*$G299*$H299*$M299*CJ$9)+(CI299/12*5*$E299*$G299*$H299*$M299*CJ$10)+(CI299/12*6*$F299*$G299*$H299*$M299*CJ$10)</f>
        <v>0</v>
      </c>
      <c r="CK299" s="34">
        <v>0</v>
      </c>
      <c r="CL299" s="34">
        <f t="shared" ref="CL299:CL308" si="2492">(CK299/12*1*$D299*$G299*$H299*$L299*CL$9)+(CK299/12*5*$E299*$G299*$H299*$L299*CL$10)+(CK299/12*6*$F299*$G299*$H299*$L299*CL$10)</f>
        <v>0</v>
      </c>
      <c r="CM299" s="34">
        <v>1</v>
      </c>
      <c r="CN299" s="34">
        <f t="shared" ref="CN299:CN308" si="2493">(CM299/12*1*$D299*$G299*$H299*$L299*CN$9)+(CM299/12*11*$E299*$G299*$H299*$L299*CN$10)</f>
        <v>28939.168789999989</v>
      </c>
      <c r="CO299" s="34"/>
      <c r="CP299" s="34">
        <f t="shared" si="1951"/>
        <v>0</v>
      </c>
      <c r="CQ299" s="34"/>
      <c r="CR299" s="34"/>
      <c r="CS299" s="34">
        <f t="shared" si="2268"/>
        <v>0</v>
      </c>
      <c r="CT299" s="34">
        <f t="shared" si="2268"/>
        <v>0</v>
      </c>
      <c r="CU299" s="34">
        <v>40</v>
      </c>
      <c r="CV299" s="34">
        <f t="shared" ref="CV299:CV308" si="2494">(CU299/12*1*$D299*$G299*$H299*$M299*CV$9)+(CU299/12*5*$E299*$G299*$H299*$M299*CV$10)+(CU299/12*6*$F299*$G299*$H299*$M299*CV$10)</f>
        <v>1371671.5454399998</v>
      </c>
      <c r="CW299" s="34">
        <v>17</v>
      </c>
      <c r="CX299" s="34">
        <f t="shared" ref="CX299:CX308" si="2495">(CW299/12*1*$D299*$G299*$H299*$M299*CX$9)+(CW299/12*5*$E299*$G299*$H299*$M299*CX$10)+(CW299/12*6*$F299*$G299*$H299*$M299*CX$10)</f>
        <v>582960.40681199986</v>
      </c>
      <c r="CY299" s="34"/>
      <c r="CZ299" s="34">
        <f t="shared" ref="CZ299:CZ308" si="2496">(CY299/12*1*$D299*$G299*$H299*$L299*CZ$9)+(CY299/12*5*$E299*$G299*$H299*$L299*CZ$10)+(CY299/12*6*$F299*$G299*$H299*$L299*CZ$10)</f>
        <v>0</v>
      </c>
      <c r="DA299" s="34">
        <v>8</v>
      </c>
      <c r="DB299" s="34">
        <f t="shared" ref="DB299:DB308" si="2497">(DA299/12*1*$D299*$G299*$H299*$M299*DB$9)+(DA299/12*5*$E299*$G299*$H299*$M299*DB$10)+(DA299/12*6*$F299*$G299*$H299*$M299*DB$10)</f>
        <v>275620.08342399995</v>
      </c>
      <c r="DC299" s="34"/>
      <c r="DD299" s="34">
        <f t="shared" ref="DD299:DD308" si="2498">(DC299/12*1*$D299*$G299*$H299*$M299*DD$9)+(DC299/12*5*$E299*$G299*$H299*$M299*DD$10)+(DC299/12*6*$F299*$G299*$H299*$M299*DD$10)</f>
        <v>0</v>
      </c>
      <c r="DE299" s="34">
        <v>0</v>
      </c>
      <c r="DF299" s="34">
        <f t="shared" ref="DF299:DF308" si="2499">(DE299/12*1*$D299*$G299*$H299*$M299*DF$9)+(DE299/12*5*$E299*$G299*$H299*$M299*DF$10)+(DE299/12*6*$F299*$G299*$H299*$M299*DF$10)</f>
        <v>0</v>
      </c>
      <c r="DG299" s="34">
        <v>2</v>
      </c>
      <c r="DH299" s="34">
        <f t="shared" ref="DH299:DH308" si="2500">(DG299/12*1*$D299*$G299*$H299*$M299*DH$9)+(DG299/12*11*$E299*$G299*$H299*$M299*DH$10)</f>
        <v>76080.20095199997</v>
      </c>
      <c r="DI299" s="34">
        <v>0</v>
      </c>
      <c r="DJ299" s="34">
        <f t="shared" si="2435"/>
        <v>0</v>
      </c>
      <c r="DK299" s="34"/>
      <c r="DL299" s="27"/>
      <c r="DM299" s="34"/>
      <c r="DN299" s="27">
        <f t="shared" si="2276"/>
        <v>0</v>
      </c>
      <c r="DO299" s="34"/>
      <c r="DP299" s="34">
        <f t="shared" ref="DP299:DP308" si="2501">(DO299/12*1*$D299*$G299*$H299*$L299*DP$9)+(DO299/12*5*$E299*$G299*$H299*$L299*DP$10)+(DO299/12*6*$F299*$G299*$H299*$L299*DP$10)</f>
        <v>0</v>
      </c>
      <c r="DQ299" s="34"/>
      <c r="DR299" s="34">
        <f t="shared" ref="DR299:DR308" si="2502">(DQ299/12*1*$D299*$G299*$H299*$M299*DR$9)+(DQ299/12*11*$E299*$G299*$H299*$M299*DR$10)</f>
        <v>0</v>
      </c>
      <c r="DS299" s="34">
        <v>0</v>
      </c>
      <c r="DT299" s="34">
        <f t="shared" si="2441"/>
        <v>0</v>
      </c>
      <c r="DU299" s="34"/>
      <c r="DV299" s="27"/>
      <c r="DW299" s="34">
        <f t="shared" si="2263"/>
        <v>0</v>
      </c>
      <c r="DX299" s="34">
        <f t="shared" si="2263"/>
        <v>0</v>
      </c>
      <c r="DY299" s="34">
        <v>6</v>
      </c>
      <c r="DZ299" s="34">
        <f t="shared" ref="DZ299:DZ308" si="2503">(DY299/12*1*$D299*$G299*$H299*$M299*DZ$9)+(DY299/12*11*$E299*$G299*$H299*$M299*DZ$10)</f>
        <v>227276.27210399997</v>
      </c>
      <c r="EA299" s="34">
        <v>3</v>
      </c>
      <c r="EB299" s="34">
        <v>107449.98000000001</v>
      </c>
      <c r="EC299" s="27"/>
      <c r="ED299" s="34"/>
      <c r="EE299" s="34">
        <f t="shared" si="2269"/>
        <v>3</v>
      </c>
      <c r="EF299" s="34">
        <f t="shared" si="2269"/>
        <v>107449.98000000001</v>
      </c>
      <c r="EG299" s="34">
        <v>10</v>
      </c>
      <c r="EH299" s="34">
        <f t="shared" ref="EH299:EH308" si="2504">(EG299/12*1*$D299*$G299*$H299*$L299*EH$9)+(EG299/12*11*$E299*$G299*$H299*$L299*EH$10)</f>
        <v>317122.59623333334</v>
      </c>
      <c r="EI299" s="34">
        <v>5</v>
      </c>
      <c r="EJ299" s="34">
        <v>153190.77000000002</v>
      </c>
      <c r="EK299" s="34"/>
      <c r="EL299" s="34"/>
      <c r="EM299" s="34">
        <f t="shared" si="2270"/>
        <v>5</v>
      </c>
      <c r="EN299" s="34">
        <f t="shared" si="2270"/>
        <v>153190.77000000002</v>
      </c>
      <c r="EO299" s="34">
        <v>2</v>
      </c>
      <c r="EP299" s="34">
        <f t="shared" ref="EP299:EP308" si="2505">(EO299/12*1*$D299*$G299*$H299*$L299*EP$9)+(EO299/12*11*$E299*$G299*$H299*$L299*EP$10)</f>
        <v>63424.519246666641</v>
      </c>
      <c r="EQ299" s="34">
        <v>1</v>
      </c>
      <c r="ER299" s="34">
        <v>31885.5</v>
      </c>
      <c r="ES299" s="34"/>
      <c r="ET299" s="34"/>
      <c r="EU299" s="34">
        <f t="shared" si="2271"/>
        <v>1</v>
      </c>
      <c r="EV299" s="34">
        <f t="shared" si="2271"/>
        <v>31885.5</v>
      </c>
      <c r="EW299" s="34">
        <v>0</v>
      </c>
      <c r="EX299" s="34">
        <f t="shared" ref="EX299:EX308" si="2506">(EW299/12*1*$D299*$G299*$H299*$M299*EX$9)+(EW299/12*11*$E299*$G299*$H299*$M299*EX$10)</f>
        <v>0</v>
      </c>
      <c r="EY299" s="34">
        <f t="shared" si="2272"/>
        <v>0</v>
      </c>
      <c r="EZ299" s="34">
        <f t="shared" si="2279"/>
        <v>0</v>
      </c>
      <c r="FA299" s="34"/>
      <c r="FB299" s="34"/>
      <c r="FC299" s="34">
        <f t="shared" si="2393"/>
        <v>0</v>
      </c>
      <c r="FD299" s="34">
        <f t="shared" si="2393"/>
        <v>0</v>
      </c>
      <c r="FE299" s="34"/>
      <c r="FF299" s="34">
        <f t="shared" ref="FF299:FF308" si="2507">(FE299/12*1*$D299*$G299*$H299*$M299*FF$9)+(FE299/12*11*$E299*$G299*$H299*$M299*FF$10)</f>
        <v>0</v>
      </c>
      <c r="FG299" s="34">
        <v>1</v>
      </c>
      <c r="FH299" s="34">
        <v>49153.29</v>
      </c>
      <c r="FI299" s="34"/>
      <c r="FJ299" s="34"/>
      <c r="FK299" s="34">
        <f t="shared" si="2394"/>
        <v>1</v>
      </c>
      <c r="FL299" s="34">
        <f t="shared" si="2394"/>
        <v>49153.29</v>
      </c>
      <c r="FM299" s="34">
        <v>0</v>
      </c>
      <c r="FN299" s="34">
        <f t="shared" ref="FN299:FN308" si="2508">(FM299/12*1*$D299*$G299*$H299*$M299*FN$9)+(FM299/12*11*$E299*$G299*$H299*$M299*FN$10)</f>
        <v>0</v>
      </c>
      <c r="FO299" s="34">
        <f t="shared" ref="FO299:FO330" si="2509">FM299/12*3</f>
        <v>0</v>
      </c>
      <c r="FP299" s="34">
        <f t="shared" si="2280"/>
        <v>0</v>
      </c>
      <c r="FQ299" s="34"/>
      <c r="FR299" s="34"/>
      <c r="FS299" s="34"/>
      <c r="FT299" s="34"/>
      <c r="FU299" s="34">
        <v>0</v>
      </c>
      <c r="FV299" s="34">
        <f t="shared" ref="FV299:FV308" si="2510">(FU299/12*1*$D299*$G299*$H299*$N299*FV$9)+(FU299/12*11*$E299*$G299*$H299*$N299*FV$10)</f>
        <v>0</v>
      </c>
      <c r="FW299" s="34">
        <v>0</v>
      </c>
      <c r="FX299" s="34">
        <v>0</v>
      </c>
      <c r="FY299" s="34"/>
      <c r="FZ299" s="34"/>
      <c r="GA299" s="34">
        <f t="shared" si="2273"/>
        <v>0</v>
      </c>
      <c r="GB299" s="34">
        <f t="shared" si="2273"/>
        <v>0</v>
      </c>
      <c r="GC299" s="34"/>
      <c r="GD299" s="34">
        <f t="shared" ref="GD299:GD308" si="2511">(GC299/12*1*$D299*$G299*$H299*$O299*GD$9)+(GC299/12*11*$E299*$G299*$H299*$P299*GD$10)</f>
        <v>0</v>
      </c>
      <c r="GE299" s="34">
        <v>0</v>
      </c>
      <c r="GF299" s="34">
        <f t="shared" si="2281"/>
        <v>0</v>
      </c>
      <c r="GG299" s="34"/>
      <c r="GH299" s="34"/>
      <c r="GI299" s="27">
        <f t="shared" si="2274"/>
        <v>0</v>
      </c>
      <c r="GJ299" s="27">
        <f t="shared" si="2274"/>
        <v>0</v>
      </c>
      <c r="GK299" s="37"/>
      <c r="GL299" s="38"/>
    </row>
    <row r="300" spans="1:194" ht="30" x14ac:dyDescent="0.25">
      <c r="A300" s="41"/>
      <c r="B300" s="72">
        <v>256</v>
      </c>
      <c r="C300" s="28" t="s">
        <v>438</v>
      </c>
      <c r="D300" s="29">
        <f t="shared" si="2397"/>
        <v>18150.400000000001</v>
      </c>
      <c r="E300" s="29">
        <f t="shared" si="2397"/>
        <v>18790</v>
      </c>
      <c r="F300" s="30">
        <v>18508</v>
      </c>
      <c r="G300" s="39">
        <v>1.43</v>
      </c>
      <c r="H300" s="31">
        <v>1</v>
      </c>
      <c r="I300" s="32"/>
      <c r="J300" s="32"/>
      <c r="K300" s="32"/>
      <c r="L300" s="29">
        <v>1.4</v>
      </c>
      <c r="M300" s="29">
        <v>1.68</v>
      </c>
      <c r="N300" s="29">
        <v>2.23</v>
      </c>
      <c r="O300" s="29">
        <v>2.39</v>
      </c>
      <c r="P300" s="33">
        <v>2.57</v>
      </c>
      <c r="Q300" s="34">
        <v>200</v>
      </c>
      <c r="R300" s="34">
        <f t="shared" si="2456"/>
        <v>7574681.1140000001</v>
      </c>
      <c r="S300" s="34">
        <v>84</v>
      </c>
      <c r="T300" s="34">
        <f t="shared" si="2457"/>
        <v>3181366.0678799995</v>
      </c>
      <c r="U300" s="34">
        <v>0</v>
      </c>
      <c r="V300" s="34">
        <f t="shared" si="2458"/>
        <v>0</v>
      </c>
      <c r="W300" s="34"/>
      <c r="X300" s="34">
        <f t="shared" si="2459"/>
        <v>0</v>
      </c>
      <c r="Y300" s="34"/>
      <c r="Z300" s="34">
        <f t="shared" si="2460"/>
        <v>0</v>
      </c>
      <c r="AA300" s="34">
        <v>20</v>
      </c>
      <c r="AB300" s="34">
        <f t="shared" si="2461"/>
        <v>764308.21133333328</v>
      </c>
      <c r="AC300" s="34">
        <v>0</v>
      </c>
      <c r="AD300" s="34">
        <f t="shared" si="2462"/>
        <v>0</v>
      </c>
      <c r="AE300" s="34">
        <v>0</v>
      </c>
      <c r="AF300" s="34">
        <f t="shared" si="2463"/>
        <v>0</v>
      </c>
      <c r="AG300" s="34">
        <v>0</v>
      </c>
      <c r="AH300" s="34">
        <f t="shared" si="2464"/>
        <v>0</v>
      </c>
      <c r="AI300" s="34">
        <v>1</v>
      </c>
      <c r="AJ300" s="34">
        <f t="shared" si="2465"/>
        <v>40984.039763333334</v>
      </c>
      <c r="AK300" s="34"/>
      <c r="AL300" s="34">
        <f t="shared" si="2466"/>
        <v>0</v>
      </c>
      <c r="AM300" s="34"/>
      <c r="AN300" s="34">
        <f t="shared" si="2467"/>
        <v>0</v>
      </c>
      <c r="AO300" s="34">
        <v>0</v>
      </c>
      <c r="AP300" s="34">
        <f t="shared" si="2468"/>
        <v>0</v>
      </c>
      <c r="AQ300" s="34">
        <v>32</v>
      </c>
      <c r="AR300" s="34">
        <f t="shared" si="2469"/>
        <v>1434229.0586623996</v>
      </c>
      <c r="AS300" s="34">
        <v>0</v>
      </c>
      <c r="AT300" s="34">
        <f t="shared" si="2470"/>
        <v>0</v>
      </c>
      <c r="AU300" s="70">
        <v>186</v>
      </c>
      <c r="AV300" s="34">
        <f t="shared" si="2471"/>
        <v>8336456.4034751998</v>
      </c>
      <c r="AW300" s="34">
        <v>12</v>
      </c>
      <c r="AX300" s="34">
        <f t="shared" si="2472"/>
        <v>537835.89699839999</v>
      </c>
      <c r="AY300" s="34"/>
      <c r="AZ300" s="34">
        <f t="shared" si="2473"/>
        <v>0</v>
      </c>
      <c r="BA300" s="34"/>
      <c r="BB300" s="34">
        <f t="shared" si="2474"/>
        <v>0</v>
      </c>
      <c r="BC300" s="34">
        <v>10</v>
      </c>
      <c r="BD300" s="34">
        <f t="shared" si="2475"/>
        <v>448196.58083199995</v>
      </c>
      <c r="BE300" s="34">
        <v>0</v>
      </c>
      <c r="BF300" s="34">
        <f t="shared" si="2476"/>
        <v>0</v>
      </c>
      <c r="BG300" s="34">
        <v>0</v>
      </c>
      <c r="BH300" s="34">
        <f t="shared" si="2477"/>
        <v>0</v>
      </c>
      <c r="BI300" s="34">
        <v>0</v>
      </c>
      <c r="BJ300" s="34">
        <f t="shared" si="2478"/>
        <v>0</v>
      </c>
      <c r="BK300" s="34">
        <v>0</v>
      </c>
      <c r="BL300" s="34">
        <f t="shared" si="2479"/>
        <v>0</v>
      </c>
      <c r="BM300" s="34">
        <v>50</v>
      </c>
      <c r="BN300" s="34">
        <f t="shared" si="2480"/>
        <v>1962071.2778333332</v>
      </c>
      <c r="BO300" s="34">
        <v>248</v>
      </c>
      <c r="BP300" s="34">
        <f t="shared" si="2481"/>
        <v>9686815.533061333</v>
      </c>
      <c r="BQ300" s="40">
        <v>0</v>
      </c>
      <c r="BR300" s="34">
        <f t="shared" si="2482"/>
        <v>0</v>
      </c>
      <c r="BS300" s="34">
        <v>0</v>
      </c>
      <c r="BT300" s="34">
        <f t="shared" si="2483"/>
        <v>0</v>
      </c>
      <c r="BU300" s="34">
        <v>0</v>
      </c>
      <c r="BV300" s="34">
        <f t="shared" si="2484"/>
        <v>0</v>
      </c>
      <c r="BW300" s="34">
        <v>0</v>
      </c>
      <c r="BX300" s="34">
        <f t="shared" si="2485"/>
        <v>0</v>
      </c>
      <c r="BY300" s="34">
        <v>0</v>
      </c>
      <c r="BZ300" s="34">
        <f t="shared" si="2486"/>
        <v>0</v>
      </c>
      <c r="CA300" s="34">
        <v>0</v>
      </c>
      <c r="CB300" s="34">
        <f t="shared" si="2487"/>
        <v>0</v>
      </c>
      <c r="CC300" s="34">
        <v>0</v>
      </c>
      <c r="CD300" s="34">
        <f t="shared" si="2488"/>
        <v>0</v>
      </c>
      <c r="CE300" s="34">
        <v>0</v>
      </c>
      <c r="CF300" s="34">
        <f t="shared" si="2489"/>
        <v>0</v>
      </c>
      <c r="CG300" s="34"/>
      <c r="CH300" s="34">
        <f t="shared" si="2490"/>
        <v>0</v>
      </c>
      <c r="CI300" s="34"/>
      <c r="CJ300" s="34">
        <f t="shared" si="2491"/>
        <v>0</v>
      </c>
      <c r="CK300" s="34">
        <v>0</v>
      </c>
      <c r="CL300" s="34">
        <f t="shared" si="2492"/>
        <v>0</v>
      </c>
      <c r="CM300" s="34">
        <v>0</v>
      </c>
      <c r="CN300" s="34">
        <f t="shared" si="2493"/>
        <v>0</v>
      </c>
      <c r="CO300" s="34"/>
      <c r="CP300" s="34">
        <f t="shared" ref="CP300:CP306" si="2512">(CO300/3*1*$D300*$G300*$H300*$L300*CP$9)+(CO300/3*2*$E300*$G300*$H300*$L300*CP$10)</f>
        <v>0</v>
      </c>
      <c r="CQ300" s="34"/>
      <c r="CR300" s="34"/>
      <c r="CS300" s="34">
        <f t="shared" si="2268"/>
        <v>0</v>
      </c>
      <c r="CT300" s="34">
        <f t="shared" si="2268"/>
        <v>0</v>
      </c>
      <c r="CU300" s="34">
        <v>16</v>
      </c>
      <c r="CV300" s="34">
        <f t="shared" si="2494"/>
        <v>682257.49912319984</v>
      </c>
      <c r="CW300" s="34"/>
      <c r="CX300" s="34">
        <f t="shared" si="2495"/>
        <v>0</v>
      </c>
      <c r="CY300" s="34"/>
      <c r="CZ300" s="34">
        <f t="shared" si="2496"/>
        <v>0</v>
      </c>
      <c r="DA300" s="34">
        <v>3</v>
      </c>
      <c r="DB300" s="34">
        <f t="shared" si="2497"/>
        <v>128522.84324879998</v>
      </c>
      <c r="DC300" s="34">
        <v>2</v>
      </c>
      <c r="DD300" s="34">
        <f t="shared" si="2498"/>
        <v>93890.01541919999</v>
      </c>
      <c r="DE300" s="34">
        <v>0</v>
      </c>
      <c r="DF300" s="34">
        <f t="shared" si="2499"/>
        <v>0</v>
      </c>
      <c r="DG300" s="34">
        <v>0</v>
      </c>
      <c r="DH300" s="34">
        <f t="shared" si="2500"/>
        <v>0</v>
      </c>
      <c r="DI300" s="34">
        <v>0</v>
      </c>
      <c r="DJ300" s="34">
        <f t="shared" si="2435"/>
        <v>0</v>
      </c>
      <c r="DK300" s="34"/>
      <c r="DL300" s="27"/>
      <c r="DM300" s="34"/>
      <c r="DN300" s="27">
        <f t="shared" si="2276"/>
        <v>0</v>
      </c>
      <c r="DO300" s="34">
        <v>30</v>
      </c>
      <c r="DP300" s="34">
        <f t="shared" si="2501"/>
        <v>1164086.7037799999</v>
      </c>
      <c r="DQ300" s="34"/>
      <c r="DR300" s="34">
        <f t="shared" si="2502"/>
        <v>0</v>
      </c>
      <c r="DS300" s="34">
        <v>0</v>
      </c>
      <c r="DT300" s="34">
        <f t="shared" si="2441"/>
        <v>0</v>
      </c>
      <c r="DU300" s="34"/>
      <c r="DV300" s="27"/>
      <c r="DW300" s="34">
        <f t="shared" si="2263"/>
        <v>0</v>
      </c>
      <c r="DX300" s="34">
        <f t="shared" si="2263"/>
        <v>0</v>
      </c>
      <c r="DY300" s="34">
        <v>38</v>
      </c>
      <c r="DZ300" s="34">
        <f t="shared" si="2503"/>
        <v>1789882.9892943997</v>
      </c>
      <c r="EA300" s="34">
        <v>6</v>
      </c>
      <c r="EB300" s="34">
        <v>274035.56</v>
      </c>
      <c r="EC300" s="27"/>
      <c r="ED300" s="34"/>
      <c r="EE300" s="34">
        <f t="shared" si="2269"/>
        <v>6</v>
      </c>
      <c r="EF300" s="34">
        <f t="shared" si="2269"/>
        <v>274035.56</v>
      </c>
      <c r="EG300" s="34"/>
      <c r="EH300" s="34">
        <f t="shared" si="2504"/>
        <v>0</v>
      </c>
      <c r="EI300" s="34">
        <f t="shared" ref="EI300:EI357" si="2513">EG300/12*3</f>
        <v>0</v>
      </c>
      <c r="EJ300" s="34">
        <f t="shared" si="2277"/>
        <v>0</v>
      </c>
      <c r="EK300" s="34"/>
      <c r="EL300" s="34"/>
      <c r="EM300" s="34">
        <f t="shared" si="2270"/>
        <v>0</v>
      </c>
      <c r="EN300" s="34">
        <f t="shared" si="2270"/>
        <v>0</v>
      </c>
      <c r="EO300" s="34">
        <v>1</v>
      </c>
      <c r="EP300" s="34">
        <f t="shared" si="2505"/>
        <v>39433.505444666655</v>
      </c>
      <c r="EQ300" s="34">
        <v>0</v>
      </c>
      <c r="ER300" s="34">
        <f t="shared" si="2278"/>
        <v>0</v>
      </c>
      <c r="ES300" s="34"/>
      <c r="ET300" s="34"/>
      <c r="EU300" s="34">
        <f t="shared" si="2271"/>
        <v>0</v>
      </c>
      <c r="EV300" s="34">
        <f t="shared" si="2271"/>
        <v>0</v>
      </c>
      <c r="EW300" s="34">
        <v>0</v>
      </c>
      <c r="EX300" s="34">
        <f t="shared" si="2506"/>
        <v>0</v>
      </c>
      <c r="EY300" s="34">
        <f t="shared" si="2272"/>
        <v>0</v>
      </c>
      <c r="EZ300" s="34">
        <f t="shared" si="2279"/>
        <v>0</v>
      </c>
      <c r="FA300" s="34"/>
      <c r="FB300" s="34"/>
      <c r="FC300" s="34">
        <f t="shared" ref="FC300:FD357" si="2514">EY300+FA300</f>
        <v>0</v>
      </c>
      <c r="FD300" s="34">
        <f t="shared" si="2514"/>
        <v>0</v>
      </c>
      <c r="FE300" s="34">
        <v>8</v>
      </c>
      <c r="FF300" s="34">
        <f t="shared" si="2507"/>
        <v>488918.54211199988</v>
      </c>
      <c r="FG300" s="34">
        <v>2</v>
      </c>
      <c r="FH300" s="34">
        <v>122242.08</v>
      </c>
      <c r="FI300" s="34"/>
      <c r="FJ300" s="34"/>
      <c r="FK300" s="34">
        <f t="shared" ref="FK300:FL357" si="2515">FG300+FI300</f>
        <v>2</v>
      </c>
      <c r="FL300" s="34">
        <f t="shared" si="2515"/>
        <v>122242.08</v>
      </c>
      <c r="FM300" s="34">
        <v>0</v>
      </c>
      <c r="FN300" s="34">
        <f t="shared" si="2508"/>
        <v>0</v>
      </c>
      <c r="FO300" s="34">
        <f t="shared" si="2509"/>
        <v>0</v>
      </c>
      <c r="FP300" s="34">
        <f t="shared" si="2280"/>
        <v>0</v>
      </c>
      <c r="FQ300" s="34"/>
      <c r="FR300" s="34"/>
      <c r="FS300" s="34"/>
      <c r="FT300" s="34"/>
      <c r="FU300" s="34">
        <v>0</v>
      </c>
      <c r="FV300" s="34">
        <f t="shared" si="2510"/>
        <v>0</v>
      </c>
      <c r="FW300" s="34">
        <v>0</v>
      </c>
      <c r="FX300" s="34">
        <v>0</v>
      </c>
      <c r="FY300" s="34"/>
      <c r="FZ300" s="34"/>
      <c r="GA300" s="34">
        <f t="shared" si="2273"/>
        <v>0</v>
      </c>
      <c r="GB300" s="34">
        <f t="shared" si="2273"/>
        <v>0</v>
      </c>
      <c r="GC300" s="34">
        <v>0</v>
      </c>
      <c r="GD300" s="34">
        <f t="shared" si="2511"/>
        <v>0</v>
      </c>
      <c r="GE300" s="34">
        <v>0</v>
      </c>
      <c r="GF300" s="34">
        <f t="shared" si="2281"/>
        <v>0</v>
      </c>
      <c r="GG300" s="34"/>
      <c r="GH300" s="34"/>
      <c r="GI300" s="27">
        <f t="shared" si="2274"/>
        <v>0</v>
      </c>
      <c r="GJ300" s="27">
        <f t="shared" si="2274"/>
        <v>0</v>
      </c>
      <c r="GK300" s="37"/>
      <c r="GL300" s="38"/>
    </row>
    <row r="301" spans="1:194" ht="30" x14ac:dyDescent="0.25">
      <c r="A301" s="41"/>
      <c r="B301" s="72">
        <v>257</v>
      </c>
      <c r="C301" s="28" t="s">
        <v>439</v>
      </c>
      <c r="D301" s="29">
        <f t="shared" si="2397"/>
        <v>18150.400000000001</v>
      </c>
      <c r="E301" s="29">
        <f t="shared" si="2397"/>
        <v>18790</v>
      </c>
      <c r="F301" s="30">
        <v>18508</v>
      </c>
      <c r="G301" s="39">
        <v>3</v>
      </c>
      <c r="H301" s="31">
        <v>1</v>
      </c>
      <c r="I301" s="32"/>
      <c r="J301" s="32"/>
      <c r="K301" s="32"/>
      <c r="L301" s="29">
        <v>1.4</v>
      </c>
      <c r="M301" s="29">
        <v>1.68</v>
      </c>
      <c r="N301" s="29">
        <v>2.23</v>
      </c>
      <c r="O301" s="29">
        <v>2.39</v>
      </c>
      <c r="P301" s="33">
        <v>2.57</v>
      </c>
      <c r="Q301" s="34">
        <v>110</v>
      </c>
      <c r="R301" s="34">
        <f t="shared" si="2456"/>
        <v>8740016.6699999999</v>
      </c>
      <c r="S301" s="34">
        <v>30</v>
      </c>
      <c r="T301" s="34">
        <f t="shared" si="2457"/>
        <v>2383640.91</v>
      </c>
      <c r="U301" s="34"/>
      <c r="V301" s="34">
        <f t="shared" si="2458"/>
        <v>0</v>
      </c>
      <c r="W301" s="34"/>
      <c r="X301" s="34">
        <f t="shared" si="2459"/>
        <v>0</v>
      </c>
      <c r="Y301" s="34"/>
      <c r="Z301" s="34">
        <f t="shared" si="2460"/>
        <v>0</v>
      </c>
      <c r="AA301" s="34">
        <v>38</v>
      </c>
      <c r="AB301" s="34">
        <f t="shared" si="2461"/>
        <v>3046543.2199999997</v>
      </c>
      <c r="AC301" s="34"/>
      <c r="AD301" s="34">
        <f t="shared" si="2462"/>
        <v>0</v>
      </c>
      <c r="AE301" s="34"/>
      <c r="AF301" s="34">
        <f t="shared" si="2463"/>
        <v>0</v>
      </c>
      <c r="AG301" s="34"/>
      <c r="AH301" s="34">
        <f t="shared" si="2464"/>
        <v>0</v>
      </c>
      <c r="AI301" s="34"/>
      <c r="AJ301" s="34">
        <f t="shared" si="2465"/>
        <v>0</v>
      </c>
      <c r="AK301" s="34"/>
      <c r="AL301" s="34">
        <f t="shared" si="2466"/>
        <v>0</v>
      </c>
      <c r="AM301" s="34"/>
      <c r="AN301" s="34">
        <f t="shared" si="2467"/>
        <v>0</v>
      </c>
      <c r="AO301" s="34"/>
      <c r="AP301" s="34">
        <f t="shared" si="2468"/>
        <v>0</v>
      </c>
      <c r="AQ301" s="34"/>
      <c r="AR301" s="34">
        <f t="shared" si="2469"/>
        <v>0</v>
      </c>
      <c r="AS301" s="34"/>
      <c r="AT301" s="34">
        <f t="shared" si="2470"/>
        <v>0</v>
      </c>
      <c r="AU301" s="70">
        <v>1</v>
      </c>
      <c r="AV301" s="34">
        <f t="shared" si="2471"/>
        <v>94027.254719999997</v>
      </c>
      <c r="AW301" s="34">
        <v>2</v>
      </c>
      <c r="AX301" s="34">
        <f t="shared" si="2472"/>
        <v>188054.50943999999</v>
      </c>
      <c r="AY301" s="34"/>
      <c r="AZ301" s="34">
        <f t="shared" si="2473"/>
        <v>0</v>
      </c>
      <c r="BA301" s="34"/>
      <c r="BB301" s="34">
        <f t="shared" si="2474"/>
        <v>0</v>
      </c>
      <c r="BC301" s="34"/>
      <c r="BD301" s="34">
        <f t="shared" si="2475"/>
        <v>0</v>
      </c>
      <c r="BE301" s="34"/>
      <c r="BF301" s="34">
        <f t="shared" si="2476"/>
        <v>0</v>
      </c>
      <c r="BG301" s="34"/>
      <c r="BH301" s="34">
        <f t="shared" si="2477"/>
        <v>0</v>
      </c>
      <c r="BI301" s="34"/>
      <c r="BJ301" s="34">
        <f t="shared" si="2478"/>
        <v>0</v>
      </c>
      <c r="BK301" s="34"/>
      <c r="BL301" s="34">
        <f t="shared" si="2479"/>
        <v>0</v>
      </c>
      <c r="BM301" s="34">
        <v>14</v>
      </c>
      <c r="BN301" s="34">
        <f t="shared" si="2480"/>
        <v>1152545.3659999999</v>
      </c>
      <c r="BO301" s="34">
        <v>6</v>
      </c>
      <c r="BP301" s="34">
        <f t="shared" si="2481"/>
        <v>491661.06359999999</v>
      </c>
      <c r="BQ301" s="40"/>
      <c r="BR301" s="34">
        <f t="shared" si="2482"/>
        <v>0</v>
      </c>
      <c r="BS301" s="34"/>
      <c r="BT301" s="34">
        <f t="shared" si="2483"/>
        <v>0</v>
      </c>
      <c r="BU301" s="34"/>
      <c r="BV301" s="34">
        <f t="shared" si="2484"/>
        <v>0</v>
      </c>
      <c r="BW301" s="34"/>
      <c r="BX301" s="34">
        <f t="shared" si="2485"/>
        <v>0</v>
      </c>
      <c r="BY301" s="34"/>
      <c r="BZ301" s="34">
        <f t="shared" si="2486"/>
        <v>0</v>
      </c>
      <c r="CA301" s="34"/>
      <c r="CB301" s="34">
        <f t="shared" si="2487"/>
        <v>0</v>
      </c>
      <c r="CC301" s="34"/>
      <c r="CD301" s="34">
        <f t="shared" si="2488"/>
        <v>0</v>
      </c>
      <c r="CE301" s="34"/>
      <c r="CF301" s="34">
        <f t="shared" si="2489"/>
        <v>0</v>
      </c>
      <c r="CG301" s="34"/>
      <c r="CH301" s="34">
        <f t="shared" si="2490"/>
        <v>0</v>
      </c>
      <c r="CI301" s="34"/>
      <c r="CJ301" s="34">
        <f t="shared" si="2491"/>
        <v>0</v>
      </c>
      <c r="CK301" s="34"/>
      <c r="CL301" s="34">
        <f t="shared" si="2492"/>
        <v>0</v>
      </c>
      <c r="CM301" s="34"/>
      <c r="CN301" s="34">
        <f t="shared" si="2493"/>
        <v>0</v>
      </c>
      <c r="CO301" s="34"/>
      <c r="CP301" s="34">
        <f t="shared" si="2512"/>
        <v>0</v>
      </c>
      <c r="CQ301" s="34"/>
      <c r="CR301" s="34"/>
      <c r="CS301" s="34">
        <f t="shared" si="2268"/>
        <v>0</v>
      </c>
      <c r="CT301" s="34">
        <f t="shared" si="2268"/>
        <v>0</v>
      </c>
      <c r="CU301" s="34"/>
      <c r="CV301" s="34">
        <f t="shared" si="2494"/>
        <v>0</v>
      </c>
      <c r="CW301" s="34">
        <v>4</v>
      </c>
      <c r="CX301" s="34">
        <f t="shared" si="2495"/>
        <v>357827.35967999999</v>
      </c>
      <c r="CY301" s="34"/>
      <c r="CZ301" s="34">
        <f t="shared" si="2496"/>
        <v>0</v>
      </c>
      <c r="DA301" s="34"/>
      <c r="DB301" s="34">
        <f t="shared" si="2497"/>
        <v>0</v>
      </c>
      <c r="DC301" s="34"/>
      <c r="DD301" s="34">
        <f t="shared" si="2498"/>
        <v>0</v>
      </c>
      <c r="DE301" s="34"/>
      <c r="DF301" s="34">
        <f t="shared" si="2499"/>
        <v>0</v>
      </c>
      <c r="DG301" s="34"/>
      <c r="DH301" s="34">
        <f t="shared" si="2500"/>
        <v>0</v>
      </c>
      <c r="DI301" s="34">
        <v>0</v>
      </c>
      <c r="DJ301" s="34">
        <f t="shared" si="2435"/>
        <v>0</v>
      </c>
      <c r="DK301" s="34"/>
      <c r="DL301" s="27"/>
      <c r="DM301" s="34"/>
      <c r="DN301" s="27">
        <f t="shared" si="2276"/>
        <v>0</v>
      </c>
      <c r="DO301" s="34"/>
      <c r="DP301" s="34">
        <f t="shared" si="2501"/>
        <v>0</v>
      </c>
      <c r="DQ301" s="34"/>
      <c r="DR301" s="34">
        <f t="shared" si="2502"/>
        <v>0</v>
      </c>
      <c r="DS301" s="34">
        <v>0</v>
      </c>
      <c r="DT301" s="34">
        <f t="shared" si="2441"/>
        <v>0</v>
      </c>
      <c r="DU301" s="34"/>
      <c r="DV301" s="27"/>
      <c r="DW301" s="34">
        <f t="shared" si="2263"/>
        <v>0</v>
      </c>
      <c r="DX301" s="34">
        <f t="shared" si="2263"/>
        <v>0</v>
      </c>
      <c r="DY301" s="34">
        <v>10</v>
      </c>
      <c r="DZ301" s="34">
        <f t="shared" si="2503"/>
        <v>988157.70480000018</v>
      </c>
      <c r="EA301" s="34">
        <v>1</v>
      </c>
      <c r="EB301" s="34">
        <v>99815.49</v>
      </c>
      <c r="EC301" s="27"/>
      <c r="ED301" s="34"/>
      <c r="EE301" s="34">
        <f t="shared" si="2269"/>
        <v>1</v>
      </c>
      <c r="EF301" s="34">
        <f t="shared" si="2269"/>
        <v>99815.49</v>
      </c>
      <c r="EG301" s="34"/>
      <c r="EH301" s="34">
        <f t="shared" si="2504"/>
        <v>0</v>
      </c>
      <c r="EI301" s="34">
        <f t="shared" si="2513"/>
        <v>0</v>
      </c>
      <c r="EJ301" s="34">
        <f t="shared" si="2277"/>
        <v>0</v>
      </c>
      <c r="EK301" s="34"/>
      <c r="EL301" s="34"/>
      <c r="EM301" s="34">
        <f t="shared" si="2270"/>
        <v>0</v>
      </c>
      <c r="EN301" s="34">
        <f t="shared" si="2270"/>
        <v>0</v>
      </c>
      <c r="EO301" s="34"/>
      <c r="EP301" s="34">
        <f t="shared" si="2505"/>
        <v>0</v>
      </c>
      <c r="EQ301" s="34">
        <v>0</v>
      </c>
      <c r="ER301" s="34">
        <f t="shared" si="2278"/>
        <v>0</v>
      </c>
      <c r="ES301" s="34"/>
      <c r="ET301" s="34"/>
      <c r="EU301" s="34">
        <f t="shared" si="2271"/>
        <v>0</v>
      </c>
      <c r="EV301" s="34">
        <f t="shared" si="2271"/>
        <v>0</v>
      </c>
      <c r="EW301" s="34"/>
      <c r="EX301" s="34">
        <f t="shared" si="2506"/>
        <v>0</v>
      </c>
      <c r="EY301" s="34">
        <f t="shared" si="2272"/>
        <v>0</v>
      </c>
      <c r="EZ301" s="34">
        <f t="shared" si="2279"/>
        <v>0</v>
      </c>
      <c r="FA301" s="34"/>
      <c r="FB301" s="34"/>
      <c r="FC301" s="34">
        <f t="shared" si="2514"/>
        <v>0</v>
      </c>
      <c r="FD301" s="34">
        <f t="shared" si="2514"/>
        <v>0</v>
      </c>
      <c r="FE301" s="34"/>
      <c r="FF301" s="34">
        <f t="shared" si="2507"/>
        <v>0</v>
      </c>
      <c r="FG301" s="34">
        <v>0</v>
      </c>
      <c r="FH301" s="34">
        <f t="shared" si="2396"/>
        <v>0</v>
      </c>
      <c r="FI301" s="34"/>
      <c r="FJ301" s="34"/>
      <c r="FK301" s="34">
        <f t="shared" si="2515"/>
        <v>0</v>
      </c>
      <c r="FL301" s="34">
        <f t="shared" si="2515"/>
        <v>0</v>
      </c>
      <c r="FM301" s="34"/>
      <c r="FN301" s="34">
        <f t="shared" si="2508"/>
        <v>0</v>
      </c>
      <c r="FO301" s="34">
        <f t="shared" si="2509"/>
        <v>0</v>
      </c>
      <c r="FP301" s="34">
        <f t="shared" si="2280"/>
        <v>0</v>
      </c>
      <c r="FQ301" s="34"/>
      <c r="FR301" s="34"/>
      <c r="FS301" s="34"/>
      <c r="FT301" s="34"/>
      <c r="FU301" s="34"/>
      <c r="FV301" s="34">
        <f t="shared" si="2510"/>
        <v>0</v>
      </c>
      <c r="FW301" s="34">
        <v>0</v>
      </c>
      <c r="FX301" s="34">
        <v>0</v>
      </c>
      <c r="FY301" s="34"/>
      <c r="FZ301" s="34"/>
      <c r="GA301" s="34">
        <f t="shared" si="2273"/>
        <v>0</v>
      </c>
      <c r="GB301" s="34">
        <f t="shared" si="2273"/>
        <v>0</v>
      </c>
      <c r="GC301" s="34"/>
      <c r="GD301" s="34">
        <f t="shared" si="2511"/>
        <v>0</v>
      </c>
      <c r="GE301" s="34">
        <v>0</v>
      </c>
      <c r="GF301" s="34">
        <f t="shared" si="2281"/>
        <v>0</v>
      </c>
      <c r="GG301" s="34"/>
      <c r="GH301" s="34"/>
      <c r="GI301" s="27">
        <f t="shared" si="2274"/>
        <v>0</v>
      </c>
      <c r="GJ301" s="27">
        <f t="shared" si="2274"/>
        <v>0</v>
      </c>
      <c r="GK301" s="37"/>
      <c r="GL301" s="38"/>
    </row>
    <row r="302" spans="1:194" ht="30" x14ac:dyDescent="0.25">
      <c r="A302" s="41"/>
      <c r="B302" s="72">
        <v>258</v>
      </c>
      <c r="C302" s="28" t="s">
        <v>440</v>
      </c>
      <c r="D302" s="29">
        <f t="shared" si="2397"/>
        <v>18150.400000000001</v>
      </c>
      <c r="E302" s="29">
        <f t="shared" si="2397"/>
        <v>18790</v>
      </c>
      <c r="F302" s="30">
        <v>18508</v>
      </c>
      <c r="G302" s="39">
        <v>4.3</v>
      </c>
      <c r="H302" s="31">
        <v>1</v>
      </c>
      <c r="I302" s="32"/>
      <c r="J302" s="32"/>
      <c r="K302" s="32"/>
      <c r="L302" s="29">
        <v>1.4</v>
      </c>
      <c r="M302" s="29">
        <v>1.68</v>
      </c>
      <c r="N302" s="29">
        <v>2.23</v>
      </c>
      <c r="O302" s="29">
        <v>2.39</v>
      </c>
      <c r="P302" s="33">
        <v>2.57</v>
      </c>
      <c r="Q302" s="34">
        <v>1</v>
      </c>
      <c r="R302" s="34">
        <f t="shared" si="2456"/>
        <v>113885.06569999999</v>
      </c>
      <c r="S302" s="34">
        <v>1</v>
      </c>
      <c r="T302" s="34">
        <f t="shared" si="2457"/>
        <v>113885.06569999999</v>
      </c>
      <c r="U302" s="34"/>
      <c r="V302" s="34">
        <f t="shared" si="2458"/>
        <v>0</v>
      </c>
      <c r="W302" s="34"/>
      <c r="X302" s="34">
        <f t="shared" si="2459"/>
        <v>0</v>
      </c>
      <c r="Y302" s="34"/>
      <c r="Z302" s="34">
        <f t="shared" si="2460"/>
        <v>0</v>
      </c>
      <c r="AA302" s="34"/>
      <c r="AB302" s="34">
        <f t="shared" si="2461"/>
        <v>0</v>
      </c>
      <c r="AC302" s="34"/>
      <c r="AD302" s="34">
        <f t="shared" si="2462"/>
        <v>0</v>
      </c>
      <c r="AE302" s="34"/>
      <c r="AF302" s="34">
        <f t="shared" si="2463"/>
        <v>0</v>
      </c>
      <c r="AG302" s="34"/>
      <c r="AH302" s="34">
        <f t="shared" si="2464"/>
        <v>0</v>
      </c>
      <c r="AI302" s="34"/>
      <c r="AJ302" s="34">
        <f t="shared" si="2465"/>
        <v>0</v>
      </c>
      <c r="AK302" s="34"/>
      <c r="AL302" s="34">
        <f t="shared" si="2466"/>
        <v>0</v>
      </c>
      <c r="AM302" s="34"/>
      <c r="AN302" s="34">
        <f t="shared" si="2467"/>
        <v>0</v>
      </c>
      <c r="AO302" s="34"/>
      <c r="AP302" s="34">
        <f t="shared" si="2468"/>
        <v>0</v>
      </c>
      <c r="AQ302" s="34"/>
      <c r="AR302" s="34">
        <f t="shared" si="2469"/>
        <v>0</v>
      </c>
      <c r="AS302" s="34"/>
      <c r="AT302" s="34">
        <f t="shared" si="2470"/>
        <v>0</v>
      </c>
      <c r="AU302" s="34"/>
      <c r="AV302" s="34">
        <f t="shared" si="2471"/>
        <v>0</v>
      </c>
      <c r="AW302" s="34">
        <v>15</v>
      </c>
      <c r="AX302" s="34">
        <f t="shared" si="2472"/>
        <v>2021585.97648</v>
      </c>
      <c r="AY302" s="34"/>
      <c r="AZ302" s="34">
        <f t="shared" si="2473"/>
        <v>0</v>
      </c>
      <c r="BA302" s="34"/>
      <c r="BB302" s="34">
        <f t="shared" si="2474"/>
        <v>0</v>
      </c>
      <c r="BC302" s="34"/>
      <c r="BD302" s="34">
        <f t="shared" si="2475"/>
        <v>0</v>
      </c>
      <c r="BE302" s="34"/>
      <c r="BF302" s="34">
        <f t="shared" si="2476"/>
        <v>0</v>
      </c>
      <c r="BG302" s="34"/>
      <c r="BH302" s="34">
        <f t="shared" si="2477"/>
        <v>0</v>
      </c>
      <c r="BI302" s="34"/>
      <c r="BJ302" s="34">
        <f t="shared" si="2478"/>
        <v>0</v>
      </c>
      <c r="BK302" s="34"/>
      <c r="BL302" s="34">
        <f t="shared" si="2479"/>
        <v>0</v>
      </c>
      <c r="BM302" s="34"/>
      <c r="BN302" s="34">
        <f t="shared" si="2480"/>
        <v>0</v>
      </c>
      <c r="BO302" s="34"/>
      <c r="BP302" s="34">
        <f t="shared" si="2481"/>
        <v>0</v>
      </c>
      <c r="BQ302" s="40"/>
      <c r="BR302" s="34">
        <f t="shared" si="2482"/>
        <v>0</v>
      </c>
      <c r="BS302" s="34"/>
      <c r="BT302" s="34">
        <f t="shared" si="2483"/>
        <v>0</v>
      </c>
      <c r="BU302" s="34"/>
      <c r="BV302" s="34">
        <f t="shared" si="2484"/>
        <v>0</v>
      </c>
      <c r="BW302" s="34"/>
      <c r="BX302" s="34">
        <f t="shared" si="2485"/>
        <v>0</v>
      </c>
      <c r="BY302" s="34"/>
      <c r="BZ302" s="34">
        <f t="shared" si="2486"/>
        <v>0</v>
      </c>
      <c r="CA302" s="34"/>
      <c r="CB302" s="34">
        <f t="shared" si="2487"/>
        <v>0</v>
      </c>
      <c r="CC302" s="34"/>
      <c r="CD302" s="34">
        <f t="shared" si="2488"/>
        <v>0</v>
      </c>
      <c r="CE302" s="34"/>
      <c r="CF302" s="34">
        <f t="shared" si="2489"/>
        <v>0</v>
      </c>
      <c r="CG302" s="34"/>
      <c r="CH302" s="34">
        <f t="shared" si="2490"/>
        <v>0</v>
      </c>
      <c r="CI302" s="34"/>
      <c r="CJ302" s="34">
        <f t="shared" si="2491"/>
        <v>0</v>
      </c>
      <c r="CK302" s="34"/>
      <c r="CL302" s="34">
        <f t="shared" si="2492"/>
        <v>0</v>
      </c>
      <c r="CM302" s="34"/>
      <c r="CN302" s="34">
        <f t="shared" si="2493"/>
        <v>0</v>
      </c>
      <c r="CO302" s="34"/>
      <c r="CP302" s="34">
        <f t="shared" si="2512"/>
        <v>0</v>
      </c>
      <c r="CQ302" s="34"/>
      <c r="CR302" s="34"/>
      <c r="CS302" s="34">
        <f t="shared" si="2268"/>
        <v>0</v>
      </c>
      <c r="CT302" s="34">
        <f t="shared" si="2268"/>
        <v>0</v>
      </c>
      <c r="CU302" s="34"/>
      <c r="CV302" s="34">
        <f t="shared" si="2494"/>
        <v>0</v>
      </c>
      <c r="CW302" s="34"/>
      <c r="CX302" s="34">
        <f t="shared" si="2495"/>
        <v>0</v>
      </c>
      <c r="CY302" s="34"/>
      <c r="CZ302" s="34">
        <f t="shared" si="2496"/>
        <v>0</v>
      </c>
      <c r="DA302" s="34"/>
      <c r="DB302" s="34">
        <f t="shared" si="2497"/>
        <v>0</v>
      </c>
      <c r="DC302" s="34"/>
      <c r="DD302" s="34">
        <f t="shared" si="2498"/>
        <v>0</v>
      </c>
      <c r="DE302" s="34"/>
      <c r="DF302" s="34">
        <f t="shared" si="2499"/>
        <v>0</v>
      </c>
      <c r="DG302" s="34"/>
      <c r="DH302" s="34">
        <f t="shared" si="2500"/>
        <v>0</v>
      </c>
      <c r="DI302" s="34">
        <v>0</v>
      </c>
      <c r="DJ302" s="34">
        <f t="shared" si="2435"/>
        <v>0</v>
      </c>
      <c r="DK302" s="34"/>
      <c r="DL302" s="27"/>
      <c r="DM302" s="34">
        <f t="shared" si="2276"/>
        <v>0</v>
      </c>
      <c r="DN302" s="27">
        <f t="shared" si="2276"/>
        <v>0</v>
      </c>
      <c r="DO302" s="34"/>
      <c r="DP302" s="34">
        <f t="shared" si="2501"/>
        <v>0</v>
      </c>
      <c r="DQ302" s="34"/>
      <c r="DR302" s="34">
        <f t="shared" si="2502"/>
        <v>0</v>
      </c>
      <c r="DS302" s="34">
        <v>0</v>
      </c>
      <c r="DT302" s="34">
        <f t="shared" si="2441"/>
        <v>0</v>
      </c>
      <c r="DU302" s="34"/>
      <c r="DV302" s="27"/>
      <c r="DW302" s="34">
        <f t="shared" si="2263"/>
        <v>0</v>
      </c>
      <c r="DX302" s="34">
        <f t="shared" si="2263"/>
        <v>0</v>
      </c>
      <c r="DY302" s="34"/>
      <c r="DZ302" s="34">
        <f t="shared" si="2503"/>
        <v>0</v>
      </c>
      <c r="EA302" s="34">
        <v>0</v>
      </c>
      <c r="EB302" s="34">
        <f t="shared" si="2442"/>
        <v>0</v>
      </c>
      <c r="EC302" s="27"/>
      <c r="ED302" s="34">
        <f t="shared" ref="ED302" si="2516">DZ302+EB302</f>
        <v>0</v>
      </c>
      <c r="EE302" s="34">
        <f t="shared" si="2269"/>
        <v>0</v>
      </c>
      <c r="EF302" s="34">
        <f t="shared" si="2269"/>
        <v>0</v>
      </c>
      <c r="EG302" s="34"/>
      <c r="EH302" s="34">
        <f t="shared" si="2504"/>
        <v>0</v>
      </c>
      <c r="EI302" s="34">
        <f t="shared" si="2513"/>
        <v>0</v>
      </c>
      <c r="EJ302" s="34">
        <f t="shared" si="2277"/>
        <v>0</v>
      </c>
      <c r="EK302" s="34"/>
      <c r="EL302" s="34"/>
      <c r="EM302" s="34">
        <f t="shared" si="2270"/>
        <v>0</v>
      </c>
      <c r="EN302" s="34">
        <f t="shared" si="2270"/>
        <v>0</v>
      </c>
      <c r="EO302" s="34"/>
      <c r="EP302" s="34">
        <f t="shared" si="2505"/>
        <v>0</v>
      </c>
      <c r="EQ302" s="34">
        <v>0</v>
      </c>
      <c r="ER302" s="34">
        <f t="shared" si="2278"/>
        <v>0</v>
      </c>
      <c r="ES302" s="34"/>
      <c r="ET302" s="34"/>
      <c r="EU302" s="34">
        <f t="shared" si="2271"/>
        <v>0</v>
      </c>
      <c r="EV302" s="34">
        <f t="shared" si="2271"/>
        <v>0</v>
      </c>
      <c r="EW302" s="34"/>
      <c r="EX302" s="34">
        <f t="shared" si="2506"/>
        <v>0</v>
      </c>
      <c r="EY302" s="34">
        <f t="shared" si="2272"/>
        <v>0</v>
      </c>
      <c r="EZ302" s="34">
        <f t="shared" si="2279"/>
        <v>0</v>
      </c>
      <c r="FA302" s="34"/>
      <c r="FB302" s="34">
        <f t="shared" ref="FB302" si="2517">EX302+EZ302</f>
        <v>0</v>
      </c>
      <c r="FC302" s="34">
        <f t="shared" si="2514"/>
        <v>0</v>
      </c>
      <c r="FD302" s="34">
        <f t="shared" si="2514"/>
        <v>0</v>
      </c>
      <c r="FE302" s="34"/>
      <c r="FF302" s="34">
        <f t="shared" si="2507"/>
        <v>0</v>
      </c>
      <c r="FG302" s="34">
        <v>0</v>
      </c>
      <c r="FH302" s="34">
        <f t="shared" si="2396"/>
        <v>0</v>
      </c>
      <c r="FI302" s="34"/>
      <c r="FJ302" s="34">
        <f t="shared" ref="FJ302" si="2518">FF302+FH302</f>
        <v>0</v>
      </c>
      <c r="FK302" s="34">
        <f t="shared" si="2515"/>
        <v>0</v>
      </c>
      <c r="FL302" s="34">
        <f t="shared" si="2515"/>
        <v>0</v>
      </c>
      <c r="FM302" s="34"/>
      <c r="FN302" s="34">
        <f t="shared" si="2508"/>
        <v>0</v>
      </c>
      <c r="FO302" s="34">
        <f t="shared" si="2509"/>
        <v>0</v>
      </c>
      <c r="FP302" s="34">
        <f t="shared" si="2280"/>
        <v>0</v>
      </c>
      <c r="FQ302" s="34"/>
      <c r="FR302" s="34">
        <f t="shared" ref="FR302:FT305" si="2519">FN302+FP302</f>
        <v>0</v>
      </c>
      <c r="FS302" s="34">
        <f t="shared" si="2519"/>
        <v>0</v>
      </c>
      <c r="FT302" s="34">
        <f t="shared" si="2519"/>
        <v>0</v>
      </c>
      <c r="FU302" s="34"/>
      <c r="FV302" s="34">
        <f t="shared" si="2510"/>
        <v>0</v>
      </c>
      <c r="FW302" s="34">
        <v>0</v>
      </c>
      <c r="FX302" s="34">
        <v>0</v>
      </c>
      <c r="FY302" s="34"/>
      <c r="FZ302" s="34"/>
      <c r="GA302" s="34">
        <f t="shared" si="2273"/>
        <v>0</v>
      </c>
      <c r="GB302" s="34">
        <f t="shared" si="2273"/>
        <v>0</v>
      </c>
      <c r="GC302" s="34"/>
      <c r="GD302" s="34">
        <f t="shared" si="2511"/>
        <v>0</v>
      </c>
      <c r="GE302" s="34">
        <v>0</v>
      </c>
      <c r="GF302" s="34">
        <f t="shared" si="2281"/>
        <v>0</v>
      </c>
      <c r="GG302" s="34"/>
      <c r="GH302" s="34"/>
      <c r="GI302" s="27">
        <f t="shared" si="2274"/>
        <v>0</v>
      </c>
      <c r="GJ302" s="27">
        <f t="shared" si="2274"/>
        <v>0</v>
      </c>
      <c r="GK302" s="37"/>
      <c r="GL302" s="38"/>
    </row>
    <row r="303" spans="1:194" ht="30" x14ac:dyDescent="0.25">
      <c r="A303" s="41"/>
      <c r="B303" s="72">
        <v>259</v>
      </c>
      <c r="C303" s="28" t="s">
        <v>441</v>
      </c>
      <c r="D303" s="29">
        <f t="shared" si="2397"/>
        <v>18150.400000000001</v>
      </c>
      <c r="E303" s="29">
        <f t="shared" si="2397"/>
        <v>18790</v>
      </c>
      <c r="F303" s="30">
        <v>18508</v>
      </c>
      <c r="G303" s="39">
        <v>2.42</v>
      </c>
      <c r="H303" s="31">
        <v>1</v>
      </c>
      <c r="I303" s="32"/>
      <c r="J303" s="32"/>
      <c r="K303" s="32"/>
      <c r="L303" s="29">
        <v>1.4</v>
      </c>
      <c r="M303" s="29">
        <v>1.68</v>
      </c>
      <c r="N303" s="29">
        <v>2.23</v>
      </c>
      <c r="O303" s="29">
        <v>2.39</v>
      </c>
      <c r="P303" s="33">
        <v>2.57</v>
      </c>
      <c r="Q303" s="34">
        <v>12</v>
      </c>
      <c r="R303" s="34">
        <f t="shared" si="2456"/>
        <v>769121.46695999987</v>
      </c>
      <c r="S303" s="34">
        <v>8</v>
      </c>
      <c r="T303" s="34">
        <f t="shared" si="2457"/>
        <v>512747.64463999995</v>
      </c>
      <c r="U303" s="34">
        <v>0</v>
      </c>
      <c r="V303" s="34">
        <f t="shared" si="2458"/>
        <v>0</v>
      </c>
      <c r="W303" s="34"/>
      <c r="X303" s="34">
        <f t="shared" si="2459"/>
        <v>0</v>
      </c>
      <c r="Y303" s="34"/>
      <c r="Z303" s="34">
        <f t="shared" si="2460"/>
        <v>0</v>
      </c>
      <c r="AA303" s="34">
        <v>2</v>
      </c>
      <c r="AB303" s="34">
        <f t="shared" si="2461"/>
        <v>129344.46653333333</v>
      </c>
      <c r="AC303" s="34">
        <v>0</v>
      </c>
      <c r="AD303" s="34">
        <f t="shared" si="2462"/>
        <v>0</v>
      </c>
      <c r="AE303" s="34">
        <v>0</v>
      </c>
      <c r="AF303" s="34">
        <f t="shared" si="2463"/>
        <v>0</v>
      </c>
      <c r="AG303" s="34">
        <v>0</v>
      </c>
      <c r="AH303" s="34">
        <f t="shared" si="2464"/>
        <v>0</v>
      </c>
      <c r="AI303" s="34">
        <v>1</v>
      </c>
      <c r="AJ303" s="34">
        <f t="shared" si="2465"/>
        <v>69357.605753333337</v>
      </c>
      <c r="AK303" s="34">
        <v>0</v>
      </c>
      <c r="AL303" s="34">
        <f t="shared" si="2466"/>
        <v>0</v>
      </c>
      <c r="AM303" s="34"/>
      <c r="AN303" s="34">
        <f t="shared" si="2467"/>
        <v>0</v>
      </c>
      <c r="AO303" s="34">
        <v>0</v>
      </c>
      <c r="AP303" s="34">
        <f t="shared" si="2468"/>
        <v>0</v>
      </c>
      <c r="AQ303" s="34">
        <v>2</v>
      </c>
      <c r="AR303" s="34">
        <f t="shared" si="2469"/>
        <v>151697.30428159999</v>
      </c>
      <c r="AS303" s="34">
        <v>0</v>
      </c>
      <c r="AT303" s="34">
        <f t="shared" si="2470"/>
        <v>0</v>
      </c>
      <c r="AU303" s="34">
        <v>18</v>
      </c>
      <c r="AV303" s="34">
        <f t="shared" si="2471"/>
        <v>1365275.7385343998</v>
      </c>
      <c r="AW303" s="34">
        <v>0</v>
      </c>
      <c r="AX303" s="34">
        <f t="shared" si="2472"/>
        <v>0</v>
      </c>
      <c r="AY303" s="34"/>
      <c r="AZ303" s="34">
        <f t="shared" si="2473"/>
        <v>0</v>
      </c>
      <c r="BA303" s="34"/>
      <c r="BB303" s="34">
        <f t="shared" si="2474"/>
        <v>0</v>
      </c>
      <c r="BC303" s="34">
        <v>0</v>
      </c>
      <c r="BD303" s="34">
        <f t="shared" si="2475"/>
        <v>0</v>
      </c>
      <c r="BE303" s="34">
        <v>0</v>
      </c>
      <c r="BF303" s="34">
        <f t="shared" si="2476"/>
        <v>0</v>
      </c>
      <c r="BG303" s="34">
        <v>0</v>
      </c>
      <c r="BH303" s="34">
        <f t="shared" si="2477"/>
        <v>0</v>
      </c>
      <c r="BI303" s="34">
        <v>0</v>
      </c>
      <c r="BJ303" s="34">
        <f t="shared" si="2478"/>
        <v>0</v>
      </c>
      <c r="BK303" s="34">
        <v>0</v>
      </c>
      <c r="BL303" s="34">
        <f t="shared" si="2479"/>
        <v>0</v>
      </c>
      <c r="BM303" s="34">
        <v>8</v>
      </c>
      <c r="BN303" s="34">
        <f t="shared" si="2480"/>
        <v>531268.53061333334</v>
      </c>
      <c r="BO303" s="34">
        <v>2</v>
      </c>
      <c r="BP303" s="34">
        <f t="shared" si="2481"/>
        <v>132202.19710133332</v>
      </c>
      <c r="BQ303" s="40">
        <v>0</v>
      </c>
      <c r="BR303" s="34">
        <f t="shared" si="2482"/>
        <v>0</v>
      </c>
      <c r="BS303" s="34">
        <v>0</v>
      </c>
      <c r="BT303" s="34">
        <f t="shared" si="2483"/>
        <v>0</v>
      </c>
      <c r="BU303" s="34">
        <v>0</v>
      </c>
      <c r="BV303" s="34">
        <f t="shared" si="2484"/>
        <v>0</v>
      </c>
      <c r="BW303" s="34">
        <v>0</v>
      </c>
      <c r="BX303" s="34">
        <f t="shared" si="2485"/>
        <v>0</v>
      </c>
      <c r="BY303" s="34">
        <v>0</v>
      </c>
      <c r="BZ303" s="34">
        <f t="shared" si="2486"/>
        <v>0</v>
      </c>
      <c r="CA303" s="34">
        <v>0</v>
      </c>
      <c r="CB303" s="34">
        <f t="shared" si="2487"/>
        <v>0</v>
      </c>
      <c r="CC303" s="34">
        <v>0</v>
      </c>
      <c r="CD303" s="34">
        <f t="shared" si="2488"/>
        <v>0</v>
      </c>
      <c r="CE303" s="34">
        <v>0</v>
      </c>
      <c r="CF303" s="34">
        <f t="shared" si="2489"/>
        <v>0</v>
      </c>
      <c r="CG303" s="34"/>
      <c r="CH303" s="34">
        <f t="shared" si="2490"/>
        <v>0</v>
      </c>
      <c r="CI303" s="34"/>
      <c r="CJ303" s="34">
        <f t="shared" si="2491"/>
        <v>0</v>
      </c>
      <c r="CK303" s="34">
        <v>0</v>
      </c>
      <c r="CL303" s="34">
        <f t="shared" si="2492"/>
        <v>0</v>
      </c>
      <c r="CM303" s="34">
        <v>0</v>
      </c>
      <c r="CN303" s="34">
        <f t="shared" si="2493"/>
        <v>0</v>
      </c>
      <c r="CO303" s="34"/>
      <c r="CP303" s="34">
        <f t="shared" si="2512"/>
        <v>0</v>
      </c>
      <c r="CQ303" s="34"/>
      <c r="CR303" s="34"/>
      <c r="CS303" s="34">
        <f t="shared" si="2268"/>
        <v>0</v>
      </c>
      <c r="CT303" s="34">
        <f t="shared" si="2268"/>
        <v>0</v>
      </c>
      <c r="CU303" s="34">
        <v>6</v>
      </c>
      <c r="CV303" s="34">
        <f t="shared" si="2494"/>
        <v>432971.10521279997</v>
      </c>
      <c r="CW303" s="34"/>
      <c r="CX303" s="34">
        <f t="shared" si="2495"/>
        <v>0</v>
      </c>
      <c r="CY303" s="34">
        <v>0</v>
      </c>
      <c r="CZ303" s="34">
        <f t="shared" si="2496"/>
        <v>0</v>
      </c>
      <c r="DA303" s="34"/>
      <c r="DB303" s="34">
        <f t="shared" si="2497"/>
        <v>0</v>
      </c>
      <c r="DC303" s="34">
        <v>0</v>
      </c>
      <c r="DD303" s="34">
        <f t="shared" si="2498"/>
        <v>0</v>
      </c>
      <c r="DE303" s="34">
        <v>0</v>
      </c>
      <c r="DF303" s="34">
        <f t="shared" si="2499"/>
        <v>0</v>
      </c>
      <c r="DG303" s="34">
        <v>0</v>
      </c>
      <c r="DH303" s="34">
        <f t="shared" si="2500"/>
        <v>0</v>
      </c>
      <c r="DI303" s="34">
        <v>0</v>
      </c>
      <c r="DJ303" s="34">
        <f t="shared" si="2435"/>
        <v>0</v>
      </c>
      <c r="DK303" s="34"/>
      <c r="DL303" s="27"/>
      <c r="DM303" s="34">
        <f t="shared" si="2276"/>
        <v>0</v>
      </c>
      <c r="DN303" s="27">
        <f t="shared" si="2276"/>
        <v>0</v>
      </c>
      <c r="DO303" s="34">
        <v>0</v>
      </c>
      <c r="DP303" s="34">
        <f t="shared" si="2501"/>
        <v>0</v>
      </c>
      <c r="DQ303" s="34"/>
      <c r="DR303" s="34">
        <f t="shared" si="2502"/>
        <v>0</v>
      </c>
      <c r="DS303" s="34">
        <v>0</v>
      </c>
      <c r="DT303" s="34">
        <f t="shared" si="2441"/>
        <v>0</v>
      </c>
      <c r="DU303" s="34"/>
      <c r="DV303" s="27"/>
      <c r="DW303" s="34">
        <f t="shared" si="2263"/>
        <v>0</v>
      </c>
      <c r="DX303" s="34">
        <f t="shared" si="2263"/>
        <v>0</v>
      </c>
      <c r="DY303" s="34">
        <v>2</v>
      </c>
      <c r="DZ303" s="34">
        <f t="shared" si="2503"/>
        <v>159422.77637439998</v>
      </c>
      <c r="EA303" s="34">
        <v>0</v>
      </c>
      <c r="EB303" s="34">
        <f t="shared" si="2442"/>
        <v>0</v>
      </c>
      <c r="EC303" s="27"/>
      <c r="ED303" s="34"/>
      <c r="EE303" s="34">
        <f t="shared" si="2269"/>
        <v>0</v>
      </c>
      <c r="EF303" s="34">
        <f t="shared" si="2269"/>
        <v>0</v>
      </c>
      <c r="EG303" s="34">
        <v>0</v>
      </c>
      <c r="EH303" s="34">
        <f t="shared" si="2504"/>
        <v>0</v>
      </c>
      <c r="EI303" s="34">
        <f t="shared" si="2513"/>
        <v>0</v>
      </c>
      <c r="EJ303" s="34">
        <f t="shared" si="2277"/>
        <v>0</v>
      </c>
      <c r="EK303" s="34"/>
      <c r="EL303" s="34"/>
      <c r="EM303" s="34">
        <f t="shared" si="2270"/>
        <v>0</v>
      </c>
      <c r="EN303" s="34">
        <f t="shared" si="2270"/>
        <v>0</v>
      </c>
      <c r="EO303" s="34">
        <v>1</v>
      </c>
      <c r="EP303" s="34">
        <f t="shared" si="2505"/>
        <v>66733.624598666647</v>
      </c>
      <c r="EQ303" s="34">
        <v>0</v>
      </c>
      <c r="ER303" s="34">
        <f t="shared" si="2278"/>
        <v>0</v>
      </c>
      <c r="ES303" s="34"/>
      <c r="ET303" s="34"/>
      <c r="EU303" s="34">
        <f t="shared" si="2271"/>
        <v>0</v>
      </c>
      <c r="EV303" s="34">
        <f t="shared" si="2271"/>
        <v>0</v>
      </c>
      <c r="EW303" s="34">
        <v>0</v>
      </c>
      <c r="EX303" s="34">
        <f t="shared" si="2506"/>
        <v>0</v>
      </c>
      <c r="EY303" s="34">
        <f t="shared" si="2272"/>
        <v>0</v>
      </c>
      <c r="EZ303" s="34">
        <f t="shared" si="2279"/>
        <v>0</v>
      </c>
      <c r="FA303" s="34"/>
      <c r="FB303" s="34"/>
      <c r="FC303" s="34">
        <f t="shared" si="2514"/>
        <v>0</v>
      </c>
      <c r="FD303" s="34">
        <f t="shared" si="2514"/>
        <v>0</v>
      </c>
      <c r="FE303" s="34">
        <v>2</v>
      </c>
      <c r="FF303" s="34">
        <f t="shared" si="2507"/>
        <v>206850.15243199997</v>
      </c>
      <c r="FG303" s="34">
        <v>1</v>
      </c>
      <c r="FH303" s="34">
        <v>103309.17</v>
      </c>
      <c r="FI303" s="34"/>
      <c r="FJ303" s="34"/>
      <c r="FK303" s="34">
        <f t="shared" si="2515"/>
        <v>1</v>
      </c>
      <c r="FL303" s="34">
        <f t="shared" si="2515"/>
        <v>103309.17</v>
      </c>
      <c r="FM303" s="34">
        <v>0</v>
      </c>
      <c r="FN303" s="34">
        <f t="shared" si="2508"/>
        <v>0</v>
      </c>
      <c r="FO303" s="34">
        <f t="shared" si="2509"/>
        <v>0</v>
      </c>
      <c r="FP303" s="34">
        <f t="shared" si="2280"/>
        <v>0</v>
      </c>
      <c r="FQ303" s="34"/>
      <c r="FR303" s="34"/>
      <c r="FS303" s="34">
        <f t="shared" si="2519"/>
        <v>0</v>
      </c>
      <c r="FT303" s="34">
        <f t="shared" si="2519"/>
        <v>0</v>
      </c>
      <c r="FU303" s="34">
        <v>0</v>
      </c>
      <c r="FV303" s="34">
        <f t="shared" si="2510"/>
        <v>0</v>
      </c>
      <c r="FW303" s="34">
        <v>0</v>
      </c>
      <c r="FX303" s="34">
        <v>0</v>
      </c>
      <c r="FY303" s="34"/>
      <c r="FZ303" s="34"/>
      <c r="GA303" s="34">
        <f t="shared" si="2273"/>
        <v>0</v>
      </c>
      <c r="GB303" s="34">
        <f t="shared" si="2273"/>
        <v>0</v>
      </c>
      <c r="GC303" s="34">
        <v>0</v>
      </c>
      <c r="GD303" s="34">
        <f t="shared" si="2511"/>
        <v>0</v>
      </c>
      <c r="GE303" s="34">
        <v>0</v>
      </c>
      <c r="GF303" s="34">
        <f t="shared" si="2281"/>
        <v>0</v>
      </c>
      <c r="GG303" s="34"/>
      <c r="GH303" s="34"/>
      <c r="GI303" s="27">
        <f t="shared" si="2274"/>
        <v>0</v>
      </c>
      <c r="GJ303" s="27">
        <f t="shared" si="2274"/>
        <v>0</v>
      </c>
      <c r="GK303" s="37"/>
      <c r="GL303" s="38"/>
    </row>
    <row r="304" spans="1:194" ht="30" x14ac:dyDescent="0.25">
      <c r="A304" s="41"/>
      <c r="B304" s="72">
        <v>260</v>
      </c>
      <c r="C304" s="28" t="s">
        <v>442</v>
      </c>
      <c r="D304" s="29">
        <f t="shared" si="2397"/>
        <v>18150.400000000001</v>
      </c>
      <c r="E304" s="29">
        <f t="shared" si="2397"/>
        <v>18790</v>
      </c>
      <c r="F304" s="30">
        <v>18508</v>
      </c>
      <c r="G304" s="39">
        <v>2.69</v>
      </c>
      <c r="H304" s="31">
        <v>1</v>
      </c>
      <c r="I304" s="32"/>
      <c r="J304" s="32"/>
      <c r="K304" s="32"/>
      <c r="L304" s="29">
        <v>1.4</v>
      </c>
      <c r="M304" s="29">
        <v>1.68</v>
      </c>
      <c r="N304" s="29">
        <v>2.23</v>
      </c>
      <c r="O304" s="29">
        <v>2.39</v>
      </c>
      <c r="P304" s="33">
        <v>2.57</v>
      </c>
      <c r="Q304" s="34">
        <v>14</v>
      </c>
      <c r="R304" s="34">
        <f t="shared" si="2456"/>
        <v>997421.29634000012</v>
      </c>
      <c r="S304" s="34">
        <v>12</v>
      </c>
      <c r="T304" s="34">
        <f t="shared" si="2457"/>
        <v>854932.53972</v>
      </c>
      <c r="U304" s="34">
        <v>0</v>
      </c>
      <c r="V304" s="34">
        <f t="shared" si="2458"/>
        <v>0</v>
      </c>
      <c r="W304" s="34"/>
      <c r="X304" s="34">
        <f t="shared" si="2459"/>
        <v>0</v>
      </c>
      <c r="Y304" s="34">
        <v>15</v>
      </c>
      <c r="Z304" s="34">
        <f t="shared" si="2460"/>
        <v>1078315.9555000002</v>
      </c>
      <c r="AA304" s="34">
        <v>4</v>
      </c>
      <c r="AB304" s="34">
        <f t="shared" si="2461"/>
        <v>287550.92146666662</v>
      </c>
      <c r="AC304" s="34">
        <v>0</v>
      </c>
      <c r="AD304" s="34">
        <f t="shared" si="2462"/>
        <v>0</v>
      </c>
      <c r="AE304" s="34">
        <v>0</v>
      </c>
      <c r="AF304" s="34">
        <f t="shared" si="2463"/>
        <v>0</v>
      </c>
      <c r="AG304" s="34">
        <v>0</v>
      </c>
      <c r="AH304" s="34">
        <f t="shared" si="2464"/>
        <v>0</v>
      </c>
      <c r="AI304" s="34">
        <v>4</v>
      </c>
      <c r="AJ304" s="34">
        <f t="shared" si="2465"/>
        <v>308383.40409333329</v>
      </c>
      <c r="AK304" s="34">
        <v>0</v>
      </c>
      <c r="AL304" s="34">
        <f t="shared" si="2466"/>
        <v>0</v>
      </c>
      <c r="AM304" s="34"/>
      <c r="AN304" s="34">
        <f t="shared" si="2467"/>
        <v>0</v>
      </c>
      <c r="AO304" s="34">
        <v>0</v>
      </c>
      <c r="AP304" s="34">
        <f t="shared" si="2468"/>
        <v>0</v>
      </c>
      <c r="AQ304" s="34"/>
      <c r="AR304" s="34">
        <f t="shared" si="2469"/>
        <v>0</v>
      </c>
      <c r="AS304" s="34">
        <v>0</v>
      </c>
      <c r="AT304" s="34">
        <f t="shared" si="2470"/>
        <v>0</v>
      </c>
      <c r="AU304" s="34"/>
      <c r="AV304" s="34">
        <f t="shared" si="2471"/>
        <v>0</v>
      </c>
      <c r="AW304" s="34">
        <v>10</v>
      </c>
      <c r="AX304" s="34">
        <f t="shared" si="2472"/>
        <v>843111.05065599992</v>
      </c>
      <c r="AY304" s="34"/>
      <c r="AZ304" s="34">
        <f t="shared" si="2473"/>
        <v>0</v>
      </c>
      <c r="BA304" s="34"/>
      <c r="BB304" s="34">
        <f t="shared" si="2474"/>
        <v>0</v>
      </c>
      <c r="BC304" s="34"/>
      <c r="BD304" s="34">
        <f t="shared" si="2475"/>
        <v>0</v>
      </c>
      <c r="BE304" s="34">
        <v>0</v>
      </c>
      <c r="BF304" s="34">
        <f t="shared" si="2476"/>
        <v>0</v>
      </c>
      <c r="BG304" s="34">
        <v>0</v>
      </c>
      <c r="BH304" s="34">
        <f t="shared" si="2477"/>
        <v>0</v>
      </c>
      <c r="BI304" s="34">
        <v>0</v>
      </c>
      <c r="BJ304" s="34">
        <f t="shared" si="2478"/>
        <v>0</v>
      </c>
      <c r="BK304" s="34">
        <v>0</v>
      </c>
      <c r="BL304" s="34">
        <f t="shared" si="2479"/>
        <v>0</v>
      </c>
      <c r="BM304" s="34">
        <v>2</v>
      </c>
      <c r="BN304" s="34">
        <f t="shared" si="2480"/>
        <v>147635.57307333333</v>
      </c>
      <c r="BO304" s="34">
        <v>8</v>
      </c>
      <c r="BP304" s="34">
        <f t="shared" si="2481"/>
        <v>587808.11603733338</v>
      </c>
      <c r="BQ304" s="40">
        <v>0</v>
      </c>
      <c r="BR304" s="34">
        <f t="shared" si="2482"/>
        <v>0</v>
      </c>
      <c r="BS304" s="34">
        <v>0</v>
      </c>
      <c r="BT304" s="34">
        <f t="shared" si="2483"/>
        <v>0</v>
      </c>
      <c r="BU304" s="34">
        <v>0</v>
      </c>
      <c r="BV304" s="34">
        <f t="shared" si="2484"/>
        <v>0</v>
      </c>
      <c r="BW304" s="34">
        <v>0</v>
      </c>
      <c r="BX304" s="34">
        <f t="shared" si="2485"/>
        <v>0</v>
      </c>
      <c r="BY304" s="34">
        <v>0</v>
      </c>
      <c r="BZ304" s="34">
        <f t="shared" si="2486"/>
        <v>0</v>
      </c>
      <c r="CA304" s="34">
        <v>0</v>
      </c>
      <c r="CB304" s="34">
        <f t="shared" si="2487"/>
        <v>0</v>
      </c>
      <c r="CC304" s="34">
        <v>0</v>
      </c>
      <c r="CD304" s="34">
        <f t="shared" si="2488"/>
        <v>0</v>
      </c>
      <c r="CE304" s="34">
        <v>0</v>
      </c>
      <c r="CF304" s="34">
        <f t="shared" si="2489"/>
        <v>0</v>
      </c>
      <c r="CG304" s="34"/>
      <c r="CH304" s="34">
        <f t="shared" si="2490"/>
        <v>0</v>
      </c>
      <c r="CI304" s="34"/>
      <c r="CJ304" s="34">
        <f t="shared" si="2491"/>
        <v>0</v>
      </c>
      <c r="CK304" s="34">
        <v>0</v>
      </c>
      <c r="CL304" s="34">
        <f t="shared" si="2492"/>
        <v>0</v>
      </c>
      <c r="CM304" s="34">
        <v>0</v>
      </c>
      <c r="CN304" s="34">
        <f t="shared" si="2493"/>
        <v>0</v>
      </c>
      <c r="CO304" s="34"/>
      <c r="CP304" s="34">
        <f t="shared" si="2512"/>
        <v>0</v>
      </c>
      <c r="CQ304" s="34"/>
      <c r="CR304" s="34"/>
      <c r="CS304" s="34">
        <f t="shared" si="2268"/>
        <v>0</v>
      </c>
      <c r="CT304" s="34">
        <f t="shared" si="2268"/>
        <v>0</v>
      </c>
      <c r="CU304" s="34">
        <v>2</v>
      </c>
      <c r="CV304" s="34">
        <f t="shared" si="2494"/>
        <v>160425.93292319996</v>
      </c>
      <c r="CW304" s="34"/>
      <c r="CX304" s="34">
        <f t="shared" si="2495"/>
        <v>0</v>
      </c>
      <c r="CY304" s="34"/>
      <c r="CZ304" s="34">
        <f t="shared" si="2496"/>
        <v>0</v>
      </c>
      <c r="DA304" s="34"/>
      <c r="DB304" s="34">
        <f t="shared" si="2497"/>
        <v>0</v>
      </c>
      <c r="DC304" s="34">
        <v>0</v>
      </c>
      <c r="DD304" s="34">
        <f t="shared" si="2498"/>
        <v>0</v>
      </c>
      <c r="DE304" s="34">
        <v>0</v>
      </c>
      <c r="DF304" s="34">
        <f t="shared" si="2499"/>
        <v>0</v>
      </c>
      <c r="DG304" s="34">
        <v>0</v>
      </c>
      <c r="DH304" s="34">
        <f t="shared" si="2500"/>
        <v>0</v>
      </c>
      <c r="DI304" s="34">
        <v>0</v>
      </c>
      <c r="DJ304" s="34">
        <f t="shared" si="2435"/>
        <v>0</v>
      </c>
      <c r="DK304" s="34"/>
      <c r="DL304" s="27"/>
      <c r="DM304" s="34">
        <f t="shared" si="2276"/>
        <v>0</v>
      </c>
      <c r="DN304" s="27">
        <f t="shared" si="2276"/>
        <v>0</v>
      </c>
      <c r="DO304" s="34">
        <v>0</v>
      </c>
      <c r="DP304" s="34">
        <f t="shared" si="2501"/>
        <v>0</v>
      </c>
      <c r="DQ304" s="34">
        <v>0</v>
      </c>
      <c r="DR304" s="34">
        <f t="shared" si="2502"/>
        <v>0</v>
      </c>
      <c r="DS304" s="34">
        <v>0</v>
      </c>
      <c r="DT304" s="34">
        <f t="shared" si="2441"/>
        <v>0</v>
      </c>
      <c r="DU304" s="34"/>
      <c r="DV304" s="27"/>
      <c r="DW304" s="34">
        <f t="shared" si="2263"/>
        <v>0</v>
      </c>
      <c r="DX304" s="34">
        <f t="shared" si="2263"/>
        <v>0</v>
      </c>
      <c r="DY304" s="34"/>
      <c r="DZ304" s="34">
        <f t="shared" si="2503"/>
        <v>0</v>
      </c>
      <c r="EA304" s="34">
        <v>0</v>
      </c>
      <c r="EB304" s="34">
        <f t="shared" si="2442"/>
        <v>0</v>
      </c>
      <c r="EC304" s="27"/>
      <c r="ED304" s="34"/>
      <c r="EE304" s="34">
        <f t="shared" si="2269"/>
        <v>0</v>
      </c>
      <c r="EF304" s="34">
        <f t="shared" si="2269"/>
        <v>0</v>
      </c>
      <c r="EG304" s="34">
        <v>0</v>
      </c>
      <c r="EH304" s="34">
        <f t="shared" si="2504"/>
        <v>0</v>
      </c>
      <c r="EI304" s="34">
        <f t="shared" si="2513"/>
        <v>0</v>
      </c>
      <c r="EJ304" s="34">
        <f t="shared" si="2277"/>
        <v>0</v>
      </c>
      <c r="EK304" s="34"/>
      <c r="EL304" s="34"/>
      <c r="EM304" s="34">
        <f t="shared" si="2270"/>
        <v>0</v>
      </c>
      <c r="EN304" s="34">
        <f t="shared" si="2270"/>
        <v>0</v>
      </c>
      <c r="EO304" s="34"/>
      <c r="EP304" s="34">
        <f t="shared" si="2505"/>
        <v>0</v>
      </c>
      <c r="EQ304" s="34">
        <v>0</v>
      </c>
      <c r="ER304" s="34">
        <f t="shared" si="2278"/>
        <v>0</v>
      </c>
      <c r="ES304" s="34"/>
      <c r="ET304" s="34"/>
      <c r="EU304" s="34">
        <f t="shared" si="2271"/>
        <v>0</v>
      </c>
      <c r="EV304" s="34">
        <f t="shared" si="2271"/>
        <v>0</v>
      </c>
      <c r="EW304" s="34">
        <v>0</v>
      </c>
      <c r="EX304" s="34">
        <f t="shared" si="2506"/>
        <v>0</v>
      </c>
      <c r="EY304" s="34">
        <f t="shared" si="2272"/>
        <v>0</v>
      </c>
      <c r="EZ304" s="34">
        <f t="shared" si="2279"/>
        <v>0</v>
      </c>
      <c r="FA304" s="34"/>
      <c r="FB304" s="34"/>
      <c r="FC304" s="34">
        <f t="shared" si="2514"/>
        <v>0</v>
      </c>
      <c r="FD304" s="34">
        <f t="shared" si="2514"/>
        <v>0</v>
      </c>
      <c r="FE304" s="34">
        <v>0</v>
      </c>
      <c r="FF304" s="34">
        <f t="shared" si="2507"/>
        <v>0</v>
      </c>
      <c r="FG304" s="34">
        <v>0</v>
      </c>
      <c r="FH304" s="34">
        <f t="shared" si="2396"/>
        <v>0</v>
      </c>
      <c r="FI304" s="34"/>
      <c r="FJ304" s="34"/>
      <c r="FK304" s="34">
        <f t="shared" si="2515"/>
        <v>0</v>
      </c>
      <c r="FL304" s="34">
        <f t="shared" si="2515"/>
        <v>0</v>
      </c>
      <c r="FM304" s="34">
        <v>0</v>
      </c>
      <c r="FN304" s="34">
        <f t="shared" si="2508"/>
        <v>0</v>
      </c>
      <c r="FO304" s="34">
        <f t="shared" si="2509"/>
        <v>0</v>
      </c>
      <c r="FP304" s="34">
        <f t="shared" si="2280"/>
        <v>0</v>
      </c>
      <c r="FQ304" s="34"/>
      <c r="FR304" s="34"/>
      <c r="FS304" s="34">
        <f t="shared" si="2519"/>
        <v>0</v>
      </c>
      <c r="FT304" s="34">
        <f t="shared" si="2519"/>
        <v>0</v>
      </c>
      <c r="FU304" s="34">
        <v>0</v>
      </c>
      <c r="FV304" s="34">
        <f t="shared" si="2510"/>
        <v>0</v>
      </c>
      <c r="FW304" s="34">
        <v>0</v>
      </c>
      <c r="FX304" s="34">
        <v>0</v>
      </c>
      <c r="FY304" s="34"/>
      <c r="FZ304" s="34"/>
      <c r="GA304" s="34">
        <f t="shared" si="2273"/>
        <v>0</v>
      </c>
      <c r="GB304" s="34">
        <f t="shared" si="2273"/>
        <v>0</v>
      </c>
      <c r="GC304" s="34">
        <v>0</v>
      </c>
      <c r="GD304" s="34">
        <f t="shared" si="2511"/>
        <v>0</v>
      </c>
      <c r="GE304" s="34">
        <v>0</v>
      </c>
      <c r="GF304" s="34">
        <f t="shared" si="2281"/>
        <v>0</v>
      </c>
      <c r="GG304" s="34"/>
      <c r="GH304" s="34"/>
      <c r="GI304" s="27">
        <f t="shared" si="2274"/>
        <v>0</v>
      </c>
      <c r="GJ304" s="27">
        <f t="shared" si="2274"/>
        <v>0</v>
      </c>
      <c r="GK304" s="37"/>
      <c r="GL304" s="38"/>
    </row>
    <row r="305" spans="1:194" x14ac:dyDescent="0.25">
      <c r="A305" s="41"/>
      <c r="B305" s="72">
        <v>261</v>
      </c>
      <c r="C305" s="28" t="s">
        <v>443</v>
      </c>
      <c r="D305" s="29">
        <f t="shared" ref="D305:E320" si="2520">D304</f>
        <v>18150.400000000001</v>
      </c>
      <c r="E305" s="29">
        <f t="shared" si="2520"/>
        <v>18790</v>
      </c>
      <c r="F305" s="30">
        <v>18508</v>
      </c>
      <c r="G305" s="39">
        <v>4.12</v>
      </c>
      <c r="H305" s="45">
        <v>1</v>
      </c>
      <c r="I305" s="53"/>
      <c r="J305" s="53"/>
      <c r="K305" s="53"/>
      <c r="L305" s="29">
        <v>1.4</v>
      </c>
      <c r="M305" s="29">
        <v>1.68</v>
      </c>
      <c r="N305" s="29">
        <v>2.23</v>
      </c>
      <c r="O305" s="29">
        <v>2.39</v>
      </c>
      <c r="P305" s="33">
        <v>2.57</v>
      </c>
      <c r="Q305" s="34">
        <v>16</v>
      </c>
      <c r="R305" s="34">
        <f t="shared" si="2456"/>
        <v>1745884.5420799998</v>
      </c>
      <c r="S305" s="34">
        <v>2</v>
      </c>
      <c r="T305" s="34">
        <f t="shared" si="2457"/>
        <v>218235.56775999998</v>
      </c>
      <c r="U305" s="34"/>
      <c r="V305" s="34">
        <f t="shared" si="2458"/>
        <v>0</v>
      </c>
      <c r="W305" s="34"/>
      <c r="X305" s="34">
        <f t="shared" si="2459"/>
        <v>0</v>
      </c>
      <c r="Y305" s="34"/>
      <c r="Z305" s="34">
        <f t="shared" si="2460"/>
        <v>0</v>
      </c>
      <c r="AA305" s="34"/>
      <c r="AB305" s="34">
        <f t="shared" si="2461"/>
        <v>0</v>
      </c>
      <c r="AC305" s="34"/>
      <c r="AD305" s="34">
        <f t="shared" si="2462"/>
        <v>0</v>
      </c>
      <c r="AE305" s="34"/>
      <c r="AF305" s="34">
        <f t="shared" si="2463"/>
        <v>0</v>
      </c>
      <c r="AG305" s="34"/>
      <c r="AH305" s="34">
        <f t="shared" si="2464"/>
        <v>0</v>
      </c>
      <c r="AI305" s="34"/>
      <c r="AJ305" s="34">
        <f t="shared" si="2465"/>
        <v>0</v>
      </c>
      <c r="AK305" s="34"/>
      <c r="AL305" s="34">
        <f t="shared" si="2466"/>
        <v>0</v>
      </c>
      <c r="AM305" s="34"/>
      <c r="AN305" s="34">
        <f t="shared" si="2467"/>
        <v>0</v>
      </c>
      <c r="AO305" s="34"/>
      <c r="AP305" s="34">
        <f t="shared" si="2468"/>
        <v>0</v>
      </c>
      <c r="AQ305" s="34">
        <v>2</v>
      </c>
      <c r="AR305" s="34">
        <f t="shared" si="2469"/>
        <v>258261.52629760001</v>
      </c>
      <c r="AS305" s="34"/>
      <c r="AT305" s="34">
        <f t="shared" si="2470"/>
        <v>0</v>
      </c>
      <c r="AU305" s="34"/>
      <c r="AV305" s="34">
        <f t="shared" si="2471"/>
        <v>0</v>
      </c>
      <c r="AW305" s="34"/>
      <c r="AX305" s="34">
        <f t="shared" si="2472"/>
        <v>0</v>
      </c>
      <c r="AY305" s="34"/>
      <c r="AZ305" s="34">
        <f t="shared" si="2473"/>
        <v>0</v>
      </c>
      <c r="BA305" s="34"/>
      <c r="BB305" s="34">
        <f t="shared" si="2474"/>
        <v>0</v>
      </c>
      <c r="BC305" s="34"/>
      <c r="BD305" s="34">
        <f t="shared" si="2475"/>
        <v>0</v>
      </c>
      <c r="BE305" s="34"/>
      <c r="BF305" s="34">
        <f t="shared" si="2476"/>
        <v>0</v>
      </c>
      <c r="BG305" s="34"/>
      <c r="BH305" s="34">
        <f t="shared" si="2477"/>
        <v>0</v>
      </c>
      <c r="BI305" s="34"/>
      <c r="BJ305" s="34">
        <f t="shared" si="2478"/>
        <v>0</v>
      </c>
      <c r="BK305" s="34"/>
      <c r="BL305" s="34">
        <f t="shared" si="2479"/>
        <v>0</v>
      </c>
      <c r="BM305" s="34"/>
      <c r="BN305" s="34">
        <f t="shared" si="2480"/>
        <v>0</v>
      </c>
      <c r="BO305" s="34">
        <v>16</v>
      </c>
      <c r="BP305" s="34">
        <f t="shared" si="2481"/>
        <v>1800572.0729173333</v>
      </c>
      <c r="BQ305" s="40"/>
      <c r="BR305" s="34">
        <f t="shared" si="2482"/>
        <v>0</v>
      </c>
      <c r="BS305" s="34"/>
      <c r="BT305" s="34">
        <f t="shared" si="2483"/>
        <v>0</v>
      </c>
      <c r="BU305" s="34"/>
      <c r="BV305" s="34">
        <f t="shared" si="2484"/>
        <v>0</v>
      </c>
      <c r="BW305" s="34"/>
      <c r="BX305" s="34">
        <f t="shared" si="2485"/>
        <v>0</v>
      </c>
      <c r="BY305" s="34"/>
      <c r="BZ305" s="34">
        <f t="shared" si="2486"/>
        <v>0</v>
      </c>
      <c r="CA305" s="34"/>
      <c r="CB305" s="34">
        <f t="shared" si="2487"/>
        <v>0</v>
      </c>
      <c r="CC305" s="34"/>
      <c r="CD305" s="34">
        <f t="shared" si="2488"/>
        <v>0</v>
      </c>
      <c r="CE305" s="34"/>
      <c r="CF305" s="34">
        <f t="shared" si="2489"/>
        <v>0</v>
      </c>
      <c r="CG305" s="34"/>
      <c r="CH305" s="34">
        <f t="shared" si="2490"/>
        <v>0</v>
      </c>
      <c r="CI305" s="34"/>
      <c r="CJ305" s="34">
        <f t="shared" si="2491"/>
        <v>0</v>
      </c>
      <c r="CK305" s="34"/>
      <c r="CL305" s="34">
        <f t="shared" si="2492"/>
        <v>0</v>
      </c>
      <c r="CM305" s="34"/>
      <c r="CN305" s="34">
        <f t="shared" si="2493"/>
        <v>0</v>
      </c>
      <c r="CO305" s="34"/>
      <c r="CP305" s="34">
        <f t="shared" si="2512"/>
        <v>0</v>
      </c>
      <c r="CQ305" s="34"/>
      <c r="CR305" s="34"/>
      <c r="CS305" s="34">
        <f t="shared" si="2268"/>
        <v>0</v>
      </c>
      <c r="CT305" s="34">
        <f t="shared" si="2268"/>
        <v>0</v>
      </c>
      <c r="CU305" s="34">
        <v>4</v>
      </c>
      <c r="CV305" s="34">
        <f t="shared" si="2494"/>
        <v>491416.24062719999</v>
      </c>
      <c r="CW305" s="34">
        <v>2</v>
      </c>
      <c r="CX305" s="34">
        <f t="shared" si="2495"/>
        <v>245708.1203136</v>
      </c>
      <c r="CY305" s="34">
        <v>2</v>
      </c>
      <c r="CZ305" s="34">
        <f t="shared" si="2496"/>
        <v>205716.43907733331</v>
      </c>
      <c r="DA305" s="34">
        <v>2</v>
      </c>
      <c r="DB305" s="34">
        <f t="shared" si="2497"/>
        <v>246859.72689279998</v>
      </c>
      <c r="DC305" s="34"/>
      <c r="DD305" s="34">
        <f t="shared" si="2498"/>
        <v>0</v>
      </c>
      <c r="DE305" s="34"/>
      <c r="DF305" s="34">
        <f t="shared" si="2499"/>
        <v>0</v>
      </c>
      <c r="DG305" s="34"/>
      <c r="DH305" s="34">
        <f t="shared" si="2500"/>
        <v>0</v>
      </c>
      <c r="DI305" s="34">
        <v>1</v>
      </c>
      <c r="DJ305" s="34">
        <v>137079.93</v>
      </c>
      <c r="DK305" s="34"/>
      <c r="DL305" s="27"/>
      <c r="DM305" s="34">
        <f t="shared" si="2276"/>
        <v>1</v>
      </c>
      <c r="DN305" s="27">
        <f t="shared" si="2276"/>
        <v>137079.93</v>
      </c>
      <c r="DO305" s="34"/>
      <c r="DP305" s="34">
        <f t="shared" si="2501"/>
        <v>0</v>
      </c>
      <c r="DQ305" s="34"/>
      <c r="DR305" s="34">
        <f t="shared" si="2502"/>
        <v>0</v>
      </c>
      <c r="DS305" s="34">
        <v>0</v>
      </c>
      <c r="DT305" s="34">
        <f t="shared" si="2441"/>
        <v>0</v>
      </c>
      <c r="DU305" s="34"/>
      <c r="DV305" s="27"/>
      <c r="DW305" s="34">
        <f t="shared" si="2263"/>
        <v>0</v>
      </c>
      <c r="DX305" s="34">
        <f t="shared" si="2263"/>
        <v>0</v>
      </c>
      <c r="DY305" s="34">
        <v>2</v>
      </c>
      <c r="DZ305" s="34">
        <f t="shared" si="2503"/>
        <v>271413.98291839997</v>
      </c>
      <c r="EA305" s="34">
        <v>0</v>
      </c>
      <c r="EB305" s="34">
        <f t="shared" si="2442"/>
        <v>0</v>
      </c>
      <c r="EC305" s="27"/>
      <c r="ED305" s="34"/>
      <c r="EE305" s="34">
        <f t="shared" si="2269"/>
        <v>0</v>
      </c>
      <c r="EF305" s="34">
        <f t="shared" si="2269"/>
        <v>0</v>
      </c>
      <c r="EG305" s="34"/>
      <c r="EH305" s="34">
        <f t="shared" si="2504"/>
        <v>0</v>
      </c>
      <c r="EI305" s="34">
        <f t="shared" si="2513"/>
        <v>0</v>
      </c>
      <c r="EJ305" s="34">
        <f t="shared" si="2277"/>
        <v>0</v>
      </c>
      <c r="EK305" s="34"/>
      <c r="EL305" s="34"/>
      <c r="EM305" s="34">
        <f t="shared" si="2270"/>
        <v>0</v>
      </c>
      <c r="EN305" s="34">
        <f t="shared" si="2270"/>
        <v>0</v>
      </c>
      <c r="EO305" s="34"/>
      <c r="EP305" s="34">
        <f t="shared" si="2505"/>
        <v>0</v>
      </c>
      <c r="EQ305" s="34">
        <v>0</v>
      </c>
      <c r="ER305" s="34">
        <f t="shared" si="2278"/>
        <v>0</v>
      </c>
      <c r="ES305" s="34"/>
      <c r="ET305" s="34"/>
      <c r="EU305" s="34">
        <f t="shared" si="2271"/>
        <v>0</v>
      </c>
      <c r="EV305" s="34">
        <f t="shared" si="2271"/>
        <v>0</v>
      </c>
      <c r="EW305" s="34"/>
      <c r="EX305" s="34">
        <f t="shared" si="2506"/>
        <v>0</v>
      </c>
      <c r="EY305" s="34">
        <f t="shared" si="2272"/>
        <v>0</v>
      </c>
      <c r="EZ305" s="34">
        <f t="shared" si="2279"/>
        <v>0</v>
      </c>
      <c r="FA305" s="34"/>
      <c r="FB305" s="34"/>
      <c r="FC305" s="34">
        <f t="shared" si="2514"/>
        <v>0</v>
      </c>
      <c r="FD305" s="34">
        <f t="shared" si="2514"/>
        <v>0</v>
      </c>
      <c r="FE305" s="34"/>
      <c r="FF305" s="34">
        <f t="shared" si="2507"/>
        <v>0</v>
      </c>
      <c r="FG305" s="34">
        <v>0</v>
      </c>
      <c r="FH305" s="34">
        <f t="shared" si="2396"/>
        <v>0</v>
      </c>
      <c r="FI305" s="34"/>
      <c r="FJ305" s="34"/>
      <c r="FK305" s="34">
        <f t="shared" si="2515"/>
        <v>0</v>
      </c>
      <c r="FL305" s="34">
        <f t="shared" si="2515"/>
        <v>0</v>
      </c>
      <c r="FM305" s="34"/>
      <c r="FN305" s="34">
        <f t="shared" si="2508"/>
        <v>0</v>
      </c>
      <c r="FO305" s="34">
        <f t="shared" si="2509"/>
        <v>0</v>
      </c>
      <c r="FP305" s="34">
        <f t="shared" si="2280"/>
        <v>0</v>
      </c>
      <c r="FQ305" s="34"/>
      <c r="FR305" s="34"/>
      <c r="FS305" s="34">
        <f t="shared" si="2519"/>
        <v>0</v>
      </c>
      <c r="FT305" s="34">
        <f t="shared" si="2519"/>
        <v>0</v>
      </c>
      <c r="FU305" s="34"/>
      <c r="FV305" s="34">
        <f t="shared" si="2510"/>
        <v>0</v>
      </c>
      <c r="FW305" s="34">
        <v>0</v>
      </c>
      <c r="FX305" s="34">
        <v>0</v>
      </c>
      <c r="FY305" s="34"/>
      <c r="FZ305" s="34"/>
      <c r="GA305" s="34">
        <f t="shared" si="2273"/>
        <v>0</v>
      </c>
      <c r="GB305" s="34">
        <f t="shared" si="2273"/>
        <v>0</v>
      </c>
      <c r="GC305" s="34"/>
      <c r="GD305" s="34">
        <f t="shared" si="2511"/>
        <v>0</v>
      </c>
      <c r="GE305" s="34">
        <v>0</v>
      </c>
      <c r="GF305" s="34">
        <f t="shared" si="2281"/>
        <v>0</v>
      </c>
      <c r="GG305" s="34"/>
      <c r="GH305" s="34"/>
      <c r="GI305" s="27">
        <f t="shared" si="2274"/>
        <v>0</v>
      </c>
      <c r="GJ305" s="27">
        <f t="shared" si="2274"/>
        <v>0</v>
      </c>
      <c r="GK305" s="37"/>
      <c r="GL305" s="38"/>
    </row>
    <row r="306" spans="1:194" ht="30" x14ac:dyDescent="0.25">
      <c r="A306" s="41"/>
      <c r="B306" s="72">
        <v>262</v>
      </c>
      <c r="C306" s="28" t="s">
        <v>444</v>
      </c>
      <c r="D306" s="29">
        <f t="shared" si="2520"/>
        <v>18150.400000000001</v>
      </c>
      <c r="E306" s="29">
        <f t="shared" si="2520"/>
        <v>18790</v>
      </c>
      <c r="F306" s="30">
        <v>18508</v>
      </c>
      <c r="G306" s="39">
        <v>1.1599999999999999</v>
      </c>
      <c r="H306" s="31">
        <v>1</v>
      </c>
      <c r="I306" s="32"/>
      <c r="J306" s="32"/>
      <c r="K306" s="32"/>
      <c r="L306" s="29">
        <v>1.4</v>
      </c>
      <c r="M306" s="29">
        <v>1.68</v>
      </c>
      <c r="N306" s="29">
        <v>2.23</v>
      </c>
      <c r="O306" s="29">
        <v>2.39</v>
      </c>
      <c r="P306" s="33">
        <v>2.57</v>
      </c>
      <c r="Q306" s="34">
        <v>2</v>
      </c>
      <c r="R306" s="34">
        <f t="shared" si="2456"/>
        <v>61444.965679999994</v>
      </c>
      <c r="S306" s="34"/>
      <c r="T306" s="34">
        <f t="shared" si="2457"/>
        <v>0</v>
      </c>
      <c r="U306" s="34">
        <v>0</v>
      </c>
      <c r="V306" s="34">
        <f t="shared" si="2458"/>
        <v>0</v>
      </c>
      <c r="W306" s="34"/>
      <c r="X306" s="34">
        <f t="shared" si="2459"/>
        <v>0</v>
      </c>
      <c r="Y306" s="34"/>
      <c r="Z306" s="34">
        <f t="shared" si="2460"/>
        <v>0</v>
      </c>
      <c r="AA306" s="34"/>
      <c r="AB306" s="34">
        <f t="shared" si="2461"/>
        <v>0</v>
      </c>
      <c r="AC306" s="34">
        <v>0</v>
      </c>
      <c r="AD306" s="34">
        <f t="shared" si="2462"/>
        <v>0</v>
      </c>
      <c r="AE306" s="34">
        <v>0</v>
      </c>
      <c r="AF306" s="34">
        <f t="shared" si="2463"/>
        <v>0</v>
      </c>
      <c r="AG306" s="34">
        <v>0</v>
      </c>
      <c r="AH306" s="34">
        <f t="shared" si="2464"/>
        <v>0</v>
      </c>
      <c r="AI306" s="34">
        <v>38</v>
      </c>
      <c r="AJ306" s="34">
        <f t="shared" si="2465"/>
        <v>1263340.1907466664</v>
      </c>
      <c r="AK306" s="34">
        <v>0</v>
      </c>
      <c r="AL306" s="34">
        <f t="shared" si="2466"/>
        <v>0</v>
      </c>
      <c r="AM306" s="34"/>
      <c r="AN306" s="34">
        <f t="shared" si="2467"/>
        <v>0</v>
      </c>
      <c r="AO306" s="34">
        <v>0</v>
      </c>
      <c r="AP306" s="34">
        <f t="shared" si="2468"/>
        <v>0</v>
      </c>
      <c r="AQ306" s="34"/>
      <c r="AR306" s="34">
        <f t="shared" si="2469"/>
        <v>0</v>
      </c>
      <c r="AS306" s="34">
        <v>0</v>
      </c>
      <c r="AT306" s="34">
        <f t="shared" si="2470"/>
        <v>0</v>
      </c>
      <c r="AU306" s="70">
        <v>1</v>
      </c>
      <c r="AV306" s="34">
        <f t="shared" si="2471"/>
        <v>36357.2051584</v>
      </c>
      <c r="AW306" s="34"/>
      <c r="AX306" s="34">
        <f t="shared" si="2472"/>
        <v>0</v>
      </c>
      <c r="AY306" s="34"/>
      <c r="AZ306" s="34">
        <f t="shared" si="2473"/>
        <v>0</v>
      </c>
      <c r="BA306" s="34"/>
      <c r="BB306" s="34">
        <f t="shared" si="2474"/>
        <v>0</v>
      </c>
      <c r="BC306" s="34"/>
      <c r="BD306" s="34">
        <f t="shared" si="2475"/>
        <v>0</v>
      </c>
      <c r="BE306" s="34">
        <v>0</v>
      </c>
      <c r="BF306" s="34">
        <f t="shared" si="2476"/>
        <v>0</v>
      </c>
      <c r="BG306" s="34">
        <v>0</v>
      </c>
      <c r="BH306" s="34">
        <f t="shared" si="2477"/>
        <v>0</v>
      </c>
      <c r="BI306" s="34">
        <v>0</v>
      </c>
      <c r="BJ306" s="34">
        <f t="shared" si="2478"/>
        <v>0</v>
      </c>
      <c r="BK306" s="34">
        <v>0</v>
      </c>
      <c r="BL306" s="34">
        <f t="shared" si="2479"/>
        <v>0</v>
      </c>
      <c r="BM306" s="34"/>
      <c r="BN306" s="34">
        <f t="shared" si="2480"/>
        <v>0</v>
      </c>
      <c r="BO306" s="34">
        <v>2</v>
      </c>
      <c r="BP306" s="34">
        <f t="shared" si="2481"/>
        <v>63369.648197333328</v>
      </c>
      <c r="BQ306" s="40">
        <v>6</v>
      </c>
      <c r="BR306" s="34">
        <f t="shared" si="2482"/>
        <v>228130.73351039999</v>
      </c>
      <c r="BS306" s="34">
        <v>0</v>
      </c>
      <c r="BT306" s="34">
        <f t="shared" si="2483"/>
        <v>0</v>
      </c>
      <c r="BU306" s="34">
        <v>0</v>
      </c>
      <c r="BV306" s="34">
        <f t="shared" si="2484"/>
        <v>0</v>
      </c>
      <c r="BW306" s="34">
        <v>0</v>
      </c>
      <c r="BX306" s="34">
        <f t="shared" si="2485"/>
        <v>0</v>
      </c>
      <c r="BY306" s="34">
        <v>0</v>
      </c>
      <c r="BZ306" s="34">
        <f t="shared" si="2486"/>
        <v>0</v>
      </c>
      <c r="CA306" s="34">
        <v>0</v>
      </c>
      <c r="CB306" s="34">
        <f t="shared" si="2487"/>
        <v>0</v>
      </c>
      <c r="CC306" s="34">
        <v>0</v>
      </c>
      <c r="CD306" s="34">
        <f t="shared" si="2488"/>
        <v>0</v>
      </c>
      <c r="CE306" s="34">
        <v>0</v>
      </c>
      <c r="CF306" s="34">
        <f t="shared" si="2489"/>
        <v>0</v>
      </c>
      <c r="CG306" s="34"/>
      <c r="CH306" s="34">
        <f t="shared" si="2490"/>
        <v>0</v>
      </c>
      <c r="CI306" s="34"/>
      <c r="CJ306" s="34">
        <f t="shared" si="2491"/>
        <v>0</v>
      </c>
      <c r="CK306" s="34">
        <v>0</v>
      </c>
      <c r="CL306" s="34">
        <f t="shared" si="2492"/>
        <v>0</v>
      </c>
      <c r="CM306" s="34"/>
      <c r="CN306" s="34">
        <f t="shared" si="2493"/>
        <v>0</v>
      </c>
      <c r="CO306" s="34"/>
      <c r="CP306" s="34">
        <f t="shared" si="2512"/>
        <v>0</v>
      </c>
      <c r="CQ306" s="34"/>
      <c r="CR306" s="34"/>
      <c r="CS306" s="34">
        <f t="shared" si="2268"/>
        <v>0</v>
      </c>
      <c r="CT306" s="34">
        <f t="shared" si="2268"/>
        <v>0</v>
      </c>
      <c r="CU306" s="34"/>
      <c r="CV306" s="34">
        <f t="shared" si="2494"/>
        <v>0</v>
      </c>
      <c r="CW306" s="34"/>
      <c r="CX306" s="34">
        <f t="shared" si="2495"/>
        <v>0</v>
      </c>
      <c r="CY306" s="34"/>
      <c r="CZ306" s="34">
        <f t="shared" si="2496"/>
        <v>0</v>
      </c>
      <c r="DA306" s="34"/>
      <c r="DB306" s="34">
        <f t="shared" si="2497"/>
        <v>0</v>
      </c>
      <c r="DC306" s="34">
        <v>0</v>
      </c>
      <c r="DD306" s="34">
        <f t="shared" si="2498"/>
        <v>0</v>
      </c>
      <c r="DE306" s="34">
        <v>0</v>
      </c>
      <c r="DF306" s="34">
        <f t="shared" si="2499"/>
        <v>0</v>
      </c>
      <c r="DG306" s="34"/>
      <c r="DH306" s="34">
        <f t="shared" si="2500"/>
        <v>0</v>
      </c>
      <c r="DI306" s="34">
        <v>0</v>
      </c>
      <c r="DJ306" s="34">
        <v>0</v>
      </c>
      <c r="DK306" s="34"/>
      <c r="DL306" s="27"/>
      <c r="DM306" s="34"/>
      <c r="DN306" s="27">
        <f t="shared" si="2276"/>
        <v>0</v>
      </c>
      <c r="DO306" s="34">
        <v>0</v>
      </c>
      <c r="DP306" s="34">
        <f t="shared" si="2501"/>
        <v>0</v>
      </c>
      <c r="DQ306" s="34"/>
      <c r="DR306" s="34">
        <f t="shared" si="2502"/>
        <v>0</v>
      </c>
      <c r="DS306" s="34">
        <v>0</v>
      </c>
      <c r="DT306" s="34">
        <f t="shared" si="2441"/>
        <v>0</v>
      </c>
      <c r="DU306" s="34"/>
      <c r="DV306" s="27"/>
      <c r="DW306" s="34">
        <f t="shared" si="2263"/>
        <v>0</v>
      </c>
      <c r="DX306" s="34">
        <f t="shared" si="2263"/>
        <v>0</v>
      </c>
      <c r="DY306" s="34">
        <v>2</v>
      </c>
      <c r="DZ306" s="34">
        <f t="shared" si="2503"/>
        <v>76417.529171199989</v>
      </c>
      <c r="EA306" s="34">
        <v>0</v>
      </c>
      <c r="EB306" s="34">
        <f t="shared" si="2442"/>
        <v>0</v>
      </c>
      <c r="EC306" s="27"/>
      <c r="ED306" s="34"/>
      <c r="EE306" s="34">
        <f t="shared" si="2269"/>
        <v>0</v>
      </c>
      <c r="EF306" s="34">
        <f t="shared" si="2269"/>
        <v>0</v>
      </c>
      <c r="EG306" s="34"/>
      <c r="EH306" s="34">
        <f t="shared" si="2504"/>
        <v>0</v>
      </c>
      <c r="EI306" s="34">
        <f t="shared" si="2513"/>
        <v>0</v>
      </c>
      <c r="EJ306" s="34">
        <f t="shared" si="2277"/>
        <v>0</v>
      </c>
      <c r="EK306" s="34"/>
      <c r="EL306" s="34"/>
      <c r="EM306" s="34">
        <f t="shared" si="2270"/>
        <v>0</v>
      </c>
      <c r="EN306" s="34">
        <f t="shared" si="2270"/>
        <v>0</v>
      </c>
      <c r="EO306" s="34"/>
      <c r="EP306" s="34">
        <f t="shared" si="2505"/>
        <v>0</v>
      </c>
      <c r="EQ306" s="34">
        <v>0</v>
      </c>
      <c r="ER306" s="34">
        <f t="shared" si="2278"/>
        <v>0</v>
      </c>
      <c r="ES306" s="34"/>
      <c r="ET306" s="34"/>
      <c r="EU306" s="34">
        <f t="shared" si="2271"/>
        <v>0</v>
      </c>
      <c r="EV306" s="34">
        <f t="shared" si="2271"/>
        <v>0</v>
      </c>
      <c r="EW306" s="34">
        <v>0</v>
      </c>
      <c r="EX306" s="34">
        <f t="shared" si="2506"/>
        <v>0</v>
      </c>
      <c r="EY306" s="34">
        <f t="shared" si="2272"/>
        <v>0</v>
      </c>
      <c r="EZ306" s="34">
        <f t="shared" si="2279"/>
        <v>0</v>
      </c>
      <c r="FA306" s="34"/>
      <c r="FB306" s="34"/>
      <c r="FC306" s="34">
        <f t="shared" si="2514"/>
        <v>0</v>
      </c>
      <c r="FD306" s="34">
        <f t="shared" si="2514"/>
        <v>0</v>
      </c>
      <c r="FE306" s="34"/>
      <c r="FF306" s="34">
        <f t="shared" si="2507"/>
        <v>0</v>
      </c>
      <c r="FG306" s="34">
        <v>0</v>
      </c>
      <c r="FH306" s="34">
        <f t="shared" si="2396"/>
        <v>0</v>
      </c>
      <c r="FI306" s="34"/>
      <c r="FJ306" s="34"/>
      <c r="FK306" s="34">
        <f t="shared" si="2515"/>
        <v>0</v>
      </c>
      <c r="FL306" s="34">
        <f t="shared" si="2515"/>
        <v>0</v>
      </c>
      <c r="FM306" s="34">
        <v>0</v>
      </c>
      <c r="FN306" s="34">
        <f t="shared" si="2508"/>
        <v>0</v>
      </c>
      <c r="FO306" s="34">
        <f t="shared" si="2509"/>
        <v>0</v>
      </c>
      <c r="FP306" s="34">
        <f t="shared" si="2280"/>
        <v>0</v>
      </c>
      <c r="FQ306" s="34"/>
      <c r="FR306" s="34"/>
      <c r="FS306" s="34"/>
      <c r="FT306" s="34"/>
      <c r="FU306" s="34">
        <v>0</v>
      </c>
      <c r="FV306" s="34">
        <f t="shared" si="2510"/>
        <v>0</v>
      </c>
      <c r="FW306" s="34">
        <v>0</v>
      </c>
      <c r="FX306" s="34">
        <v>0</v>
      </c>
      <c r="FY306" s="34"/>
      <c r="FZ306" s="34"/>
      <c r="GA306" s="34">
        <f t="shared" si="2273"/>
        <v>0</v>
      </c>
      <c r="GB306" s="34">
        <f t="shared" si="2273"/>
        <v>0</v>
      </c>
      <c r="GC306" s="34"/>
      <c r="GD306" s="34">
        <f t="shared" si="2511"/>
        <v>0</v>
      </c>
      <c r="GE306" s="34">
        <v>0</v>
      </c>
      <c r="GF306" s="34">
        <f t="shared" si="2281"/>
        <v>0</v>
      </c>
      <c r="GG306" s="34"/>
      <c r="GH306" s="34"/>
      <c r="GI306" s="27">
        <f t="shared" si="2274"/>
        <v>0</v>
      </c>
      <c r="GJ306" s="27">
        <f t="shared" si="2274"/>
        <v>0</v>
      </c>
      <c r="GK306" s="37"/>
      <c r="GL306" s="38"/>
    </row>
    <row r="307" spans="1:194" ht="30" x14ac:dyDescent="0.25">
      <c r="A307" s="41"/>
      <c r="B307" s="72">
        <v>263</v>
      </c>
      <c r="C307" s="28" t="s">
        <v>445</v>
      </c>
      <c r="D307" s="29">
        <f t="shared" si="2520"/>
        <v>18150.400000000001</v>
      </c>
      <c r="E307" s="29">
        <f t="shared" si="2520"/>
        <v>18790</v>
      </c>
      <c r="F307" s="30">
        <v>18508</v>
      </c>
      <c r="G307" s="39">
        <v>1.95</v>
      </c>
      <c r="H307" s="31">
        <v>1</v>
      </c>
      <c r="I307" s="32"/>
      <c r="J307" s="32"/>
      <c r="K307" s="32"/>
      <c r="L307" s="29">
        <v>1.4</v>
      </c>
      <c r="M307" s="29">
        <v>1.68</v>
      </c>
      <c r="N307" s="29">
        <v>2.23</v>
      </c>
      <c r="O307" s="29">
        <v>2.39</v>
      </c>
      <c r="P307" s="33">
        <v>2.57</v>
      </c>
      <c r="Q307" s="34">
        <v>92</v>
      </c>
      <c r="R307" s="34">
        <f t="shared" si="2456"/>
        <v>4751390.8805999998</v>
      </c>
      <c r="S307" s="34">
        <v>48</v>
      </c>
      <c r="T307" s="34">
        <f t="shared" si="2457"/>
        <v>2478986.5463999999</v>
      </c>
      <c r="U307" s="34">
        <v>0</v>
      </c>
      <c r="V307" s="34">
        <f t="shared" si="2458"/>
        <v>0</v>
      </c>
      <c r="W307" s="34"/>
      <c r="X307" s="34">
        <f t="shared" si="2459"/>
        <v>0</v>
      </c>
      <c r="Y307" s="34">
        <v>3</v>
      </c>
      <c r="Z307" s="34">
        <f t="shared" si="2460"/>
        <v>156335.77049999998</v>
      </c>
      <c r="AA307" s="34">
        <v>14</v>
      </c>
      <c r="AB307" s="34">
        <f t="shared" si="2461"/>
        <v>729566.929</v>
      </c>
      <c r="AC307" s="34">
        <v>0</v>
      </c>
      <c r="AD307" s="34">
        <f t="shared" si="2462"/>
        <v>0</v>
      </c>
      <c r="AE307" s="34">
        <v>0</v>
      </c>
      <c r="AF307" s="34">
        <f t="shared" si="2463"/>
        <v>0</v>
      </c>
      <c r="AG307" s="34"/>
      <c r="AH307" s="34">
        <f t="shared" si="2464"/>
        <v>0</v>
      </c>
      <c r="AI307" s="34">
        <v>7</v>
      </c>
      <c r="AJ307" s="34">
        <f t="shared" si="2465"/>
        <v>391211.28865</v>
      </c>
      <c r="AK307" s="34"/>
      <c r="AL307" s="34">
        <f t="shared" si="2466"/>
        <v>0</v>
      </c>
      <c r="AM307" s="34"/>
      <c r="AN307" s="34">
        <f t="shared" si="2467"/>
        <v>0</v>
      </c>
      <c r="AO307" s="34">
        <v>0</v>
      </c>
      <c r="AP307" s="34">
        <f t="shared" si="2468"/>
        <v>0</v>
      </c>
      <c r="AQ307" s="34">
        <v>22</v>
      </c>
      <c r="AR307" s="34">
        <f t="shared" si="2469"/>
        <v>1344589.7424959999</v>
      </c>
      <c r="AS307" s="34">
        <v>0</v>
      </c>
      <c r="AT307" s="34">
        <f t="shared" si="2470"/>
        <v>0</v>
      </c>
      <c r="AU307" s="70">
        <v>36</v>
      </c>
      <c r="AV307" s="34">
        <f t="shared" si="2471"/>
        <v>2200237.7604479999</v>
      </c>
      <c r="AW307" s="34">
        <v>7</v>
      </c>
      <c r="AX307" s="34">
        <f t="shared" si="2472"/>
        <v>427824.00897599995</v>
      </c>
      <c r="AY307" s="34"/>
      <c r="AZ307" s="34">
        <f t="shared" si="2473"/>
        <v>0</v>
      </c>
      <c r="BA307" s="34"/>
      <c r="BB307" s="34">
        <f t="shared" si="2474"/>
        <v>0</v>
      </c>
      <c r="BC307" s="34">
        <v>2</v>
      </c>
      <c r="BD307" s="34">
        <f t="shared" si="2475"/>
        <v>122235.43113599998</v>
      </c>
      <c r="BE307" s="34">
        <v>0</v>
      </c>
      <c r="BF307" s="34">
        <f t="shared" si="2476"/>
        <v>0</v>
      </c>
      <c r="BG307" s="34">
        <v>0</v>
      </c>
      <c r="BH307" s="34">
        <f t="shared" si="2477"/>
        <v>0</v>
      </c>
      <c r="BI307" s="34">
        <v>0</v>
      </c>
      <c r="BJ307" s="34">
        <f t="shared" si="2478"/>
        <v>0</v>
      </c>
      <c r="BK307" s="34">
        <v>0</v>
      </c>
      <c r="BL307" s="34">
        <f t="shared" si="2479"/>
        <v>0</v>
      </c>
      <c r="BM307" s="34">
        <v>34</v>
      </c>
      <c r="BN307" s="34">
        <f t="shared" si="2480"/>
        <v>1819375.1848999998</v>
      </c>
      <c r="BO307" s="34">
        <v>54</v>
      </c>
      <c r="BP307" s="34">
        <f t="shared" si="2481"/>
        <v>2876217.2220600001</v>
      </c>
      <c r="BQ307" s="40">
        <v>4</v>
      </c>
      <c r="BR307" s="34">
        <f t="shared" si="2482"/>
        <v>255663.75307199999</v>
      </c>
      <c r="BS307" s="34">
        <v>0</v>
      </c>
      <c r="BT307" s="34">
        <f t="shared" si="2483"/>
        <v>0</v>
      </c>
      <c r="BU307" s="34">
        <v>0</v>
      </c>
      <c r="BV307" s="34">
        <f t="shared" si="2484"/>
        <v>0</v>
      </c>
      <c r="BW307" s="34">
        <v>0</v>
      </c>
      <c r="BX307" s="34">
        <f t="shared" si="2485"/>
        <v>0</v>
      </c>
      <c r="BY307" s="34"/>
      <c r="BZ307" s="34">
        <f t="shared" si="2486"/>
        <v>0</v>
      </c>
      <c r="CA307" s="34">
        <v>0</v>
      </c>
      <c r="CB307" s="34">
        <f t="shared" si="2487"/>
        <v>0</v>
      </c>
      <c r="CC307" s="34">
        <v>0</v>
      </c>
      <c r="CD307" s="34">
        <f t="shared" si="2488"/>
        <v>0</v>
      </c>
      <c r="CE307" s="34">
        <v>0</v>
      </c>
      <c r="CF307" s="34">
        <f t="shared" si="2489"/>
        <v>0</v>
      </c>
      <c r="CG307" s="34"/>
      <c r="CH307" s="34">
        <f t="shared" si="2490"/>
        <v>0</v>
      </c>
      <c r="CI307" s="34"/>
      <c r="CJ307" s="34">
        <f t="shared" si="2491"/>
        <v>0</v>
      </c>
      <c r="CK307" s="34">
        <v>0</v>
      </c>
      <c r="CL307" s="34">
        <f t="shared" si="2492"/>
        <v>0</v>
      </c>
      <c r="CM307" s="34">
        <v>8</v>
      </c>
      <c r="CN307" s="34">
        <f t="shared" si="2493"/>
        <v>392566.1157599999</v>
      </c>
      <c r="CO307" s="34">
        <v>2</v>
      </c>
      <c r="CP307" s="34">
        <v>97874.1</v>
      </c>
      <c r="CQ307" s="34"/>
      <c r="CR307" s="34"/>
      <c r="CS307" s="34">
        <f t="shared" si="2268"/>
        <v>2</v>
      </c>
      <c r="CT307" s="34">
        <f t="shared" si="2268"/>
        <v>97874.1</v>
      </c>
      <c r="CU307" s="34">
        <v>16</v>
      </c>
      <c r="CV307" s="34">
        <f t="shared" si="2494"/>
        <v>930351.13516799989</v>
      </c>
      <c r="CW307" s="34">
        <v>14</v>
      </c>
      <c r="CX307" s="34">
        <f t="shared" si="2495"/>
        <v>814057.24327199988</v>
      </c>
      <c r="CY307" s="34"/>
      <c r="CZ307" s="34">
        <f t="shared" si="2496"/>
        <v>0</v>
      </c>
      <c r="DA307" s="34">
        <v>8</v>
      </c>
      <c r="DB307" s="34">
        <f t="shared" si="2497"/>
        <v>467355.79363199993</v>
      </c>
      <c r="DC307" s="34">
        <v>0</v>
      </c>
      <c r="DD307" s="34">
        <f t="shared" si="2498"/>
        <v>0</v>
      </c>
      <c r="DE307" s="34">
        <v>0</v>
      </c>
      <c r="DF307" s="34">
        <f t="shared" si="2499"/>
        <v>0</v>
      </c>
      <c r="DG307" s="34">
        <v>4</v>
      </c>
      <c r="DH307" s="34">
        <f t="shared" si="2500"/>
        <v>258011.11627199996</v>
      </c>
      <c r="DI307" s="34">
        <v>1</v>
      </c>
      <c r="DJ307" s="34">
        <v>60352.62</v>
      </c>
      <c r="DK307" s="34"/>
      <c r="DL307" s="27"/>
      <c r="DM307" s="34"/>
      <c r="DN307" s="27">
        <f t="shared" si="2276"/>
        <v>60352.62</v>
      </c>
      <c r="DO307" s="34"/>
      <c r="DP307" s="34">
        <f t="shared" si="2501"/>
        <v>0</v>
      </c>
      <c r="DQ307" s="34">
        <v>4</v>
      </c>
      <c r="DR307" s="34">
        <f t="shared" si="2502"/>
        <v>258011.11627199996</v>
      </c>
      <c r="DS307" s="34">
        <v>2</v>
      </c>
      <c r="DT307" s="34">
        <v>120705.24</v>
      </c>
      <c r="DU307" s="34"/>
      <c r="DV307" s="27"/>
      <c r="DW307" s="34">
        <f t="shared" si="2263"/>
        <v>2</v>
      </c>
      <c r="DX307" s="34">
        <f t="shared" si="2263"/>
        <v>120705.24</v>
      </c>
      <c r="DY307" s="34">
        <v>14</v>
      </c>
      <c r="DZ307" s="34">
        <f t="shared" si="2503"/>
        <v>899223.51136800006</v>
      </c>
      <c r="EA307" s="34">
        <v>0</v>
      </c>
      <c r="EB307" s="34">
        <f t="shared" si="2442"/>
        <v>0</v>
      </c>
      <c r="EC307" s="27"/>
      <c r="ED307" s="34"/>
      <c r="EE307" s="34">
        <f t="shared" si="2269"/>
        <v>0</v>
      </c>
      <c r="EF307" s="34">
        <f t="shared" si="2269"/>
        <v>0</v>
      </c>
      <c r="EG307" s="34">
        <v>6</v>
      </c>
      <c r="EH307" s="34">
        <f t="shared" si="2504"/>
        <v>322637.77181999997</v>
      </c>
      <c r="EI307" s="34">
        <v>1</v>
      </c>
      <c r="EJ307" s="34">
        <v>50541.599999999999</v>
      </c>
      <c r="EK307" s="34"/>
      <c r="EL307" s="34"/>
      <c r="EM307" s="34">
        <f t="shared" si="2270"/>
        <v>1</v>
      </c>
      <c r="EN307" s="34">
        <f t="shared" si="2270"/>
        <v>50541.599999999999</v>
      </c>
      <c r="EO307" s="34">
        <v>12</v>
      </c>
      <c r="EP307" s="34">
        <f t="shared" si="2505"/>
        <v>645275.54363999993</v>
      </c>
      <c r="EQ307" s="34">
        <v>2</v>
      </c>
      <c r="ER307" s="34">
        <v>102094.04000000001</v>
      </c>
      <c r="ES307" s="34"/>
      <c r="ET307" s="34"/>
      <c r="EU307" s="34">
        <f t="shared" si="2271"/>
        <v>2</v>
      </c>
      <c r="EV307" s="34">
        <f t="shared" si="2271"/>
        <v>102094.04000000001</v>
      </c>
      <c r="EW307" s="34">
        <v>0</v>
      </c>
      <c r="EX307" s="34">
        <f t="shared" si="2506"/>
        <v>0</v>
      </c>
      <c r="EY307" s="34">
        <f t="shared" si="2272"/>
        <v>0</v>
      </c>
      <c r="EZ307" s="34">
        <f t="shared" si="2279"/>
        <v>0</v>
      </c>
      <c r="FA307" s="34"/>
      <c r="FB307" s="34"/>
      <c r="FC307" s="34">
        <f t="shared" si="2514"/>
        <v>0</v>
      </c>
      <c r="FD307" s="34">
        <f t="shared" si="2514"/>
        <v>0</v>
      </c>
      <c r="FE307" s="34">
        <v>6</v>
      </c>
      <c r="FF307" s="34">
        <f t="shared" si="2507"/>
        <v>500030.32715999999</v>
      </c>
      <c r="FG307" s="34">
        <v>0</v>
      </c>
      <c r="FH307" s="34">
        <f t="shared" si="2396"/>
        <v>0</v>
      </c>
      <c r="FI307" s="34"/>
      <c r="FJ307" s="34"/>
      <c r="FK307" s="34">
        <f t="shared" si="2515"/>
        <v>0</v>
      </c>
      <c r="FL307" s="34">
        <f t="shared" si="2515"/>
        <v>0</v>
      </c>
      <c r="FM307" s="34">
        <v>0</v>
      </c>
      <c r="FN307" s="34">
        <f t="shared" si="2508"/>
        <v>0</v>
      </c>
      <c r="FO307" s="34">
        <f t="shared" si="2509"/>
        <v>0</v>
      </c>
      <c r="FP307" s="34">
        <f t="shared" si="2280"/>
        <v>0</v>
      </c>
      <c r="FQ307" s="34"/>
      <c r="FR307" s="34"/>
      <c r="FS307" s="34"/>
      <c r="FT307" s="34"/>
      <c r="FU307" s="34">
        <v>0</v>
      </c>
      <c r="FV307" s="34">
        <f t="shared" si="2510"/>
        <v>0</v>
      </c>
      <c r="FW307" s="34">
        <v>0</v>
      </c>
      <c r="FX307" s="34">
        <v>0</v>
      </c>
      <c r="FY307" s="34"/>
      <c r="FZ307" s="34"/>
      <c r="GA307" s="34">
        <f t="shared" si="2273"/>
        <v>0</v>
      </c>
      <c r="GB307" s="34">
        <f t="shared" si="2273"/>
        <v>0</v>
      </c>
      <c r="GC307" s="34">
        <v>0</v>
      </c>
      <c r="GD307" s="34">
        <f t="shared" si="2511"/>
        <v>0</v>
      </c>
      <c r="GE307" s="34">
        <v>1</v>
      </c>
      <c r="GF307" s="34">
        <v>127500.88</v>
      </c>
      <c r="GG307" s="34"/>
      <c r="GH307" s="34"/>
      <c r="GI307" s="27">
        <f t="shared" si="2274"/>
        <v>1</v>
      </c>
      <c r="GJ307" s="27">
        <f t="shared" si="2274"/>
        <v>127500.88</v>
      </c>
      <c r="GK307" s="37"/>
      <c r="GL307" s="38"/>
    </row>
    <row r="308" spans="1:194" ht="30" x14ac:dyDescent="0.25">
      <c r="A308" s="41"/>
      <c r="B308" s="72">
        <v>264</v>
      </c>
      <c r="C308" s="28" t="s">
        <v>446</v>
      </c>
      <c r="D308" s="29">
        <f t="shared" si="2520"/>
        <v>18150.400000000001</v>
      </c>
      <c r="E308" s="29">
        <f t="shared" si="2520"/>
        <v>18790</v>
      </c>
      <c r="F308" s="30">
        <v>18508</v>
      </c>
      <c r="G308" s="39">
        <v>2.46</v>
      </c>
      <c r="H308" s="31">
        <v>1</v>
      </c>
      <c r="I308" s="32"/>
      <c r="J308" s="32"/>
      <c r="K308" s="32"/>
      <c r="L308" s="29">
        <v>1.4</v>
      </c>
      <c r="M308" s="29">
        <v>1.68</v>
      </c>
      <c r="N308" s="29">
        <v>2.23</v>
      </c>
      <c r="O308" s="29">
        <v>2.39</v>
      </c>
      <c r="P308" s="33">
        <v>2.57</v>
      </c>
      <c r="Q308" s="34">
        <v>32</v>
      </c>
      <c r="R308" s="34">
        <f t="shared" si="2456"/>
        <v>2084891.2492800001</v>
      </c>
      <c r="S308" s="34"/>
      <c r="T308" s="34">
        <f t="shared" si="2457"/>
        <v>0</v>
      </c>
      <c r="U308" s="34">
        <v>0</v>
      </c>
      <c r="V308" s="34">
        <f t="shared" si="2458"/>
        <v>0</v>
      </c>
      <c r="W308" s="34"/>
      <c r="X308" s="34">
        <f t="shared" si="2459"/>
        <v>0</v>
      </c>
      <c r="Y308" s="34"/>
      <c r="Z308" s="34">
        <f t="shared" si="2460"/>
        <v>0</v>
      </c>
      <c r="AA308" s="34">
        <v>0</v>
      </c>
      <c r="AB308" s="34">
        <f t="shared" si="2461"/>
        <v>0</v>
      </c>
      <c r="AC308" s="34">
        <v>0</v>
      </c>
      <c r="AD308" s="34">
        <f t="shared" si="2462"/>
        <v>0</v>
      </c>
      <c r="AE308" s="34">
        <v>0</v>
      </c>
      <c r="AF308" s="34">
        <f t="shared" si="2463"/>
        <v>0</v>
      </c>
      <c r="AG308" s="34">
        <v>0</v>
      </c>
      <c r="AH308" s="34">
        <f t="shared" si="2464"/>
        <v>0</v>
      </c>
      <c r="AI308" s="34">
        <v>6</v>
      </c>
      <c r="AJ308" s="34">
        <f t="shared" si="2465"/>
        <v>423024.07475999999</v>
      </c>
      <c r="AK308" s="34"/>
      <c r="AL308" s="34">
        <f t="shared" si="2466"/>
        <v>0</v>
      </c>
      <c r="AM308" s="34"/>
      <c r="AN308" s="34">
        <f t="shared" si="2467"/>
        <v>0</v>
      </c>
      <c r="AO308" s="34">
        <v>0</v>
      </c>
      <c r="AP308" s="34">
        <f t="shared" si="2468"/>
        <v>0</v>
      </c>
      <c r="AQ308" s="34"/>
      <c r="AR308" s="34">
        <f t="shared" si="2469"/>
        <v>0</v>
      </c>
      <c r="AS308" s="34">
        <v>0</v>
      </c>
      <c r="AT308" s="34">
        <f t="shared" si="2470"/>
        <v>0</v>
      </c>
      <c r="AU308" s="70">
        <v>4</v>
      </c>
      <c r="AV308" s="34">
        <f t="shared" si="2471"/>
        <v>308409.39548159996</v>
      </c>
      <c r="AW308" s="34">
        <v>2</v>
      </c>
      <c r="AX308" s="34">
        <f t="shared" si="2472"/>
        <v>154204.69774079998</v>
      </c>
      <c r="AY308" s="34"/>
      <c r="AZ308" s="34">
        <f t="shared" si="2473"/>
        <v>0</v>
      </c>
      <c r="BA308" s="34"/>
      <c r="BB308" s="34">
        <f t="shared" si="2474"/>
        <v>0</v>
      </c>
      <c r="BC308" s="34"/>
      <c r="BD308" s="34">
        <f t="shared" si="2475"/>
        <v>0</v>
      </c>
      <c r="BE308" s="34">
        <v>0</v>
      </c>
      <c r="BF308" s="34">
        <f t="shared" si="2476"/>
        <v>0</v>
      </c>
      <c r="BG308" s="34">
        <v>0</v>
      </c>
      <c r="BH308" s="34">
        <f t="shared" si="2477"/>
        <v>0</v>
      </c>
      <c r="BI308" s="34">
        <v>0</v>
      </c>
      <c r="BJ308" s="34">
        <f t="shared" si="2478"/>
        <v>0</v>
      </c>
      <c r="BK308" s="34">
        <v>0</v>
      </c>
      <c r="BL308" s="34">
        <f t="shared" si="2479"/>
        <v>0</v>
      </c>
      <c r="BM308" s="34"/>
      <c r="BN308" s="34">
        <f t="shared" si="2480"/>
        <v>0</v>
      </c>
      <c r="BO308" s="34"/>
      <c r="BP308" s="34">
        <f t="shared" si="2481"/>
        <v>0</v>
      </c>
      <c r="BQ308" s="40">
        <v>0</v>
      </c>
      <c r="BR308" s="34">
        <f t="shared" si="2482"/>
        <v>0</v>
      </c>
      <c r="BS308" s="34">
        <v>0</v>
      </c>
      <c r="BT308" s="34">
        <f t="shared" si="2483"/>
        <v>0</v>
      </c>
      <c r="BU308" s="34">
        <v>0</v>
      </c>
      <c r="BV308" s="34">
        <f t="shared" si="2484"/>
        <v>0</v>
      </c>
      <c r="BW308" s="34">
        <v>0</v>
      </c>
      <c r="BX308" s="34">
        <f t="shared" si="2485"/>
        <v>0</v>
      </c>
      <c r="BY308" s="34">
        <v>0</v>
      </c>
      <c r="BZ308" s="34">
        <f t="shared" si="2486"/>
        <v>0</v>
      </c>
      <c r="CA308" s="34">
        <v>0</v>
      </c>
      <c r="CB308" s="34">
        <f t="shared" si="2487"/>
        <v>0</v>
      </c>
      <c r="CC308" s="34">
        <v>0</v>
      </c>
      <c r="CD308" s="34">
        <f t="shared" si="2488"/>
        <v>0</v>
      </c>
      <c r="CE308" s="34">
        <v>0</v>
      </c>
      <c r="CF308" s="34">
        <f t="shared" si="2489"/>
        <v>0</v>
      </c>
      <c r="CG308" s="34"/>
      <c r="CH308" s="34">
        <f t="shared" si="2490"/>
        <v>0</v>
      </c>
      <c r="CI308" s="34"/>
      <c r="CJ308" s="34">
        <f t="shared" si="2491"/>
        <v>0</v>
      </c>
      <c r="CK308" s="34">
        <v>0</v>
      </c>
      <c r="CL308" s="34">
        <f t="shared" si="2492"/>
        <v>0</v>
      </c>
      <c r="CM308" s="34">
        <v>0</v>
      </c>
      <c r="CN308" s="34">
        <f t="shared" si="2493"/>
        <v>0</v>
      </c>
      <c r="CO308" s="34">
        <v>0</v>
      </c>
      <c r="CP308" s="34">
        <v>0</v>
      </c>
      <c r="CQ308" s="34"/>
      <c r="CR308" s="34"/>
      <c r="CS308" s="34">
        <f t="shared" si="2268"/>
        <v>0</v>
      </c>
      <c r="CT308" s="34">
        <f t="shared" si="2268"/>
        <v>0</v>
      </c>
      <c r="CU308" s="34">
        <v>4</v>
      </c>
      <c r="CV308" s="34">
        <f t="shared" si="2494"/>
        <v>293418.43493759993</v>
      </c>
      <c r="CW308" s="34"/>
      <c r="CX308" s="34">
        <f t="shared" si="2495"/>
        <v>0</v>
      </c>
      <c r="CY308" s="34"/>
      <c r="CZ308" s="34">
        <f t="shared" si="2496"/>
        <v>0</v>
      </c>
      <c r="DA308" s="34"/>
      <c r="DB308" s="34">
        <f t="shared" si="2497"/>
        <v>0</v>
      </c>
      <c r="DC308" s="34">
        <v>0</v>
      </c>
      <c r="DD308" s="34">
        <f t="shared" si="2498"/>
        <v>0</v>
      </c>
      <c r="DE308" s="34">
        <v>0</v>
      </c>
      <c r="DF308" s="34">
        <f t="shared" si="2499"/>
        <v>0</v>
      </c>
      <c r="DG308" s="34">
        <v>0</v>
      </c>
      <c r="DH308" s="34">
        <f t="shared" si="2500"/>
        <v>0</v>
      </c>
      <c r="DI308" s="34">
        <v>0</v>
      </c>
      <c r="DJ308" s="34">
        <v>0</v>
      </c>
      <c r="DK308" s="34"/>
      <c r="DL308" s="27"/>
      <c r="DM308" s="34"/>
      <c r="DN308" s="27">
        <f t="shared" si="2276"/>
        <v>0</v>
      </c>
      <c r="DO308" s="34"/>
      <c r="DP308" s="34">
        <f t="shared" si="2501"/>
        <v>0</v>
      </c>
      <c r="DQ308" s="34">
        <v>0</v>
      </c>
      <c r="DR308" s="34">
        <f t="shared" si="2502"/>
        <v>0</v>
      </c>
      <c r="DS308" s="34">
        <v>0</v>
      </c>
      <c r="DT308" s="34">
        <v>0</v>
      </c>
      <c r="DU308" s="34"/>
      <c r="DV308" s="27"/>
      <c r="DW308" s="34">
        <f t="shared" si="2263"/>
        <v>0</v>
      </c>
      <c r="DX308" s="34">
        <f t="shared" si="2263"/>
        <v>0</v>
      </c>
      <c r="DY308" s="34"/>
      <c r="DZ308" s="34">
        <f t="shared" si="2503"/>
        <v>0</v>
      </c>
      <c r="EA308" s="34">
        <v>0</v>
      </c>
      <c r="EB308" s="34">
        <f t="shared" si="2442"/>
        <v>0</v>
      </c>
      <c r="EC308" s="27"/>
      <c r="ED308" s="34"/>
      <c r="EE308" s="34">
        <f t="shared" si="2269"/>
        <v>0</v>
      </c>
      <c r="EF308" s="34">
        <f t="shared" si="2269"/>
        <v>0</v>
      </c>
      <c r="EG308" s="34">
        <v>2</v>
      </c>
      <c r="EH308" s="34">
        <f t="shared" si="2504"/>
        <v>135673.31943199996</v>
      </c>
      <c r="EI308" s="34">
        <v>0</v>
      </c>
      <c r="EJ308" s="34">
        <v>0</v>
      </c>
      <c r="EK308" s="34"/>
      <c r="EL308" s="34"/>
      <c r="EM308" s="34">
        <f t="shared" si="2270"/>
        <v>0</v>
      </c>
      <c r="EN308" s="34">
        <f t="shared" si="2270"/>
        <v>0</v>
      </c>
      <c r="EO308" s="34"/>
      <c r="EP308" s="34">
        <f t="shared" si="2505"/>
        <v>0</v>
      </c>
      <c r="EQ308" s="34">
        <v>0</v>
      </c>
      <c r="ER308" s="34">
        <v>0</v>
      </c>
      <c r="ES308" s="34"/>
      <c r="ET308" s="34"/>
      <c r="EU308" s="34">
        <f t="shared" si="2271"/>
        <v>0</v>
      </c>
      <c r="EV308" s="34">
        <f t="shared" si="2271"/>
        <v>0</v>
      </c>
      <c r="EW308" s="34">
        <v>0</v>
      </c>
      <c r="EX308" s="34">
        <f t="shared" si="2506"/>
        <v>0</v>
      </c>
      <c r="EY308" s="34">
        <f t="shared" si="2272"/>
        <v>0</v>
      </c>
      <c r="EZ308" s="34">
        <f t="shared" si="2279"/>
        <v>0</v>
      </c>
      <c r="FA308" s="34"/>
      <c r="FB308" s="34"/>
      <c r="FC308" s="34">
        <f t="shared" si="2514"/>
        <v>0</v>
      </c>
      <c r="FD308" s="34">
        <f t="shared" si="2514"/>
        <v>0</v>
      </c>
      <c r="FE308" s="34"/>
      <c r="FF308" s="34">
        <f t="shared" si="2507"/>
        <v>0</v>
      </c>
      <c r="FG308" s="34">
        <v>0</v>
      </c>
      <c r="FH308" s="34">
        <f t="shared" si="2396"/>
        <v>0</v>
      </c>
      <c r="FI308" s="34"/>
      <c r="FJ308" s="34"/>
      <c r="FK308" s="34">
        <f t="shared" si="2515"/>
        <v>0</v>
      </c>
      <c r="FL308" s="34">
        <f t="shared" si="2515"/>
        <v>0</v>
      </c>
      <c r="FM308" s="34">
        <v>0</v>
      </c>
      <c r="FN308" s="34">
        <f t="shared" si="2508"/>
        <v>0</v>
      </c>
      <c r="FO308" s="34">
        <f t="shared" si="2509"/>
        <v>0</v>
      </c>
      <c r="FP308" s="34">
        <f t="shared" si="2280"/>
        <v>0</v>
      </c>
      <c r="FQ308" s="34"/>
      <c r="FR308" s="34"/>
      <c r="FS308" s="34"/>
      <c r="FT308" s="34"/>
      <c r="FU308" s="34">
        <v>0</v>
      </c>
      <c r="FV308" s="34">
        <f t="shared" si="2510"/>
        <v>0</v>
      </c>
      <c r="FW308" s="34">
        <v>0</v>
      </c>
      <c r="FX308" s="34">
        <v>0</v>
      </c>
      <c r="FY308" s="34"/>
      <c r="FZ308" s="34"/>
      <c r="GA308" s="34">
        <f t="shared" si="2273"/>
        <v>0</v>
      </c>
      <c r="GB308" s="34">
        <f t="shared" si="2273"/>
        <v>0</v>
      </c>
      <c r="GC308" s="34">
        <v>0</v>
      </c>
      <c r="GD308" s="34">
        <f t="shared" si="2511"/>
        <v>0</v>
      </c>
      <c r="GE308" s="34">
        <v>0</v>
      </c>
      <c r="GF308" s="34">
        <f t="shared" si="2281"/>
        <v>0</v>
      </c>
      <c r="GG308" s="34"/>
      <c r="GH308" s="34"/>
      <c r="GI308" s="27">
        <f t="shared" si="2274"/>
        <v>0</v>
      </c>
      <c r="GJ308" s="27">
        <f t="shared" si="2274"/>
        <v>0</v>
      </c>
      <c r="GK308" s="37"/>
      <c r="GL308" s="38"/>
    </row>
    <row r="309" spans="1:194" x14ac:dyDescent="0.25">
      <c r="A309" s="41"/>
      <c r="B309" s="72">
        <v>265</v>
      </c>
      <c r="C309" s="28" t="s">
        <v>447</v>
      </c>
      <c r="D309" s="29">
        <f t="shared" si="2520"/>
        <v>18150.400000000001</v>
      </c>
      <c r="E309" s="29">
        <f t="shared" si="2520"/>
        <v>18790</v>
      </c>
      <c r="F309" s="30">
        <v>18508</v>
      </c>
      <c r="G309" s="39">
        <v>0.73</v>
      </c>
      <c r="H309" s="31">
        <v>1</v>
      </c>
      <c r="I309" s="32"/>
      <c r="J309" s="32"/>
      <c r="K309" s="32"/>
      <c r="L309" s="29">
        <v>1.4</v>
      </c>
      <c r="M309" s="29">
        <v>1.68</v>
      </c>
      <c r="N309" s="29">
        <v>2.23</v>
      </c>
      <c r="O309" s="29">
        <v>2.39</v>
      </c>
      <c r="P309" s="33">
        <v>2.57</v>
      </c>
      <c r="Q309" s="34">
        <v>140</v>
      </c>
      <c r="R309" s="34">
        <f t="shared" ref="R309:R313" si="2521">(Q309/12*1*$D309*$G309*$H309*$L309*R$9)+(Q309/12*5*$E309*$G309*$H309*$L309)+(Q309/12*6*$F309*$G309*$H309*$L309)</f>
        <v>2682314.0829333328</v>
      </c>
      <c r="S309" s="34">
        <v>104</v>
      </c>
      <c r="T309" s="34">
        <f t="shared" ref="T309:T313" si="2522">(S309/12*1*$D309*$G309*$H309*$L309*T$9)+(S309/12*5*$E309*$G309*$H309*$L309)+(S309/12*6*$F309*$G309*$H309*$L309)</f>
        <v>1992576.1758933333</v>
      </c>
      <c r="U309" s="34">
        <v>0</v>
      </c>
      <c r="V309" s="34">
        <f t="shared" ref="V309:V313" si="2523">(U309/12*1*$D309*$G309*$H309*$L309*V$9)+(U309/12*5*$E309*$G309*$H309*$L309)+(U309/12*6*$F309*$G309*$H309*$L309)</f>
        <v>0</v>
      </c>
      <c r="W309" s="34"/>
      <c r="X309" s="34">
        <f t="shared" ref="X309:X313" si="2524">(W309/12*1*$D309*$G309*$H309*$L309*X$9)+(W309/12*5*$E309*$G309*$H309*$L309)+(W309/12*6*$F309*$G309*$H309*$L309)</f>
        <v>0</v>
      </c>
      <c r="Y309" s="34"/>
      <c r="Z309" s="34">
        <f t="shared" ref="Z309:Z313" si="2525">(Y309/12*1*$D309*$G309*$H309*$L309*Z$9)+(Y309/12*5*$E309*$G309*$H309*$L309)+(Y309/12*6*$F309*$G309*$H309*$L309)</f>
        <v>0</v>
      </c>
      <c r="AA309" s="34">
        <v>32</v>
      </c>
      <c r="AB309" s="34">
        <f t="shared" ref="AB309:AB313" si="2526">(AA309/12*1*$D309*$G309*$H309*$L309*AB$9)+(AA309/12*5*$E309*$G309*$H309*$L309)+(AA309/12*6*$F309*$G309*$H309*$L309)</f>
        <v>613100.36181333335</v>
      </c>
      <c r="AC309" s="34">
        <v>0</v>
      </c>
      <c r="AD309" s="34">
        <f t="shared" ref="AD309:AD313" si="2527">(AC309/12*1*$D309*$G309*$H309*$L309*AD$9)+(AC309/12*5*$E309*$G309*$H309*$L309)+(AC309/12*6*$F309*$G309*$H309*$L309)</f>
        <v>0</v>
      </c>
      <c r="AE309" s="34">
        <v>0</v>
      </c>
      <c r="AF309" s="34">
        <f t="shared" ref="AF309:AF313" si="2528">(AE309/12*1*$D309*$G309*$H309*$L309*AF$9)+(AE309/12*5*$E309*$G309*$H309*$L309)+(AE309/12*6*$F309*$G309*$H309*$L309)</f>
        <v>0</v>
      </c>
      <c r="AG309" s="34"/>
      <c r="AH309" s="34">
        <f t="shared" ref="AH309:AH313" si="2529">(AG309/12*1*$D309*$G309*$H309*$L309*AH$9)+(AG309/12*5*$E309*$G309*$H309*$L309)+(AG309/12*6*$F309*$G309*$H309*$L309)</f>
        <v>0</v>
      </c>
      <c r="AI309" s="34"/>
      <c r="AJ309" s="34">
        <f>(AI309/12*1*$D309*$G309*$H309*$L309*AJ$9)+(AI309/12*11*$E309*$G309*$H309*$L309)</f>
        <v>0</v>
      </c>
      <c r="AK309" s="34"/>
      <c r="AL309" s="34">
        <f>(AK309/12*1*$D309*$G309*$H309*$L309*AL$9)+(AK309/12*5*$E309*$G309*$H309*$L309)+(AK309/12*6*$F309*$G309*$H309*$L309)</f>
        <v>0</v>
      </c>
      <c r="AM309" s="34"/>
      <c r="AN309" s="34">
        <f>(AM309/12*1*$D309*$G309*$H309*$L309*AN$9)+(AM309/12*5*$E309*$G309*$H309*$L309)+(AM309/12*6*$F309*$G309*$H309*$L309)</f>
        <v>0</v>
      </c>
      <c r="AO309" s="34">
        <v>0</v>
      </c>
      <c r="AP309" s="34">
        <f t="shared" ref="AP309:AP313" si="2530">(AO309/12*1*$D309*$G309*$H309*$L309*AP$9)+(AO309/12*5*$E309*$G309*$H309*$L309)+(AO309/12*6*$F309*$G309*$H309*$L309)</f>
        <v>0</v>
      </c>
      <c r="AQ309" s="34">
        <v>80</v>
      </c>
      <c r="AR309" s="34">
        <f>(AQ309/12*1*$D309*$G309*$H309*$M309*AR$9)+(AQ309/12*5*$E309*$G309*$H309*$M309)+(AQ309/12*6*$F309*$G309*$H309*$M309)</f>
        <v>1830397.2252160001</v>
      </c>
      <c r="AS309" s="34">
        <v>0</v>
      </c>
      <c r="AT309" s="34">
        <f>(AS309/12*1*$D309*$G309*$H309*$M309*AT$9)+(AS309/12*5*$E309*$G309*$H309*$M309)+(AS309/12*6*$F309*$G309*$H309*$M309)</f>
        <v>0</v>
      </c>
      <c r="AU309" s="70">
        <v>127</v>
      </c>
      <c r="AV309" s="34">
        <f t="shared" ref="AV309:AV313" si="2531">(AU309/12*1*$D309*$G309*$H309*$M309*AV$9)+(AU309/12*5*$E309*$G309*$H309*$M309)+(AU309/12*6*$F309*$G309*$H309*$M309)</f>
        <v>2905755.5950304</v>
      </c>
      <c r="AW309" s="34">
        <v>0</v>
      </c>
      <c r="AX309" s="34">
        <f t="shared" ref="AX309:AX313" si="2532">(AW309/12*1*$D309*$G309*$H309*$M309*AX$9)+(AW309/12*5*$E309*$G309*$H309*$M309)+(AW309/12*6*$F309*$G309*$H309*$M309)</f>
        <v>0</v>
      </c>
      <c r="AY309" s="34"/>
      <c r="AZ309" s="34">
        <f t="shared" ref="AZ309:AZ313" si="2533">(AY309/12*1*$D309*$G309*$H309*$L309*AZ$9)+(AY309/12*5*$E309*$G309*$H309*$L309)+(AY309/12*6*$F309*$G309*$H309*$L309)</f>
        <v>0</v>
      </c>
      <c r="BA309" s="34"/>
      <c r="BB309" s="34">
        <f t="shared" ref="BB309:BB313" si="2534">(BA309/12*1*$D309*$G309*$H309*$L309*BB$9)+(BA309/12*5*$E309*$G309*$H309*$L309)+(BA309/12*6*$F309*$G309*$H309*$L309)</f>
        <v>0</v>
      </c>
      <c r="BC309" s="34">
        <v>4</v>
      </c>
      <c r="BD309" s="34">
        <f t="shared" ref="BD309:BD313" si="2535">(BC309/12*1*$D309*$G309*$H309*$M309*BD$9)+(BC309/12*5*$E309*$G309*$H309*$M309)+(BC309/12*6*$F309*$G309*$H309*$M309)</f>
        <v>91519.861260799982</v>
      </c>
      <c r="BE309" s="34">
        <v>0</v>
      </c>
      <c r="BF309" s="34">
        <f t="shared" ref="BF309:BF313" si="2536">(BE309/12*1*$D309*$G309*$H309*$L309*BF$9)+(BE309/12*5*$E309*$G309*$H309*$L309)+(BE309/12*6*$F309*$G309*$H309*$L309)</f>
        <v>0</v>
      </c>
      <c r="BG309" s="34">
        <v>0</v>
      </c>
      <c r="BH309" s="34">
        <f t="shared" ref="BH309:BH313" si="2537">(BG309/12*1*$D309*$G309*$H309*$L309*BH$9)+(BG309/12*5*$E309*$G309*$H309*$L309)+(BG309/12*6*$F309*$G309*$H309*$L309)</f>
        <v>0</v>
      </c>
      <c r="BI309" s="34">
        <v>0</v>
      </c>
      <c r="BJ309" s="34">
        <f t="shared" ref="BJ309:BJ313" si="2538">(BI309/12*1*$D309*$G309*$H309*$L309*BJ$9)+(BI309/12*5*$E309*$G309*$H309*$L309)+(BI309/12*6*$F309*$G309*$H309*$L309)</f>
        <v>0</v>
      </c>
      <c r="BK309" s="34">
        <v>0</v>
      </c>
      <c r="BL309" s="34">
        <f t="shared" ref="BL309:BL313" si="2539">(BK309/12*1*$D309*$G309*$H309*$M309*BL$9)+(BK309/12*5*$E309*$G309*$H309*$M309)+(BK309/12*6*$F309*$G309*$H309*$M309)</f>
        <v>0</v>
      </c>
      <c r="BM309" s="34">
        <v>138</v>
      </c>
      <c r="BN309" s="34">
        <f t="shared" ref="BN309:BN313" si="2540">(BM309/12*1*$D309*$G309*$H309*$L309*BN$9)+(BM309/12*5*$E309*$G309*$H309*$L309)+(BM309/12*6*$F309*$G309*$H309*$L309)</f>
        <v>2643995.3103199997</v>
      </c>
      <c r="BO309" s="34">
        <v>124</v>
      </c>
      <c r="BP309" s="34">
        <f>(BO309/12*1*$D309*$G309*$H309*$L309*BP$9)+(BO309/12*11*$E309*$G309*$H309*$L309)</f>
        <v>2382131.7305706665</v>
      </c>
      <c r="BQ309" s="40">
        <v>0</v>
      </c>
      <c r="BR309" s="34">
        <f t="shared" ref="BR309:BR313" si="2541">(BQ309/12*1*$D309*$G309*$H309*$M309*BR$9)+(BQ309/12*5*$E309*$G309*$H309*$M309)+(BQ309/12*6*$F309*$G309*$H309*$M309)</f>
        <v>0</v>
      </c>
      <c r="BS309" s="34">
        <v>0</v>
      </c>
      <c r="BT309" s="34">
        <f>(BS309/12*1*$D309*$G309*$H309*$M309*BT$9)+(BS309/12*4*$E309*$G309*$H309*$M571)+(BS309/12*1*$E309*$G309*$H309*$M309)+(BS309/12*6*$F309*$G309*$H309*$M309)</f>
        <v>0</v>
      </c>
      <c r="BU309" s="34">
        <v>0</v>
      </c>
      <c r="BV309" s="34">
        <f t="shared" ref="BV309:BV313" si="2542">(BU309/12*1*$D309*$F309*$G309*$L309*BV$9)+(BU309/12*11*$E309*$F309*$G309*$L309)</f>
        <v>0</v>
      </c>
      <c r="BW309" s="34">
        <v>0</v>
      </c>
      <c r="BX309" s="34">
        <f>(BW309/12*1*$D309*$G309*$H309*$L309*BX$9)+(BW309/12*5*$E309*$G309*$H309*$L309)+(BW309/12*6*$F309*$G309*$H309*$L309)</f>
        <v>0</v>
      </c>
      <c r="BY309" s="34"/>
      <c r="BZ309" s="34">
        <f>(BY309/12*1*$D309*$G309*$H309*$L309*BZ$9)+(BY309/12*5*$E309*$G309*$H309*$L309)+(BY309/12*6*$F309*$G309*$H309*$L309)</f>
        <v>0</v>
      </c>
      <c r="CA309" s="34">
        <v>0</v>
      </c>
      <c r="CB309" s="34">
        <f>(CA309/12*1*$D309*$G309*$H309*$L309*CB$9)+(CA309/12*5*$E309*$G309*$H309*$L309)+(CA309/12*6*$F309*$G309*$H309*$L309)</f>
        <v>0</v>
      </c>
      <c r="CC309" s="34">
        <v>0</v>
      </c>
      <c r="CD309" s="34">
        <f>(CC309/12*1*$D309*$G309*$H309*$L309*CD$9)+(CC309/12*5*$E309*$G309*$H309*$L309)+(CC309/12*6*$F309*$G309*$H309*$L309)</f>
        <v>0</v>
      </c>
      <c r="CE309" s="34">
        <v>0</v>
      </c>
      <c r="CF309" s="34">
        <f t="shared" ref="CF309:CF313" si="2543">(CE309/12*1*$D309*$G309*$H309*$M309*CF$9)+(CE309/12*5*$E309*$G309*$H309*$M309)+(CE309/12*6*$F309*$G309*$H309*$M309)</f>
        <v>0</v>
      </c>
      <c r="CG309" s="34"/>
      <c r="CH309" s="34">
        <f t="shared" ref="CH309:CH313" si="2544">(CG309/12*1*$D309*$G309*$H309*$L309*CH$9)+(CG309/12*5*$E309*$G309*$H309*$L309)+(CG309/12*6*$F309*$G309*$H309*$L309)</f>
        <v>0</v>
      </c>
      <c r="CI309" s="34"/>
      <c r="CJ309" s="34">
        <f t="shared" ref="CJ309:CJ313" si="2545">(CI309/12*1*$D309*$G309*$H309*$M309*CJ$9)+(CI309/12*5*$E309*$G309*$H309*$M309)+(CI309/12*6*$F309*$G309*$H309*$M309)</f>
        <v>0</v>
      </c>
      <c r="CK309" s="34">
        <v>0</v>
      </c>
      <c r="CL309" s="34">
        <f t="shared" ref="CL309:CL313" si="2546">(CK309/12*1*$D309*$G309*$H309*$L309*CL$9)+(CK309/12*5*$E309*$G309*$H309*$L309)+(CK309/12*6*$F309*$G309*$H309*$L309)</f>
        <v>0</v>
      </c>
      <c r="CM309" s="34">
        <v>22</v>
      </c>
      <c r="CN309" s="34">
        <f>(CM309/12*1*$D309*$G309*$H309*$L309*CN$9)+(CM309/12*11*$E309*$G309*$H309*$L309)</f>
        <v>421956.11878933327</v>
      </c>
      <c r="CO309" s="34">
        <v>6</v>
      </c>
      <c r="CP309" s="34">
        <v>114937.60000000001</v>
      </c>
      <c r="CQ309" s="34"/>
      <c r="CR309" s="34"/>
      <c r="CS309" s="34">
        <f t="shared" si="2268"/>
        <v>6</v>
      </c>
      <c r="CT309" s="34">
        <f t="shared" si="2268"/>
        <v>114937.60000000001</v>
      </c>
      <c r="CU309" s="34">
        <v>60</v>
      </c>
      <c r="CV309" s="34">
        <f t="shared" ref="CV309:CV313" si="2547">(CU309/12*1*$D309*$G309*$H309*$M309*CV$9)+(CU309/12*5*$E309*$G309*$H309*$M309)+(CU309/12*6*$F309*$G309*$H309*$M309)</f>
        <v>1363894.0586879998</v>
      </c>
      <c r="CW309" s="34">
        <v>12</v>
      </c>
      <c r="CX309" s="34">
        <f t="shared" ref="CX309:CX313" si="2548">(CW309/12*1*$D309*$G309*$H309*$M309*CX$9)+(CW309/12*5*$E309*$G309*$H309*$M309)+(CW309/12*6*$F309*$G309*$H309*$M309)</f>
        <v>272778.81173760002</v>
      </c>
      <c r="CY309" s="34">
        <v>4</v>
      </c>
      <c r="CZ309" s="34">
        <f t="shared" ref="CZ309:CZ313" si="2549">(CY309/12*1*$D309*$G309*$H309*$L309*CZ$9)+(CY309/12*5*$E309*$G309*$H309*$L309)+(CY309/12*6*$F309*$G309*$H309*$L309)</f>
        <v>76111.970143999992</v>
      </c>
      <c r="DA309" s="34">
        <v>22</v>
      </c>
      <c r="DB309" s="34">
        <f t="shared" ref="DB309:DB313" si="2550">(DA309/12*1*$D309*$G309*$H309*$M309*DB$9)+(DA309/12*5*$E309*$G309*$H309*$M309)+(DA309/12*6*$F309*$G309*$H309*$M309)</f>
        <v>502339.00295039994</v>
      </c>
      <c r="DC309" s="34"/>
      <c r="DD309" s="34">
        <f t="shared" ref="DD309:DD313" si="2551">(DC309/12*1*$D309*$G309*$H309*$M309*DD$9)+(DC309/12*5*$E309*$G309*$H309*$M309)+(DC309/12*6*$F309*$G309*$H309*$M309)</f>
        <v>0</v>
      </c>
      <c r="DE309" s="34">
        <v>0</v>
      </c>
      <c r="DF309" s="34">
        <f t="shared" ref="DF309:DF313" si="2552">(DE309/12*1*$D309*$G309*$H309*$M309*DF$9)+(DE309/12*5*$E309*$G309*$H309*$M309)+(DE309/12*6*$F309*$G309*$H309*$M309)</f>
        <v>0</v>
      </c>
      <c r="DG309" s="34">
        <v>10</v>
      </c>
      <c r="DH309" s="34">
        <f>(DG309/12*1*$D309*$G309*$H309*$M309*DH$9)+(DG309/12*11*$E309*$G309*$H309*$M309)</f>
        <v>230065.13443199999</v>
      </c>
      <c r="DI309" s="34">
        <v>1</v>
      </c>
      <c r="DJ309" s="34">
        <v>23044.06</v>
      </c>
      <c r="DK309" s="34"/>
      <c r="DL309" s="27"/>
      <c r="DM309" s="34"/>
      <c r="DN309" s="27">
        <f t="shared" si="2276"/>
        <v>23044.06</v>
      </c>
      <c r="DO309" s="34">
        <v>0</v>
      </c>
      <c r="DP309" s="34">
        <f t="shared" ref="DP309:DP313" si="2553">(DO309/12*1*$D309*$G309*$H309*$L309*DP$9)+(DO309/12*5*$E309*$G309*$H309*$L309)+(DO309/12*6*$F309*$G309*$H309*$L309)</f>
        <v>0</v>
      </c>
      <c r="DQ309" s="34">
        <v>16</v>
      </c>
      <c r="DR309" s="34">
        <f>(DQ309/12*1*$D309*$G309*$H309*$M309*DR$9)+(DQ309/12*11*$E309*$G309*$H309*$M309)</f>
        <v>368104.21509119996</v>
      </c>
      <c r="DS309" s="34">
        <v>3</v>
      </c>
      <c r="DT309" s="34">
        <v>68681.67</v>
      </c>
      <c r="DU309" s="34"/>
      <c r="DV309" s="27"/>
      <c r="DW309" s="34">
        <f t="shared" si="2263"/>
        <v>3</v>
      </c>
      <c r="DX309" s="34">
        <f t="shared" si="2263"/>
        <v>68681.67</v>
      </c>
      <c r="DY309" s="34">
        <v>18</v>
      </c>
      <c r="DZ309" s="34">
        <f>(DY309/12*1*$D309*$G309*$H309*$M309*DZ$9)+(DY309/12*11*$E309*$G309*$H309*$M309)</f>
        <v>412280.82080639992</v>
      </c>
      <c r="EA309" s="34">
        <v>1</v>
      </c>
      <c r="EB309" s="34">
        <v>23044.06</v>
      </c>
      <c r="EC309" s="27"/>
      <c r="ED309" s="34"/>
      <c r="EE309" s="34">
        <f t="shared" si="2269"/>
        <v>1</v>
      </c>
      <c r="EF309" s="34">
        <f t="shared" si="2269"/>
        <v>23044.06</v>
      </c>
      <c r="EG309" s="34">
        <v>44</v>
      </c>
      <c r="EH309" s="34">
        <f>(EG309/12*1*$D309*$G309*$H309*$L309*EH$9)+(EG309/12*11*$E309*$G309*$H309*$L309)</f>
        <v>843912.23757866654</v>
      </c>
      <c r="EI309" s="34">
        <v>2</v>
      </c>
      <c r="EJ309" s="34">
        <v>38124.080000000002</v>
      </c>
      <c r="EK309" s="34"/>
      <c r="EL309" s="34"/>
      <c r="EM309" s="34">
        <f t="shared" si="2270"/>
        <v>2</v>
      </c>
      <c r="EN309" s="34">
        <f t="shared" si="2270"/>
        <v>38124.080000000002</v>
      </c>
      <c r="EO309" s="34">
        <v>14</v>
      </c>
      <c r="EP309" s="34">
        <f>(EO309/12*1*$D309*$G309*$H309*$L309*EP$9)+(EO309/12*11*$E309*$G309*$H309*$L309)</f>
        <v>268517.53013866663</v>
      </c>
      <c r="EQ309" s="34">
        <v>1</v>
      </c>
      <c r="ER309" s="34">
        <v>19203.38</v>
      </c>
      <c r="ES309" s="34"/>
      <c r="ET309" s="34"/>
      <c r="EU309" s="34">
        <f t="shared" si="2271"/>
        <v>1</v>
      </c>
      <c r="EV309" s="34">
        <f t="shared" si="2271"/>
        <v>19203.38</v>
      </c>
      <c r="EW309" s="34"/>
      <c r="EX309" s="34">
        <f>(EW309/12*1*$D309*$G309*$H309*$M309*EX$9)+(EW309/12*11*$E309*$G309*$H309*$M309)</f>
        <v>0</v>
      </c>
      <c r="EY309" s="34">
        <f t="shared" si="2272"/>
        <v>0</v>
      </c>
      <c r="EZ309" s="34">
        <f t="shared" ref="EZ309:EZ313" si="2554">(EY309/3*1*$D309*$G309*$H309*$M309*EZ$9)+(EY309/3*2*$E309*$G309*$H309*$M309)</f>
        <v>0</v>
      </c>
      <c r="FA309" s="34"/>
      <c r="FB309" s="34"/>
      <c r="FC309" s="34">
        <f t="shared" si="2514"/>
        <v>0</v>
      </c>
      <c r="FD309" s="34">
        <f t="shared" si="2514"/>
        <v>0</v>
      </c>
      <c r="FE309" s="34">
        <v>12</v>
      </c>
      <c r="FF309" s="34">
        <f t="shared" ref="FF309:FF313" si="2555">(FE309/12*1*$D309*$G309*$H309*$M309*FF$9)+(FE309/12*11*$E309*$G309*$H309*$M309)</f>
        <v>284648.12678399996</v>
      </c>
      <c r="FG309" s="34">
        <v>2</v>
      </c>
      <c r="FH309" s="34">
        <v>46088.12</v>
      </c>
      <c r="FI309" s="34"/>
      <c r="FJ309" s="34"/>
      <c r="FK309" s="34">
        <f t="shared" si="2515"/>
        <v>2</v>
      </c>
      <c r="FL309" s="34">
        <f t="shared" si="2515"/>
        <v>46088.12</v>
      </c>
      <c r="FM309" s="34">
        <v>7</v>
      </c>
      <c r="FN309" s="34">
        <f t="shared" ref="FN309:FN313" si="2556">(FM309/12*1*$D309*$G309*$H309*$M309*FN$9)+(FM309/12*11*$E309*$G309*$H309*$M309)</f>
        <v>166044.74062399997</v>
      </c>
      <c r="FO309" s="34">
        <v>1</v>
      </c>
      <c r="FP309" s="34">
        <v>23044.06</v>
      </c>
      <c r="FQ309" s="34"/>
      <c r="FR309" s="34"/>
      <c r="FS309" s="34"/>
      <c r="FT309" s="34"/>
      <c r="FU309" s="34"/>
      <c r="FV309" s="34">
        <f t="shared" ref="FV309:FV313" si="2557">(FU309/12*1*$D309*$G309*$H309*$N309*FV$9)+(FU309/12*11*$E309*$G309*$H309*$N309)</f>
        <v>0</v>
      </c>
      <c r="FW309" s="34">
        <v>0</v>
      </c>
      <c r="FX309" s="34">
        <v>0</v>
      </c>
      <c r="FY309" s="34"/>
      <c r="FZ309" s="34"/>
      <c r="GA309" s="34">
        <f t="shared" si="2273"/>
        <v>0</v>
      </c>
      <c r="GB309" s="34">
        <f t="shared" si="2273"/>
        <v>0</v>
      </c>
      <c r="GC309" s="34">
        <v>16</v>
      </c>
      <c r="GD309" s="34">
        <f>(GC309/12*1*$D309*$G309*$H309*$O309*GD$9)+(GC309/12*11*$E309*$G309*$H309*$P309)</f>
        <v>576139.88404266653</v>
      </c>
      <c r="GE309" s="34">
        <v>0</v>
      </c>
      <c r="GF309" s="34">
        <f t="shared" ref="GF309:GF313" si="2558">(GE309/3*1*$D309*$G309*$H309*$O309*GF$9)+(GE309/3*2*$E309*$G309*$H309*$P309)</f>
        <v>0</v>
      </c>
      <c r="GG309" s="34"/>
      <c r="GH309" s="34"/>
      <c r="GI309" s="27">
        <f t="shared" si="2274"/>
        <v>0</v>
      </c>
      <c r="GJ309" s="27">
        <f t="shared" si="2274"/>
        <v>0</v>
      </c>
      <c r="GK309" s="37"/>
      <c r="GL309" s="38"/>
    </row>
    <row r="310" spans="1:194" x14ac:dyDescent="0.25">
      <c r="A310" s="41"/>
      <c r="B310" s="72">
        <v>266</v>
      </c>
      <c r="C310" s="28" t="s">
        <v>448</v>
      </c>
      <c r="D310" s="29">
        <f t="shared" si="2520"/>
        <v>18150.400000000001</v>
      </c>
      <c r="E310" s="29">
        <f t="shared" si="2520"/>
        <v>18790</v>
      </c>
      <c r="F310" s="30">
        <v>18508</v>
      </c>
      <c r="G310" s="39">
        <v>0.91</v>
      </c>
      <c r="H310" s="45">
        <v>1</v>
      </c>
      <c r="I310" s="53"/>
      <c r="J310" s="53"/>
      <c r="K310" s="53"/>
      <c r="L310" s="29">
        <v>1.4</v>
      </c>
      <c r="M310" s="29">
        <v>1.68</v>
      </c>
      <c r="N310" s="29">
        <v>2.23</v>
      </c>
      <c r="O310" s="29">
        <v>2.39</v>
      </c>
      <c r="P310" s="33">
        <v>2.57</v>
      </c>
      <c r="Q310" s="34"/>
      <c r="R310" s="34">
        <f t="shared" si="2521"/>
        <v>0</v>
      </c>
      <c r="S310" s="34"/>
      <c r="T310" s="34">
        <f t="shared" si="2522"/>
        <v>0</v>
      </c>
      <c r="U310" s="34"/>
      <c r="V310" s="34">
        <f t="shared" si="2523"/>
        <v>0</v>
      </c>
      <c r="W310" s="34"/>
      <c r="X310" s="34">
        <f t="shared" si="2524"/>
        <v>0</v>
      </c>
      <c r="Y310" s="34"/>
      <c r="Z310" s="34">
        <f t="shared" si="2525"/>
        <v>0</v>
      </c>
      <c r="AA310" s="34"/>
      <c r="AB310" s="34">
        <f t="shared" si="2526"/>
        <v>0</v>
      </c>
      <c r="AC310" s="34"/>
      <c r="AD310" s="34">
        <f t="shared" si="2527"/>
        <v>0</v>
      </c>
      <c r="AE310" s="34"/>
      <c r="AF310" s="34">
        <f t="shared" si="2528"/>
        <v>0</v>
      </c>
      <c r="AG310" s="34"/>
      <c r="AH310" s="34">
        <f t="shared" si="2529"/>
        <v>0</v>
      </c>
      <c r="AI310" s="34"/>
      <c r="AJ310" s="34">
        <f t="shared" ref="AJ310:AJ313" si="2559">(AI310/12*1*$D310*$G310*$H310*$L310*AJ$9)+(AI310/12*11*$E310*$G310*$H310*$L310)</f>
        <v>0</v>
      </c>
      <c r="AK310" s="34"/>
      <c r="AL310" s="34">
        <f>(AK310/12*1*$D310*$G310*$H310*$L310*AL$9)+(AK310/12*5*$E310*$G310*$H310*$L310)+(AK310/12*6*$F310*$G310*$H310*$L310)</f>
        <v>0</v>
      </c>
      <c r="AM310" s="34"/>
      <c r="AN310" s="34">
        <f>(AM310/12*1*$D310*$G310*$H310*$L310*AN$9)+(AM310/12*5*$E310*$G310*$H310*$L310)+(AM310/12*6*$F310*$G310*$H310*$L310)</f>
        <v>0</v>
      </c>
      <c r="AO310" s="34"/>
      <c r="AP310" s="34">
        <f t="shared" si="2530"/>
        <v>0</v>
      </c>
      <c r="AQ310" s="34"/>
      <c r="AR310" s="34">
        <f>(AQ310/12*1*$D310*$G310*$H310*$M310*AR$9)+(AQ310/12*5*$E310*$G310*$H310*$M310)+(AQ310/12*6*$F310*$G310*$H310*$M310)</f>
        <v>0</v>
      </c>
      <c r="AS310" s="34"/>
      <c r="AT310" s="34">
        <f>(AS310/12*1*$D310*$G310*$H310*$M310*AT$9)+(AS310/12*5*$E310*$G310*$H310*$M310)+(AS310/12*6*$F310*$G310*$H310*$M310)</f>
        <v>0</v>
      </c>
      <c r="AU310" s="34"/>
      <c r="AV310" s="34">
        <f t="shared" si="2531"/>
        <v>0</v>
      </c>
      <c r="AW310" s="34"/>
      <c r="AX310" s="34">
        <f t="shared" si="2532"/>
        <v>0</v>
      </c>
      <c r="AY310" s="34"/>
      <c r="AZ310" s="34">
        <f t="shared" si="2533"/>
        <v>0</v>
      </c>
      <c r="BA310" s="34"/>
      <c r="BB310" s="34">
        <f t="shared" si="2534"/>
        <v>0</v>
      </c>
      <c r="BC310" s="34"/>
      <c r="BD310" s="34">
        <f t="shared" si="2535"/>
        <v>0</v>
      </c>
      <c r="BE310" s="34"/>
      <c r="BF310" s="34">
        <f t="shared" si="2536"/>
        <v>0</v>
      </c>
      <c r="BG310" s="34"/>
      <c r="BH310" s="34">
        <f t="shared" si="2537"/>
        <v>0</v>
      </c>
      <c r="BI310" s="34"/>
      <c r="BJ310" s="34">
        <f t="shared" si="2538"/>
        <v>0</v>
      </c>
      <c r="BK310" s="34"/>
      <c r="BL310" s="34">
        <f t="shared" si="2539"/>
        <v>0</v>
      </c>
      <c r="BM310" s="34"/>
      <c r="BN310" s="34">
        <f t="shared" si="2540"/>
        <v>0</v>
      </c>
      <c r="BO310" s="34">
        <v>8</v>
      </c>
      <c r="BP310" s="34">
        <f t="shared" ref="BP310:BP313" si="2560">(BO310/12*1*$D310*$G310*$H310*$L310*BP$9)+(BO310/12*11*$E310*$G310*$H310*$L310)</f>
        <v>191581.0759893333</v>
      </c>
      <c r="BQ310" s="40"/>
      <c r="BR310" s="34">
        <f t="shared" si="2541"/>
        <v>0</v>
      </c>
      <c r="BS310" s="34"/>
      <c r="BT310" s="34">
        <f>(BS310/12*1*$D310*$G310*$H310*$M310*BT$9)+(BS310/12*4*$E310*$G310*$H310*$M572)+(BS310/12*1*$E310*$G310*$H310*$M310)+(BS310/12*6*$F310*$G310*$H310*$M310)</f>
        <v>0</v>
      </c>
      <c r="BU310" s="34"/>
      <c r="BV310" s="34">
        <f t="shared" si="2542"/>
        <v>0</v>
      </c>
      <c r="BW310" s="34"/>
      <c r="BX310" s="34">
        <f>(BW310/12*1*$D310*$G310*$H310*$L310*BX$9)+(BW310/12*5*$E310*$G310*$H310*$L310)+(BW310/12*6*$F310*$G310*$H310*$L310)</f>
        <v>0</v>
      </c>
      <c r="BY310" s="34"/>
      <c r="BZ310" s="34">
        <f>(BY310/12*1*$D310*$G310*$H310*$L310*BZ$9)+(BY310/12*5*$E310*$G310*$H310*$L310)+(BY310/12*6*$F310*$G310*$H310*$L310)</f>
        <v>0</v>
      </c>
      <c r="CA310" s="34"/>
      <c r="CB310" s="34">
        <f>(CA310/12*1*$D310*$G310*$H310*$L310*CB$9)+(CA310/12*5*$E310*$G310*$H310*$L310)+(CA310/12*6*$F310*$G310*$H310*$L310)</f>
        <v>0</v>
      </c>
      <c r="CC310" s="34"/>
      <c r="CD310" s="34">
        <f>(CC310/12*1*$D310*$G310*$H310*$L310*CD$9)+(CC310/12*5*$E310*$G310*$H310*$L310)+(CC310/12*6*$F310*$G310*$H310*$L310)</f>
        <v>0</v>
      </c>
      <c r="CE310" s="34"/>
      <c r="CF310" s="34">
        <f t="shared" si="2543"/>
        <v>0</v>
      </c>
      <c r="CG310" s="34"/>
      <c r="CH310" s="34">
        <f t="shared" si="2544"/>
        <v>0</v>
      </c>
      <c r="CI310" s="34"/>
      <c r="CJ310" s="34">
        <f t="shared" si="2545"/>
        <v>0</v>
      </c>
      <c r="CK310" s="34"/>
      <c r="CL310" s="34">
        <f t="shared" si="2546"/>
        <v>0</v>
      </c>
      <c r="CM310" s="34"/>
      <c r="CN310" s="34">
        <f>(CM310/12*1*$D310*$G310*$H310*$L310*CN$9)+(CM310/12*11*$E310*$G310*$H310*$L310)</f>
        <v>0</v>
      </c>
      <c r="CO310" s="34">
        <v>0</v>
      </c>
      <c r="CP310" s="34">
        <f t="shared" ref="CP310:CP313" si="2561">(CO310/3*1*$D310*$G310*$H310*$L310*CP$9)+(CO310/3*2*$E310*$G310*$H310*$L310)</f>
        <v>0</v>
      </c>
      <c r="CQ310" s="34"/>
      <c r="CR310" s="34"/>
      <c r="CS310" s="34">
        <f t="shared" si="2268"/>
        <v>0</v>
      </c>
      <c r="CT310" s="34">
        <f t="shared" si="2268"/>
        <v>0</v>
      </c>
      <c r="CU310" s="34"/>
      <c r="CV310" s="34">
        <f t="shared" si="2547"/>
        <v>0</v>
      </c>
      <c r="CW310" s="34"/>
      <c r="CX310" s="34">
        <f t="shared" si="2548"/>
        <v>0</v>
      </c>
      <c r="CY310" s="34"/>
      <c r="CZ310" s="34">
        <f t="shared" si="2549"/>
        <v>0</v>
      </c>
      <c r="DA310" s="34"/>
      <c r="DB310" s="34">
        <f t="shared" si="2550"/>
        <v>0</v>
      </c>
      <c r="DC310" s="34"/>
      <c r="DD310" s="34">
        <f t="shared" si="2551"/>
        <v>0</v>
      </c>
      <c r="DE310" s="34"/>
      <c r="DF310" s="34">
        <f t="shared" si="2552"/>
        <v>0</v>
      </c>
      <c r="DG310" s="34"/>
      <c r="DH310" s="34">
        <f>(DG310/12*1*$D310*$G310*$H310*$M310*DH$9)+(DG310/12*11*$E310*$G310*$H310*$M310)</f>
        <v>0</v>
      </c>
      <c r="DI310" s="34">
        <v>0</v>
      </c>
      <c r="DJ310" s="34">
        <v>0</v>
      </c>
      <c r="DK310" s="34"/>
      <c r="DL310" s="27"/>
      <c r="DM310" s="34"/>
      <c r="DN310" s="27">
        <f t="shared" si="2276"/>
        <v>0</v>
      </c>
      <c r="DO310" s="34"/>
      <c r="DP310" s="34">
        <f t="shared" si="2553"/>
        <v>0</v>
      </c>
      <c r="DQ310" s="34"/>
      <c r="DR310" s="34">
        <f>(DQ310/12*1*$D310*$G310*$H310*$M310*DR$9)+(DQ310/12*11*$E310*$G310*$H310*$M310)</f>
        <v>0</v>
      </c>
      <c r="DS310" s="34">
        <v>0</v>
      </c>
      <c r="DT310" s="34">
        <v>0</v>
      </c>
      <c r="DU310" s="34"/>
      <c r="DV310" s="27"/>
      <c r="DW310" s="34">
        <f t="shared" si="2263"/>
        <v>0</v>
      </c>
      <c r="DX310" s="34">
        <f t="shared" si="2263"/>
        <v>0</v>
      </c>
      <c r="DY310" s="34"/>
      <c r="DZ310" s="34">
        <f>(DY310/12*1*$D310*$G310*$H310*$M310*DZ$9)+(DY310/12*11*$E310*$G310*$H310*$M310)</f>
        <v>0</v>
      </c>
      <c r="EA310" s="34">
        <v>0</v>
      </c>
      <c r="EB310" s="34">
        <v>0</v>
      </c>
      <c r="EC310" s="27"/>
      <c r="ED310" s="34"/>
      <c r="EE310" s="34">
        <f t="shared" si="2269"/>
        <v>0</v>
      </c>
      <c r="EF310" s="34">
        <f t="shared" si="2269"/>
        <v>0</v>
      </c>
      <c r="EG310" s="34"/>
      <c r="EH310" s="34">
        <f>(EG310/12*1*$D310*$G310*$H310*$L310*EH$9)+(EG310/12*11*$E310*$G310*$H310*$L310)</f>
        <v>0</v>
      </c>
      <c r="EI310" s="34">
        <v>0</v>
      </c>
      <c r="EJ310" s="34">
        <v>0</v>
      </c>
      <c r="EK310" s="34"/>
      <c r="EL310" s="34"/>
      <c r="EM310" s="34">
        <f t="shared" si="2270"/>
        <v>0</v>
      </c>
      <c r="EN310" s="34">
        <f t="shared" si="2270"/>
        <v>0</v>
      </c>
      <c r="EO310" s="34"/>
      <c r="EP310" s="34">
        <f>(EO310/12*1*$D310*$G310*$H310*$L310*EP$9)+(EO310/12*11*$E310*$G310*$H310*$L310)</f>
        <v>0</v>
      </c>
      <c r="EQ310" s="34">
        <v>0</v>
      </c>
      <c r="ER310" s="34">
        <v>0</v>
      </c>
      <c r="ES310" s="34"/>
      <c r="ET310" s="34"/>
      <c r="EU310" s="34">
        <f t="shared" si="2271"/>
        <v>0</v>
      </c>
      <c r="EV310" s="34">
        <f t="shared" si="2271"/>
        <v>0</v>
      </c>
      <c r="EW310" s="34"/>
      <c r="EX310" s="34">
        <f>(EW310/12*1*$D310*$G310*$H310*$M310*EX$9)+(EW310/12*11*$E310*$G310*$H310*$M310)</f>
        <v>0</v>
      </c>
      <c r="EY310" s="34">
        <f t="shared" si="2272"/>
        <v>0</v>
      </c>
      <c r="EZ310" s="34">
        <f t="shared" si="2554"/>
        <v>0</v>
      </c>
      <c r="FA310" s="34"/>
      <c r="FB310" s="34"/>
      <c r="FC310" s="34">
        <f t="shared" si="2514"/>
        <v>0</v>
      </c>
      <c r="FD310" s="34">
        <f t="shared" si="2514"/>
        <v>0</v>
      </c>
      <c r="FE310" s="34">
        <v>2</v>
      </c>
      <c r="FF310" s="34">
        <f t="shared" si="2555"/>
        <v>59139.222687999994</v>
      </c>
      <c r="FG310" s="34">
        <v>0</v>
      </c>
      <c r="FH310" s="34">
        <v>0</v>
      </c>
      <c r="FI310" s="34"/>
      <c r="FJ310" s="34"/>
      <c r="FK310" s="34">
        <f t="shared" si="2515"/>
        <v>0</v>
      </c>
      <c r="FL310" s="34">
        <f t="shared" si="2515"/>
        <v>0</v>
      </c>
      <c r="FM310" s="34">
        <v>2</v>
      </c>
      <c r="FN310" s="34">
        <f t="shared" si="2556"/>
        <v>59139.222687999994</v>
      </c>
      <c r="FO310" s="34">
        <v>0</v>
      </c>
      <c r="FP310" s="34">
        <f t="shared" ref="FP310:FP313" si="2562">(FO310/3*1*$D310*$G310*$H310*$M310*FP$9)+(FO310/3*2*$E310*$G310*$H310*$M310)</f>
        <v>0</v>
      </c>
      <c r="FQ310" s="34"/>
      <c r="FR310" s="34"/>
      <c r="FS310" s="34"/>
      <c r="FT310" s="34"/>
      <c r="FU310" s="34"/>
      <c r="FV310" s="34">
        <f t="shared" si="2557"/>
        <v>0</v>
      </c>
      <c r="FW310" s="34">
        <v>0</v>
      </c>
      <c r="FX310" s="34">
        <v>0</v>
      </c>
      <c r="FY310" s="34"/>
      <c r="FZ310" s="34"/>
      <c r="GA310" s="34">
        <f t="shared" si="2273"/>
        <v>0</v>
      </c>
      <c r="GB310" s="34">
        <f t="shared" si="2273"/>
        <v>0</v>
      </c>
      <c r="GC310" s="34"/>
      <c r="GD310" s="34">
        <f>(GC310/12*1*$D310*$G310*$H310*$O310*GD$9)+(GC310/12*11*$E310*$G310*$H310*$P310)</f>
        <v>0</v>
      </c>
      <c r="GE310" s="34">
        <v>0</v>
      </c>
      <c r="GF310" s="34">
        <f t="shared" si="2558"/>
        <v>0</v>
      </c>
      <c r="GG310" s="34"/>
      <c r="GH310" s="34"/>
      <c r="GI310" s="27">
        <f t="shared" si="2274"/>
        <v>0</v>
      </c>
      <c r="GJ310" s="27">
        <f t="shared" si="2274"/>
        <v>0</v>
      </c>
      <c r="GK310" s="37"/>
      <c r="GL310" s="38"/>
    </row>
    <row r="311" spans="1:194" ht="30" customHeight="1" x14ac:dyDescent="0.25">
      <c r="A311" s="41"/>
      <c r="B311" s="72">
        <v>267</v>
      </c>
      <c r="C311" s="28" t="s">
        <v>449</v>
      </c>
      <c r="D311" s="29">
        <f t="shared" si="2520"/>
        <v>18150.400000000001</v>
      </c>
      <c r="E311" s="29">
        <f t="shared" si="2520"/>
        <v>18790</v>
      </c>
      <c r="F311" s="30">
        <v>18508</v>
      </c>
      <c r="G311" s="39">
        <v>0.86</v>
      </c>
      <c r="H311" s="31">
        <v>1</v>
      </c>
      <c r="I311" s="32"/>
      <c r="J311" s="32"/>
      <c r="K311" s="32"/>
      <c r="L311" s="29">
        <v>1.4</v>
      </c>
      <c r="M311" s="29">
        <v>1.68</v>
      </c>
      <c r="N311" s="29">
        <v>2.23</v>
      </c>
      <c r="O311" s="29">
        <v>2.39</v>
      </c>
      <c r="P311" s="33">
        <v>2.57</v>
      </c>
      <c r="Q311" s="34">
        <v>124</v>
      </c>
      <c r="R311" s="34">
        <f t="shared" si="2521"/>
        <v>2798845.144853333</v>
      </c>
      <c r="S311" s="34">
        <v>230</v>
      </c>
      <c r="T311" s="34">
        <f t="shared" si="2522"/>
        <v>5191406.3170666667</v>
      </c>
      <c r="U311" s="34">
        <v>0</v>
      </c>
      <c r="V311" s="34">
        <f t="shared" si="2523"/>
        <v>0</v>
      </c>
      <c r="W311" s="34"/>
      <c r="X311" s="34">
        <f t="shared" si="2524"/>
        <v>0</v>
      </c>
      <c r="Y311" s="34"/>
      <c r="Z311" s="34">
        <f t="shared" si="2525"/>
        <v>0</v>
      </c>
      <c r="AA311" s="34">
        <v>10</v>
      </c>
      <c r="AB311" s="34">
        <f t="shared" si="2526"/>
        <v>225713.31813333335</v>
      </c>
      <c r="AC311" s="34">
        <v>0</v>
      </c>
      <c r="AD311" s="34">
        <f t="shared" si="2527"/>
        <v>0</v>
      </c>
      <c r="AE311" s="34">
        <v>0</v>
      </c>
      <c r="AF311" s="34">
        <f t="shared" si="2528"/>
        <v>0</v>
      </c>
      <c r="AG311" s="34"/>
      <c r="AH311" s="34">
        <f t="shared" si="2529"/>
        <v>0</v>
      </c>
      <c r="AI311" s="34">
        <v>16</v>
      </c>
      <c r="AJ311" s="34">
        <f t="shared" si="2559"/>
        <v>369685.02143999992</v>
      </c>
      <c r="AK311" s="34">
        <v>2</v>
      </c>
      <c r="AL311" s="34">
        <f>(AK311/12*1*$D311*$G311*$H311*$L311*AL$9)+(AK311/12*5*$E311*$G311*$H311*$L311)+(AK311/12*6*$F311*$G311*$H311*$L311)</f>
        <v>44924.132810666662</v>
      </c>
      <c r="AM311" s="34"/>
      <c r="AN311" s="34">
        <f>(AM311/12*1*$D311*$G311*$H311*$L311*AN$9)+(AM311/12*5*$E311*$G311*$H311*$L311)+(AM311/12*6*$F311*$G311*$H311*$L311)</f>
        <v>0</v>
      </c>
      <c r="AO311" s="34">
        <v>0</v>
      </c>
      <c r="AP311" s="34">
        <f t="shared" si="2530"/>
        <v>0</v>
      </c>
      <c r="AQ311" s="34">
        <v>124</v>
      </c>
      <c r="AR311" s="34">
        <f>(AQ311/12*1*$D311*$G311*$H311*$M311*AR$9)+(AQ311/12*5*$E311*$G311*$H311*$M311)+(AQ311/12*6*$F311*$G311*$H311*$M311)</f>
        <v>3342355.4811135996</v>
      </c>
      <c r="AS311" s="34">
        <v>0</v>
      </c>
      <c r="AT311" s="34">
        <f>(AS311/12*1*$D311*$G311*$H311*$M311*AT$9)+(AS311/12*5*$E311*$G311*$H311*$M311)+(AS311/12*6*$F311*$G311*$H311*$M311)</f>
        <v>0</v>
      </c>
      <c r="AU311" s="70">
        <v>243</v>
      </c>
      <c r="AV311" s="34">
        <f t="shared" si="2531"/>
        <v>6549938.5637951996</v>
      </c>
      <c r="AW311" s="34"/>
      <c r="AX311" s="34">
        <f t="shared" si="2532"/>
        <v>0</v>
      </c>
      <c r="AY311" s="34"/>
      <c r="AZ311" s="34">
        <f t="shared" si="2533"/>
        <v>0</v>
      </c>
      <c r="BA311" s="34"/>
      <c r="BB311" s="34">
        <f t="shared" si="2534"/>
        <v>0</v>
      </c>
      <c r="BC311" s="34">
        <v>8</v>
      </c>
      <c r="BD311" s="34">
        <f t="shared" si="2535"/>
        <v>215635.83749119999</v>
      </c>
      <c r="BE311" s="34">
        <v>0</v>
      </c>
      <c r="BF311" s="34">
        <f t="shared" si="2536"/>
        <v>0</v>
      </c>
      <c r="BG311" s="34">
        <v>0</v>
      </c>
      <c r="BH311" s="34">
        <f t="shared" si="2537"/>
        <v>0</v>
      </c>
      <c r="BI311" s="34">
        <v>0</v>
      </c>
      <c r="BJ311" s="34">
        <f t="shared" si="2538"/>
        <v>0</v>
      </c>
      <c r="BK311" s="34">
        <v>0</v>
      </c>
      <c r="BL311" s="34">
        <f t="shared" si="2539"/>
        <v>0</v>
      </c>
      <c r="BM311" s="34">
        <v>124</v>
      </c>
      <c r="BN311" s="34">
        <f t="shared" si="2540"/>
        <v>2798845.144853333</v>
      </c>
      <c r="BO311" s="34">
        <v>142</v>
      </c>
      <c r="BP311" s="34">
        <f t="shared" si="2560"/>
        <v>3213719.9175573336</v>
      </c>
      <c r="BQ311" s="40">
        <v>0</v>
      </c>
      <c r="BR311" s="34">
        <f t="shared" si="2541"/>
        <v>0</v>
      </c>
      <c r="BS311" s="34">
        <v>0</v>
      </c>
      <c r="BT311" s="34">
        <f>(BS311/12*1*$D311*$G311*$H311*$M311*BT$9)+(BS311/12*4*$E311*$G311*$H311*$M573)+(BS311/12*1*$E311*$G311*$H311*$M311)+(BS311/12*6*$F311*$G311*$H311*$M311)</f>
        <v>0</v>
      </c>
      <c r="BU311" s="34">
        <v>0</v>
      </c>
      <c r="BV311" s="34">
        <f t="shared" si="2542"/>
        <v>0</v>
      </c>
      <c r="BW311" s="34">
        <v>0</v>
      </c>
      <c r="BX311" s="34">
        <f>(BW311/12*1*$D311*$G311*$H311*$L311*BX$9)+(BW311/12*5*$E311*$G311*$H311*$L311)+(BW311/12*6*$F311*$G311*$H311*$L311)</f>
        <v>0</v>
      </c>
      <c r="BY311" s="34">
        <v>52</v>
      </c>
      <c r="BZ311" s="34">
        <f>(BY311/12*1*$D311*$G311*$H311*$L311*BZ$9)+(BY311/12*5*$E311*$G311*$H311*$L311)+(BY311/12*6*$F311*$G311*$H311*$L311)</f>
        <v>1160451.7181226667</v>
      </c>
      <c r="CA311" s="34">
        <v>0</v>
      </c>
      <c r="CB311" s="34">
        <f>(CA311/12*1*$D311*$G311*$H311*$L311*CB$9)+(CA311/12*5*$E311*$G311*$H311*$L311)+(CA311/12*6*$F311*$G311*$H311*$L311)</f>
        <v>0</v>
      </c>
      <c r="CC311" s="34"/>
      <c r="CD311" s="34">
        <f>(CC311/12*1*$D311*$G311*$H311*$L311*CD$9)+(CC311/12*5*$E311*$G311*$H311*$L311)+(CC311/12*6*$F311*$G311*$H311*$L311)</f>
        <v>0</v>
      </c>
      <c r="CE311" s="34">
        <v>0</v>
      </c>
      <c r="CF311" s="34">
        <f t="shared" si="2543"/>
        <v>0</v>
      </c>
      <c r="CG311" s="34"/>
      <c r="CH311" s="34">
        <f t="shared" si="2544"/>
        <v>0</v>
      </c>
      <c r="CI311" s="34"/>
      <c r="CJ311" s="34">
        <f t="shared" si="2545"/>
        <v>0</v>
      </c>
      <c r="CK311" s="34">
        <v>0</v>
      </c>
      <c r="CL311" s="34">
        <f t="shared" si="2546"/>
        <v>0</v>
      </c>
      <c r="CM311" s="34">
        <v>10</v>
      </c>
      <c r="CN311" s="34">
        <f>(CM311/12*1*$D311*$G311*$H311*$L311*CN$9)+(CM311/12*11*$E311*$G311*$H311*$L311)</f>
        <v>225954.08602666669</v>
      </c>
      <c r="CO311" s="34">
        <v>0</v>
      </c>
      <c r="CP311" s="34">
        <f t="shared" si="2561"/>
        <v>0</v>
      </c>
      <c r="CQ311" s="34"/>
      <c r="CR311" s="34"/>
      <c r="CS311" s="34">
        <f t="shared" si="2268"/>
        <v>0</v>
      </c>
      <c r="CT311" s="34">
        <f t="shared" si="2268"/>
        <v>0</v>
      </c>
      <c r="CU311" s="34">
        <v>38</v>
      </c>
      <c r="CV311" s="34">
        <f t="shared" si="2547"/>
        <v>1017626.8912767998</v>
      </c>
      <c r="CW311" s="34">
        <v>14</v>
      </c>
      <c r="CX311" s="34">
        <f t="shared" si="2548"/>
        <v>374915.17047040001</v>
      </c>
      <c r="CY311" s="34">
        <v>14</v>
      </c>
      <c r="CZ311" s="34">
        <f t="shared" si="2549"/>
        <v>313831.54812799999</v>
      </c>
      <c r="DA311" s="34">
        <v>17</v>
      </c>
      <c r="DB311" s="34">
        <f t="shared" si="2550"/>
        <v>457297.39870080003</v>
      </c>
      <c r="DC311" s="34">
        <v>5</v>
      </c>
      <c r="DD311" s="34">
        <f t="shared" si="2551"/>
        <v>134499.23491200001</v>
      </c>
      <c r="DE311" s="34">
        <v>0</v>
      </c>
      <c r="DF311" s="34">
        <f t="shared" si="2552"/>
        <v>0</v>
      </c>
      <c r="DG311" s="34">
        <v>20</v>
      </c>
      <c r="DH311" s="34">
        <f>(DG311/12*1*$D311*$G311*$H311*$M311*DH$9)+(DG311/12*11*$E311*$G311*$H311*$M311)</f>
        <v>542071.27564800007</v>
      </c>
      <c r="DI311" s="34">
        <v>2</v>
      </c>
      <c r="DJ311" s="34">
        <v>53764.84</v>
      </c>
      <c r="DK311" s="34"/>
      <c r="DL311" s="27"/>
      <c r="DM311" s="34"/>
      <c r="DN311" s="27">
        <f t="shared" si="2276"/>
        <v>53764.84</v>
      </c>
      <c r="DO311" s="34">
        <v>30</v>
      </c>
      <c r="DP311" s="34">
        <f t="shared" si="2553"/>
        <v>666759.74063999997</v>
      </c>
      <c r="DQ311" s="34">
        <v>22</v>
      </c>
      <c r="DR311" s="34">
        <f>(DQ311/12*1*$D311*$G311*$H311*$M311*DR$9)+(DQ311/12*11*$E311*$G311*$H311*$M311)</f>
        <v>596278.40321279981</v>
      </c>
      <c r="DS311" s="34">
        <v>4</v>
      </c>
      <c r="DT311" s="34">
        <v>108060.42</v>
      </c>
      <c r="DU311" s="34"/>
      <c r="DV311" s="27"/>
      <c r="DW311" s="34">
        <f t="shared" si="2263"/>
        <v>4</v>
      </c>
      <c r="DX311" s="34">
        <f t="shared" si="2263"/>
        <v>108060.42</v>
      </c>
      <c r="DY311" s="34">
        <v>46</v>
      </c>
      <c r="DZ311" s="34">
        <f>(DY311/12*1*$D311*$G311*$H311*$M311*DZ$9)+(DY311/12*11*$E311*$G311*$H311*$M311)</f>
        <v>1241235.1043456001</v>
      </c>
      <c r="EA311" s="34">
        <v>19</v>
      </c>
      <c r="EB311" s="34">
        <v>508419.35</v>
      </c>
      <c r="EC311" s="27"/>
      <c r="ED311" s="34"/>
      <c r="EE311" s="34">
        <f t="shared" si="2269"/>
        <v>19</v>
      </c>
      <c r="EF311" s="34">
        <f t="shared" si="2269"/>
        <v>508419.35</v>
      </c>
      <c r="EG311" s="34">
        <v>52</v>
      </c>
      <c r="EH311" s="34">
        <f>(EG311/12*1*$D311*$G311*$H311*$L311*EH$9)+(EG311/12*11*$E311*$G311*$H311*$L311)</f>
        <v>1174961.2473386666</v>
      </c>
      <c r="EI311" s="34">
        <v>9</v>
      </c>
      <c r="EJ311" s="34">
        <v>201943.34</v>
      </c>
      <c r="EK311" s="34"/>
      <c r="EL311" s="34"/>
      <c r="EM311" s="34">
        <f t="shared" si="2270"/>
        <v>9</v>
      </c>
      <c r="EN311" s="34">
        <f t="shared" si="2270"/>
        <v>201943.34</v>
      </c>
      <c r="EO311" s="34">
        <v>12</v>
      </c>
      <c r="EP311" s="34">
        <f>(EO311/12*1*$D311*$G311*$H311*$L311*EP$9)+(EO311/12*11*$E311*$G311*$H311*$L311)</f>
        <v>271144.90323199995</v>
      </c>
      <c r="EQ311" s="34">
        <v>7</v>
      </c>
      <c r="ER311" s="34">
        <v>158029.09999999998</v>
      </c>
      <c r="ES311" s="34"/>
      <c r="ET311" s="34"/>
      <c r="EU311" s="34">
        <f t="shared" si="2271"/>
        <v>7</v>
      </c>
      <c r="EV311" s="34">
        <f t="shared" si="2271"/>
        <v>158029.09999999998</v>
      </c>
      <c r="EW311" s="34"/>
      <c r="EX311" s="34">
        <f>(EW311/12*1*$D311*$G311*$H311*$M311*EX$9)+(EW311/12*11*$E311*$G311*$H311*$M311)</f>
        <v>0</v>
      </c>
      <c r="EY311" s="34">
        <f t="shared" si="2272"/>
        <v>0</v>
      </c>
      <c r="EZ311" s="34">
        <f t="shared" si="2554"/>
        <v>0</v>
      </c>
      <c r="FA311" s="34"/>
      <c r="FB311" s="34"/>
      <c r="FC311" s="34">
        <f t="shared" si="2514"/>
        <v>0</v>
      </c>
      <c r="FD311" s="34">
        <f t="shared" si="2514"/>
        <v>0</v>
      </c>
      <c r="FE311" s="34">
        <v>20</v>
      </c>
      <c r="FF311" s="34">
        <f t="shared" si="2555"/>
        <v>558898.14847999997</v>
      </c>
      <c r="FG311" s="34">
        <v>8</v>
      </c>
      <c r="FH311" s="34">
        <v>245878.49000000005</v>
      </c>
      <c r="FI311" s="34"/>
      <c r="FJ311" s="34"/>
      <c r="FK311" s="34">
        <f t="shared" si="2515"/>
        <v>8</v>
      </c>
      <c r="FL311" s="34">
        <f t="shared" si="2515"/>
        <v>245878.49000000005</v>
      </c>
      <c r="FM311" s="34">
        <v>4</v>
      </c>
      <c r="FN311" s="34">
        <f t="shared" si="2556"/>
        <v>111779.62969599997</v>
      </c>
      <c r="FO311" s="34">
        <v>0</v>
      </c>
      <c r="FP311" s="34">
        <f t="shared" si="2562"/>
        <v>0</v>
      </c>
      <c r="FQ311" s="34"/>
      <c r="FR311" s="34"/>
      <c r="FS311" s="34"/>
      <c r="FT311" s="34"/>
      <c r="FU311" s="34">
        <v>8</v>
      </c>
      <c r="FV311" s="34">
        <f t="shared" si="2557"/>
        <v>299068.89178666659</v>
      </c>
      <c r="FW311" s="34">
        <v>2</v>
      </c>
      <c r="FX311" s="34">
        <v>72070.92</v>
      </c>
      <c r="FY311" s="34"/>
      <c r="FZ311" s="34"/>
      <c r="GA311" s="34">
        <f t="shared" si="2273"/>
        <v>2</v>
      </c>
      <c r="GB311" s="34">
        <f t="shared" si="2273"/>
        <v>72070.92</v>
      </c>
      <c r="GC311" s="34">
        <v>14</v>
      </c>
      <c r="GD311" s="34">
        <f>(GC311/12*1*$D311*$G311*$H311*$O311*GD$9)+(GC311/12*11*$E311*$G311*$H311*$P311)</f>
        <v>593897.62019466667</v>
      </c>
      <c r="GE311" s="34">
        <v>0</v>
      </c>
      <c r="GF311" s="34">
        <f t="shared" si="2558"/>
        <v>0</v>
      </c>
      <c r="GG311" s="34"/>
      <c r="GH311" s="34"/>
      <c r="GI311" s="27">
        <f t="shared" si="2274"/>
        <v>0</v>
      </c>
      <c r="GJ311" s="27">
        <f t="shared" si="2274"/>
        <v>0</v>
      </c>
      <c r="GK311" s="37"/>
      <c r="GL311" s="38"/>
    </row>
    <row r="312" spans="1:194" ht="36" customHeight="1" x14ac:dyDescent="0.25">
      <c r="A312" s="41"/>
      <c r="B312" s="72">
        <v>268</v>
      </c>
      <c r="C312" s="28" t="s">
        <v>450</v>
      </c>
      <c r="D312" s="29">
        <f t="shared" si="2520"/>
        <v>18150.400000000001</v>
      </c>
      <c r="E312" s="29">
        <f t="shared" si="2520"/>
        <v>18790</v>
      </c>
      <c r="F312" s="30">
        <v>18508</v>
      </c>
      <c r="G312" s="39">
        <v>1.24</v>
      </c>
      <c r="H312" s="31">
        <v>1</v>
      </c>
      <c r="I312" s="32"/>
      <c r="J312" s="32"/>
      <c r="K312" s="32"/>
      <c r="L312" s="29">
        <v>1.4</v>
      </c>
      <c r="M312" s="29">
        <v>1.68</v>
      </c>
      <c r="N312" s="29">
        <v>2.23</v>
      </c>
      <c r="O312" s="29">
        <v>2.39</v>
      </c>
      <c r="P312" s="33">
        <v>2.57</v>
      </c>
      <c r="Q312" s="34">
        <v>14</v>
      </c>
      <c r="R312" s="34">
        <f t="shared" si="2521"/>
        <v>455625.9538133333</v>
      </c>
      <c r="S312" s="34">
        <v>60</v>
      </c>
      <c r="T312" s="34">
        <f t="shared" si="2522"/>
        <v>1952682.6591999999</v>
      </c>
      <c r="U312" s="34">
        <v>0</v>
      </c>
      <c r="V312" s="34">
        <f t="shared" si="2523"/>
        <v>0</v>
      </c>
      <c r="W312" s="34"/>
      <c r="X312" s="34">
        <f t="shared" si="2524"/>
        <v>0</v>
      </c>
      <c r="Y312" s="34"/>
      <c r="Z312" s="34">
        <f t="shared" si="2525"/>
        <v>0</v>
      </c>
      <c r="AA312" s="34">
        <v>6</v>
      </c>
      <c r="AB312" s="34">
        <f t="shared" si="2526"/>
        <v>195268.26591999998</v>
      </c>
      <c r="AC312" s="34">
        <v>0</v>
      </c>
      <c r="AD312" s="34">
        <f t="shared" si="2527"/>
        <v>0</v>
      </c>
      <c r="AE312" s="34">
        <v>0</v>
      </c>
      <c r="AF312" s="34">
        <f t="shared" si="2528"/>
        <v>0</v>
      </c>
      <c r="AG312" s="34"/>
      <c r="AH312" s="34">
        <f t="shared" si="2529"/>
        <v>0</v>
      </c>
      <c r="AI312" s="34">
        <v>0</v>
      </c>
      <c r="AJ312" s="34">
        <f t="shared" si="2559"/>
        <v>0</v>
      </c>
      <c r="AK312" s="34">
        <v>0</v>
      </c>
      <c r="AL312" s="34">
        <f>(AK312/12*1*$D312*$G312*$H312*$L312*AL$9)+(AK312/12*5*$E312*$G312*$H312*$L312)+(AK312/12*6*$F312*$G312*$H312*$L312)</f>
        <v>0</v>
      </c>
      <c r="AM312" s="34"/>
      <c r="AN312" s="34">
        <f>(AM312/12*1*$D312*$G312*$H312*$L312*AN$9)+(AM312/12*5*$E312*$G312*$H312*$L312)+(AM312/12*6*$F312*$G312*$H312*$L312)</f>
        <v>0</v>
      </c>
      <c r="AO312" s="34">
        <v>0</v>
      </c>
      <c r="AP312" s="34">
        <f t="shared" si="2530"/>
        <v>0</v>
      </c>
      <c r="AQ312" s="34">
        <v>10</v>
      </c>
      <c r="AR312" s="34">
        <f>(AQ312/12*1*$D312*$G312*$H312*$M312*AR$9)+(AQ312/12*5*$E312*$G312*$H312*$M312)+(AQ312/12*6*$F312*$G312*$H312*$M312)</f>
        <v>388645.98617600003</v>
      </c>
      <c r="AS312" s="34">
        <v>0</v>
      </c>
      <c r="AT312" s="34">
        <f>(AS312/12*1*$D312*$G312*$H312*$M312*AT$9)+(AS312/12*5*$E312*$G312*$H312*$M312)+(AS312/12*6*$F312*$G312*$H312*$M312)</f>
        <v>0</v>
      </c>
      <c r="AU312" s="70">
        <v>53</v>
      </c>
      <c r="AV312" s="34">
        <f t="shared" si="2531"/>
        <v>2059823.7267328</v>
      </c>
      <c r="AW312" s="34">
        <v>0</v>
      </c>
      <c r="AX312" s="34">
        <f t="shared" si="2532"/>
        <v>0</v>
      </c>
      <c r="AY312" s="34"/>
      <c r="AZ312" s="34">
        <f t="shared" si="2533"/>
        <v>0</v>
      </c>
      <c r="BA312" s="34"/>
      <c r="BB312" s="34">
        <f t="shared" si="2534"/>
        <v>0</v>
      </c>
      <c r="BC312" s="34">
        <v>2</v>
      </c>
      <c r="BD312" s="34">
        <f t="shared" si="2535"/>
        <v>77729.197235200001</v>
      </c>
      <c r="BE312" s="34">
        <v>0</v>
      </c>
      <c r="BF312" s="34">
        <f t="shared" si="2536"/>
        <v>0</v>
      </c>
      <c r="BG312" s="34">
        <v>0</v>
      </c>
      <c r="BH312" s="34">
        <f t="shared" si="2537"/>
        <v>0</v>
      </c>
      <c r="BI312" s="34">
        <v>0</v>
      </c>
      <c r="BJ312" s="34">
        <f t="shared" si="2538"/>
        <v>0</v>
      </c>
      <c r="BK312" s="34">
        <v>0</v>
      </c>
      <c r="BL312" s="34">
        <f t="shared" si="2539"/>
        <v>0</v>
      </c>
      <c r="BM312" s="34">
        <v>12</v>
      </c>
      <c r="BN312" s="34">
        <f t="shared" si="2540"/>
        <v>390536.53183999995</v>
      </c>
      <c r="BO312" s="34">
        <v>48</v>
      </c>
      <c r="BP312" s="34">
        <f t="shared" si="2560"/>
        <v>1566333.1927039998</v>
      </c>
      <c r="BQ312" s="40">
        <v>0</v>
      </c>
      <c r="BR312" s="34">
        <f t="shared" si="2541"/>
        <v>0</v>
      </c>
      <c r="BS312" s="34">
        <v>0</v>
      </c>
      <c r="BT312" s="34">
        <f>(BS312/12*1*$D312*$G312*$H312*$M312*BT$9)+(BS312/12*4*$E312*$G312*$H312*$M574)+(BS312/12*1*$E312*$G312*$H312*$M312)+(BS312/12*6*$F312*$G312*$H312*$M312)</f>
        <v>0</v>
      </c>
      <c r="BU312" s="34">
        <v>0</v>
      </c>
      <c r="BV312" s="34">
        <f t="shared" si="2542"/>
        <v>0</v>
      </c>
      <c r="BW312" s="34">
        <v>0</v>
      </c>
      <c r="BX312" s="34">
        <f>(BW312/12*1*$D312*$G312*$H312*$L312*BX$9)+(BW312/12*5*$E312*$G312*$H312*$L312)+(BW312/12*6*$F312*$G312*$H312*$L312)</f>
        <v>0</v>
      </c>
      <c r="BY312" s="34">
        <v>2</v>
      </c>
      <c r="BZ312" s="34">
        <f>(BY312/12*1*$D312*$G312*$H312*$L312*BZ$9)+(BY312/12*5*$E312*$G312*$H312*$L312)+(BY312/12*6*$F312*$G312*$H312*$L312)</f>
        <v>64354.209770666661</v>
      </c>
      <c r="CA312" s="34">
        <v>0</v>
      </c>
      <c r="CB312" s="34">
        <f>(CA312/12*1*$D312*$G312*$H312*$L312*CB$9)+(CA312/12*5*$E312*$G312*$H312*$L312)+(CA312/12*6*$F312*$G312*$H312*$L312)</f>
        <v>0</v>
      </c>
      <c r="CC312" s="34">
        <v>0</v>
      </c>
      <c r="CD312" s="34">
        <f>(CC312/12*1*$D312*$G312*$H312*$L312*CD$9)+(CC312/12*5*$E312*$G312*$H312*$L312)+(CC312/12*6*$F312*$G312*$H312*$L312)</f>
        <v>0</v>
      </c>
      <c r="CE312" s="34">
        <v>0</v>
      </c>
      <c r="CF312" s="34">
        <f t="shared" si="2543"/>
        <v>0</v>
      </c>
      <c r="CG312" s="34"/>
      <c r="CH312" s="34">
        <f t="shared" si="2544"/>
        <v>0</v>
      </c>
      <c r="CI312" s="34"/>
      <c r="CJ312" s="34">
        <f t="shared" si="2545"/>
        <v>0</v>
      </c>
      <c r="CK312" s="34">
        <v>0</v>
      </c>
      <c r="CL312" s="34">
        <f t="shared" si="2546"/>
        <v>0</v>
      </c>
      <c r="CM312" s="34">
        <v>0</v>
      </c>
      <c r="CN312" s="34">
        <f>(CM312/12*1*$D312*$G312*$H312*$L312*CN$9)+(CM312/12*11*$E312*$G312*$H312*$L312)</f>
        <v>0</v>
      </c>
      <c r="CO312" s="34"/>
      <c r="CP312" s="34">
        <f t="shared" si="2561"/>
        <v>0</v>
      </c>
      <c r="CQ312" s="34"/>
      <c r="CR312" s="34"/>
      <c r="CS312" s="34">
        <f t="shared" si="2268"/>
        <v>0</v>
      </c>
      <c r="CT312" s="34">
        <f t="shared" si="2268"/>
        <v>0</v>
      </c>
      <c r="CU312" s="34">
        <v>8</v>
      </c>
      <c r="CV312" s="34">
        <f t="shared" si="2547"/>
        <v>308900.20689919998</v>
      </c>
      <c r="CW312" s="34">
        <v>8</v>
      </c>
      <c r="CX312" s="34">
        <f t="shared" si="2548"/>
        <v>308900.20689919998</v>
      </c>
      <c r="CY312" s="34">
        <v>0</v>
      </c>
      <c r="CZ312" s="34">
        <f t="shared" si="2549"/>
        <v>0</v>
      </c>
      <c r="DA312" s="34"/>
      <c r="DB312" s="34">
        <f t="shared" si="2550"/>
        <v>0</v>
      </c>
      <c r="DC312" s="34"/>
      <c r="DD312" s="34">
        <f t="shared" si="2551"/>
        <v>0</v>
      </c>
      <c r="DE312" s="34">
        <v>0</v>
      </c>
      <c r="DF312" s="34">
        <f t="shared" si="2552"/>
        <v>0</v>
      </c>
      <c r="DG312" s="34"/>
      <c r="DH312" s="34">
        <f>(DG312/12*1*$D312*$G312*$H312*$M312*DH$9)+(DG312/12*11*$E312*$G312*$H312*$M312)</f>
        <v>0</v>
      </c>
      <c r="DI312" s="34">
        <v>0</v>
      </c>
      <c r="DJ312" s="34">
        <f t="shared" ref="DJ312" si="2563">(DI312/3*1*$D312*$G312*$H312*$M312*DJ$9)+(DI312/3*2*$E312*$G312*$H312*$M312)</f>
        <v>0</v>
      </c>
      <c r="DK312" s="34"/>
      <c r="DL312" s="27"/>
      <c r="DM312" s="34"/>
      <c r="DN312" s="27">
        <f t="shared" si="2276"/>
        <v>0</v>
      </c>
      <c r="DO312" s="34"/>
      <c r="DP312" s="34">
        <f t="shared" si="2553"/>
        <v>0</v>
      </c>
      <c r="DQ312" s="34">
        <v>2</v>
      </c>
      <c r="DR312" s="34">
        <f>(DQ312/12*1*$D312*$G312*$H312*$M312*DR$9)+(DQ312/12*11*$E312*$G312*$H312*$M312)</f>
        <v>78159.114163199978</v>
      </c>
      <c r="DS312" s="34">
        <v>1</v>
      </c>
      <c r="DT312" s="34">
        <v>39143.33</v>
      </c>
      <c r="DU312" s="34"/>
      <c r="DV312" s="27"/>
      <c r="DW312" s="34">
        <f t="shared" si="2263"/>
        <v>1</v>
      </c>
      <c r="DX312" s="34">
        <f t="shared" si="2263"/>
        <v>39143.33</v>
      </c>
      <c r="DY312" s="34">
        <v>10</v>
      </c>
      <c r="DZ312" s="34">
        <f>(DY312/12*1*$D312*$G312*$H312*$M312*DZ$9)+(DY312/12*11*$E312*$G312*$H312*$M312)</f>
        <v>389062.57062400004</v>
      </c>
      <c r="EA312" s="34">
        <v>7</v>
      </c>
      <c r="EB312" s="34">
        <v>263349.88000000006</v>
      </c>
      <c r="EC312" s="27"/>
      <c r="ED312" s="34"/>
      <c r="EE312" s="34">
        <f t="shared" si="2269"/>
        <v>7</v>
      </c>
      <c r="EF312" s="34">
        <f t="shared" si="2269"/>
        <v>263349.88000000006</v>
      </c>
      <c r="EG312" s="34">
        <v>8</v>
      </c>
      <c r="EH312" s="34">
        <f>(EG312/12*1*$D312*$G312*$H312*$L312*EH$9)+(EG312/12*11*$E312*$G312*$H312*$L312)</f>
        <v>260635.41085866661</v>
      </c>
      <c r="EI312" s="34">
        <v>3</v>
      </c>
      <c r="EJ312" s="34">
        <v>97858.319999999992</v>
      </c>
      <c r="EK312" s="34"/>
      <c r="EL312" s="34"/>
      <c r="EM312" s="34">
        <f t="shared" si="2270"/>
        <v>3</v>
      </c>
      <c r="EN312" s="34">
        <f t="shared" si="2270"/>
        <v>97858.319999999992</v>
      </c>
      <c r="EO312" s="34"/>
      <c r="EP312" s="34">
        <f>(EO312/12*1*$D312*$G312*$H312*$L312*EP$9)+(EO312/12*11*$E312*$G312*$H312*$L312)</f>
        <v>0</v>
      </c>
      <c r="EQ312" s="34">
        <v>0</v>
      </c>
      <c r="ER312" s="34">
        <v>0</v>
      </c>
      <c r="ES312" s="34"/>
      <c r="ET312" s="34"/>
      <c r="EU312" s="34">
        <f t="shared" si="2271"/>
        <v>0</v>
      </c>
      <c r="EV312" s="34">
        <f t="shared" si="2271"/>
        <v>0</v>
      </c>
      <c r="EW312" s="34">
        <v>0</v>
      </c>
      <c r="EX312" s="34">
        <f>(EW312/12*1*$D312*$G312*$H312*$M312*EX$9)+(EW312/12*11*$E312*$G312*$H312*$M312)</f>
        <v>0</v>
      </c>
      <c r="EY312" s="34">
        <f t="shared" si="2272"/>
        <v>0</v>
      </c>
      <c r="EZ312" s="34">
        <f t="shared" si="2554"/>
        <v>0</v>
      </c>
      <c r="FA312" s="34"/>
      <c r="FB312" s="34"/>
      <c r="FC312" s="34">
        <f t="shared" si="2514"/>
        <v>0</v>
      </c>
      <c r="FD312" s="34">
        <f t="shared" si="2514"/>
        <v>0</v>
      </c>
      <c r="FE312" s="34">
        <v>2</v>
      </c>
      <c r="FF312" s="34">
        <f t="shared" si="2555"/>
        <v>80585.314431999985</v>
      </c>
      <c r="FG312" s="34">
        <v>3</v>
      </c>
      <c r="FH312" s="34">
        <v>131221.94</v>
      </c>
      <c r="FI312" s="34"/>
      <c r="FJ312" s="34"/>
      <c r="FK312" s="34">
        <f t="shared" si="2515"/>
        <v>3</v>
      </c>
      <c r="FL312" s="34">
        <f t="shared" si="2515"/>
        <v>131221.94</v>
      </c>
      <c r="FM312" s="34">
        <v>0</v>
      </c>
      <c r="FN312" s="34">
        <f t="shared" si="2556"/>
        <v>0</v>
      </c>
      <c r="FO312" s="34">
        <v>0</v>
      </c>
      <c r="FP312" s="34">
        <f t="shared" si="2562"/>
        <v>0</v>
      </c>
      <c r="FQ312" s="34"/>
      <c r="FR312" s="34"/>
      <c r="FS312" s="34"/>
      <c r="FT312" s="34"/>
      <c r="FU312" s="34"/>
      <c r="FV312" s="34">
        <f t="shared" si="2557"/>
        <v>0</v>
      </c>
      <c r="FW312" s="34">
        <v>0</v>
      </c>
      <c r="FX312" s="34">
        <v>0</v>
      </c>
      <c r="FY312" s="34"/>
      <c r="FZ312" s="34"/>
      <c r="GA312" s="34">
        <f t="shared" si="2273"/>
        <v>0</v>
      </c>
      <c r="GB312" s="34">
        <f t="shared" si="2273"/>
        <v>0</v>
      </c>
      <c r="GC312" s="34"/>
      <c r="GD312" s="34">
        <f>(GC312/12*1*$D312*$G312*$H312*$O312*GD$9)+(GC312/12*11*$E312*$G312*$H312*$P312)</f>
        <v>0</v>
      </c>
      <c r="GE312" s="34">
        <v>0</v>
      </c>
      <c r="GF312" s="34">
        <f t="shared" si="2558"/>
        <v>0</v>
      </c>
      <c r="GG312" s="34"/>
      <c r="GH312" s="34"/>
      <c r="GI312" s="27">
        <f t="shared" si="2274"/>
        <v>0</v>
      </c>
      <c r="GJ312" s="27">
        <f t="shared" si="2274"/>
        <v>0</v>
      </c>
      <c r="GK312" s="37"/>
      <c r="GL312" s="38"/>
    </row>
    <row r="313" spans="1:194" ht="36" customHeight="1" x14ac:dyDescent="0.25">
      <c r="A313" s="41"/>
      <c r="B313" s="72">
        <v>269</v>
      </c>
      <c r="C313" s="28" t="s">
        <v>451</v>
      </c>
      <c r="D313" s="29">
        <f t="shared" si="2520"/>
        <v>18150.400000000001</v>
      </c>
      <c r="E313" s="29">
        <f t="shared" si="2520"/>
        <v>18790</v>
      </c>
      <c r="F313" s="30">
        <v>18508</v>
      </c>
      <c r="G313" s="39">
        <v>1.78</v>
      </c>
      <c r="H313" s="31">
        <v>1</v>
      </c>
      <c r="I313" s="32"/>
      <c r="J313" s="32"/>
      <c r="K313" s="32"/>
      <c r="L313" s="29">
        <v>1.4</v>
      </c>
      <c r="M313" s="29">
        <v>1.68</v>
      </c>
      <c r="N313" s="29">
        <v>2.23</v>
      </c>
      <c r="O313" s="29">
        <v>2.39</v>
      </c>
      <c r="P313" s="33">
        <v>2.57</v>
      </c>
      <c r="Q313" s="34"/>
      <c r="R313" s="34">
        <f t="shared" si="2521"/>
        <v>0</v>
      </c>
      <c r="S313" s="34"/>
      <c r="T313" s="34">
        <f t="shared" si="2522"/>
        <v>0</v>
      </c>
      <c r="U313" s="34"/>
      <c r="V313" s="34">
        <f t="shared" si="2523"/>
        <v>0</v>
      </c>
      <c r="W313" s="34"/>
      <c r="X313" s="34">
        <f t="shared" si="2524"/>
        <v>0</v>
      </c>
      <c r="Y313" s="34"/>
      <c r="Z313" s="34">
        <f t="shared" si="2525"/>
        <v>0</v>
      </c>
      <c r="AA313" s="34"/>
      <c r="AB313" s="34">
        <f t="shared" si="2526"/>
        <v>0</v>
      </c>
      <c r="AC313" s="34"/>
      <c r="AD313" s="34">
        <f t="shared" si="2527"/>
        <v>0</v>
      </c>
      <c r="AE313" s="34"/>
      <c r="AF313" s="34">
        <f t="shared" si="2528"/>
        <v>0</v>
      </c>
      <c r="AG313" s="34"/>
      <c r="AH313" s="34">
        <f t="shared" si="2529"/>
        <v>0</v>
      </c>
      <c r="AI313" s="34"/>
      <c r="AJ313" s="34">
        <f t="shared" si="2559"/>
        <v>0</v>
      </c>
      <c r="AK313" s="34"/>
      <c r="AL313" s="34">
        <f>(AK313/12*1*$D313*$G313*$H313*$L313*AL$9)+(AK313/12*5*$E313*$G313*$H313*$L313)+(AK313/12*6*$F313*$G313*$H313*$L313)</f>
        <v>0</v>
      </c>
      <c r="AM313" s="34"/>
      <c r="AN313" s="34">
        <f>(AM313/12*1*$D313*$G313*$H313*$L313*AN$9)+(AM313/12*5*$E313*$G313*$H313*$L313)+(AM313/12*6*$F313*$G313*$H313*$L313)</f>
        <v>0</v>
      </c>
      <c r="AO313" s="34"/>
      <c r="AP313" s="34">
        <f t="shared" si="2530"/>
        <v>0</v>
      </c>
      <c r="AQ313" s="34"/>
      <c r="AR313" s="34">
        <f>(AQ313/12*1*$D313*$G313*$H313*$M313*AR$9)+(AQ313/12*5*$E313*$G313*$H313*$M313)+(AQ313/12*6*$F313*$G313*$H313*$M313)</f>
        <v>0</v>
      </c>
      <c r="AS313" s="34"/>
      <c r="AT313" s="34">
        <f>(AS313/12*1*$D313*$G313*$H313*$M313*AT$9)+(AS313/12*5*$E313*$G313*$H313*$M313)+(AS313/12*6*$F313*$G313*$H313*$M313)</f>
        <v>0</v>
      </c>
      <c r="AU313" s="34"/>
      <c r="AV313" s="34">
        <f t="shared" si="2531"/>
        <v>0</v>
      </c>
      <c r="AW313" s="34"/>
      <c r="AX313" s="34">
        <f t="shared" si="2532"/>
        <v>0</v>
      </c>
      <c r="AY313" s="34"/>
      <c r="AZ313" s="34">
        <f t="shared" si="2533"/>
        <v>0</v>
      </c>
      <c r="BA313" s="34"/>
      <c r="BB313" s="34">
        <f t="shared" si="2534"/>
        <v>0</v>
      </c>
      <c r="BC313" s="34"/>
      <c r="BD313" s="34">
        <f t="shared" si="2535"/>
        <v>0</v>
      </c>
      <c r="BE313" s="34"/>
      <c r="BF313" s="34">
        <f t="shared" si="2536"/>
        <v>0</v>
      </c>
      <c r="BG313" s="34"/>
      <c r="BH313" s="34">
        <f t="shared" si="2537"/>
        <v>0</v>
      </c>
      <c r="BI313" s="34"/>
      <c r="BJ313" s="34">
        <f t="shared" si="2538"/>
        <v>0</v>
      </c>
      <c r="BK313" s="34"/>
      <c r="BL313" s="34">
        <f t="shared" si="2539"/>
        <v>0</v>
      </c>
      <c r="BM313" s="34">
        <v>4</v>
      </c>
      <c r="BN313" s="34">
        <f t="shared" si="2540"/>
        <v>186869.63082666666</v>
      </c>
      <c r="BO313" s="34"/>
      <c r="BP313" s="34">
        <f t="shared" si="2560"/>
        <v>0</v>
      </c>
      <c r="BQ313" s="40"/>
      <c r="BR313" s="34">
        <f t="shared" si="2541"/>
        <v>0</v>
      </c>
      <c r="BS313" s="34"/>
      <c r="BT313" s="34">
        <f>(BS313/12*1*$D313*$G313*$H313*$M313*BT$9)+(BS313/12*4*$E313*$G313*$H313*$M575)+(BS313/12*1*$E313*$G313*$H313*$M313)+(BS313/12*6*$F313*$G313*$H313*$M313)</f>
        <v>0</v>
      </c>
      <c r="BU313" s="34"/>
      <c r="BV313" s="34">
        <f t="shared" si="2542"/>
        <v>0</v>
      </c>
      <c r="BW313" s="34"/>
      <c r="BX313" s="34">
        <f>(BW313/12*1*$D313*$G313*$H313*$L313*BX$9)+(BW313/12*5*$E313*$G313*$H313*$L313)+(BW313/12*6*$F313*$G313*$H313*$L313)</f>
        <v>0</v>
      </c>
      <c r="BY313" s="34"/>
      <c r="BZ313" s="34">
        <f>(BY313/12*1*$D313*$G313*$H313*$L313*BZ$9)+(BY313/12*5*$E313*$G313*$H313*$L313)+(BY313/12*6*$F313*$G313*$H313*$L313)</f>
        <v>0</v>
      </c>
      <c r="CA313" s="34"/>
      <c r="CB313" s="34">
        <f>(CA313/12*1*$D313*$G313*$H313*$L313*CB$9)+(CA313/12*5*$E313*$G313*$H313*$L313)+(CA313/12*6*$F313*$G313*$H313*$L313)</f>
        <v>0</v>
      </c>
      <c r="CC313" s="34"/>
      <c r="CD313" s="34">
        <f>(CC313/12*1*$D313*$G313*$H313*$L313*CD$9)+(CC313/12*5*$E313*$G313*$H313*$L313)+(CC313/12*6*$F313*$G313*$H313*$L313)</f>
        <v>0</v>
      </c>
      <c r="CE313" s="34"/>
      <c r="CF313" s="34">
        <f t="shared" si="2543"/>
        <v>0</v>
      </c>
      <c r="CG313" s="34"/>
      <c r="CH313" s="34">
        <f t="shared" si="2544"/>
        <v>0</v>
      </c>
      <c r="CI313" s="34"/>
      <c r="CJ313" s="34">
        <f t="shared" si="2545"/>
        <v>0</v>
      </c>
      <c r="CK313" s="34"/>
      <c r="CL313" s="34">
        <f t="shared" si="2546"/>
        <v>0</v>
      </c>
      <c r="CM313" s="34"/>
      <c r="CN313" s="34">
        <f>(CM313/12*1*$D313*$G313*$H313*$L313*CN$9)+(CM313/12*11*$E313*$G313*$H313*$L313)</f>
        <v>0</v>
      </c>
      <c r="CO313" s="34"/>
      <c r="CP313" s="34">
        <f t="shared" si="2561"/>
        <v>0</v>
      </c>
      <c r="CQ313" s="34"/>
      <c r="CR313" s="34"/>
      <c r="CS313" s="34">
        <f t="shared" si="2268"/>
        <v>0</v>
      </c>
      <c r="CT313" s="34">
        <f t="shared" si="2268"/>
        <v>0</v>
      </c>
      <c r="CU313" s="34"/>
      <c r="CV313" s="34">
        <f t="shared" si="2547"/>
        <v>0</v>
      </c>
      <c r="CW313" s="34"/>
      <c r="CX313" s="34">
        <f t="shared" si="2548"/>
        <v>0</v>
      </c>
      <c r="CY313" s="34"/>
      <c r="CZ313" s="34">
        <f t="shared" si="2549"/>
        <v>0</v>
      </c>
      <c r="DA313" s="34"/>
      <c r="DB313" s="34">
        <f t="shared" si="2550"/>
        <v>0</v>
      </c>
      <c r="DC313" s="34"/>
      <c r="DD313" s="34">
        <f t="shared" si="2551"/>
        <v>0</v>
      </c>
      <c r="DE313" s="34"/>
      <c r="DF313" s="34">
        <f t="shared" si="2552"/>
        <v>0</v>
      </c>
      <c r="DG313" s="34"/>
      <c r="DH313" s="34">
        <f>(DG313/12*1*$D313*$G313*$H313*$M313*DH$9)+(DG313/12*11*$E313*$G313*$H313*$M313)</f>
        <v>0</v>
      </c>
      <c r="DI313" s="34">
        <v>2</v>
      </c>
      <c r="DJ313" s="34">
        <v>112379.24</v>
      </c>
      <c r="DK313" s="34"/>
      <c r="DL313" s="27"/>
      <c r="DM313" s="34">
        <f t="shared" si="2276"/>
        <v>2</v>
      </c>
      <c r="DN313" s="27">
        <f t="shared" si="2276"/>
        <v>112379.24</v>
      </c>
      <c r="DO313" s="34"/>
      <c r="DP313" s="34">
        <f t="shared" si="2553"/>
        <v>0</v>
      </c>
      <c r="DQ313" s="34"/>
      <c r="DR313" s="34">
        <f>(DQ313/12*1*$D313*$G313*$H313*$M313*DR$9)+(DQ313/12*11*$E313*$G313*$H313*$M313)</f>
        <v>0</v>
      </c>
      <c r="DS313" s="34">
        <v>0</v>
      </c>
      <c r="DT313" s="34">
        <f t="shared" ref="DT313" si="2564">(DS313/3*1*$D313*$G313*$H313*$M313*DT$9)+(DS313/3*2*$E313*$G313*$H313*$M313)</f>
        <v>0</v>
      </c>
      <c r="DU313" s="34"/>
      <c r="DV313" s="27"/>
      <c r="DW313" s="34">
        <f t="shared" si="2263"/>
        <v>0</v>
      </c>
      <c r="DX313" s="34">
        <f t="shared" si="2263"/>
        <v>0</v>
      </c>
      <c r="DY313" s="34"/>
      <c r="DZ313" s="34">
        <f>(DY313/12*1*$D313*$G313*$H313*$M313*DZ$9)+(DY313/12*11*$E313*$G313*$H313*$M313)</f>
        <v>0</v>
      </c>
      <c r="EA313" s="34">
        <v>0</v>
      </c>
      <c r="EB313" s="34">
        <v>0</v>
      </c>
      <c r="EC313" s="27"/>
      <c r="ED313" s="34">
        <f t="shared" ref="ED313" si="2565">DZ313+EB313</f>
        <v>0</v>
      </c>
      <c r="EE313" s="34">
        <f t="shared" si="2269"/>
        <v>0</v>
      </c>
      <c r="EF313" s="34">
        <f t="shared" si="2269"/>
        <v>0</v>
      </c>
      <c r="EG313" s="34"/>
      <c r="EH313" s="34">
        <f>(EG313/12*1*$D313*$G313*$H313*$L313*EH$9)+(EG313/12*11*$E313*$G313*$H313*$L313)</f>
        <v>0</v>
      </c>
      <c r="EI313" s="34">
        <v>0</v>
      </c>
      <c r="EJ313" s="34">
        <v>0</v>
      </c>
      <c r="EK313" s="34"/>
      <c r="EL313" s="34"/>
      <c r="EM313" s="34">
        <f t="shared" si="2270"/>
        <v>0</v>
      </c>
      <c r="EN313" s="34">
        <f t="shared" si="2270"/>
        <v>0</v>
      </c>
      <c r="EO313" s="34"/>
      <c r="EP313" s="34">
        <f>(EO313/12*1*$D313*$G313*$H313*$L313*EP$9)+(EO313/12*11*$E313*$G313*$H313*$L313)</f>
        <v>0</v>
      </c>
      <c r="EQ313" s="34">
        <v>1</v>
      </c>
      <c r="ER313" s="34">
        <v>46824.68</v>
      </c>
      <c r="ES313" s="34"/>
      <c r="ET313" s="34"/>
      <c r="EU313" s="34">
        <f t="shared" si="2271"/>
        <v>1</v>
      </c>
      <c r="EV313" s="34">
        <f t="shared" si="2271"/>
        <v>46824.68</v>
      </c>
      <c r="EW313" s="34"/>
      <c r="EX313" s="34">
        <f>(EW313/12*1*$D313*$G313*$H313*$M313*EX$9)+(EW313/12*11*$E313*$G313*$H313*$M313)</f>
        <v>0</v>
      </c>
      <c r="EY313" s="34">
        <f t="shared" si="2272"/>
        <v>0</v>
      </c>
      <c r="EZ313" s="34">
        <f t="shared" si="2554"/>
        <v>0</v>
      </c>
      <c r="FA313" s="34"/>
      <c r="FB313" s="34">
        <f t="shared" ref="FB313" si="2566">EX313+EZ313</f>
        <v>0</v>
      </c>
      <c r="FC313" s="34">
        <f t="shared" si="2514"/>
        <v>0</v>
      </c>
      <c r="FD313" s="34">
        <f t="shared" si="2514"/>
        <v>0</v>
      </c>
      <c r="FE313" s="34"/>
      <c r="FF313" s="34">
        <f t="shared" si="2555"/>
        <v>0</v>
      </c>
      <c r="FG313" s="34">
        <v>0</v>
      </c>
      <c r="FH313" s="34">
        <f t="shared" ref="FH313" si="2567">(FG313/3*1*$D313*$G313*$H313*$M313*FH$9)+(FG313/3*2*$E313*$G313*$H313*$M313)</f>
        <v>0</v>
      </c>
      <c r="FI313" s="34"/>
      <c r="FJ313" s="34">
        <f t="shared" ref="FJ313" si="2568">FF313+FH313</f>
        <v>0</v>
      </c>
      <c r="FK313" s="34">
        <f t="shared" si="2515"/>
        <v>0</v>
      </c>
      <c r="FL313" s="34">
        <f t="shared" si="2515"/>
        <v>0</v>
      </c>
      <c r="FM313" s="34"/>
      <c r="FN313" s="34">
        <f t="shared" si="2556"/>
        <v>0</v>
      </c>
      <c r="FO313" s="34">
        <v>0</v>
      </c>
      <c r="FP313" s="34">
        <f t="shared" si="2562"/>
        <v>0</v>
      </c>
      <c r="FQ313" s="34"/>
      <c r="FR313" s="34">
        <f t="shared" ref="FR313:FT314" si="2569">FN313+FP313</f>
        <v>0</v>
      </c>
      <c r="FS313" s="34">
        <f t="shared" si="2569"/>
        <v>0</v>
      </c>
      <c r="FT313" s="34">
        <f t="shared" si="2569"/>
        <v>0</v>
      </c>
      <c r="FU313" s="34"/>
      <c r="FV313" s="34">
        <f t="shared" si="2557"/>
        <v>0</v>
      </c>
      <c r="FW313" s="34">
        <v>0</v>
      </c>
      <c r="FX313" s="34">
        <v>0</v>
      </c>
      <c r="FY313" s="34"/>
      <c r="FZ313" s="34"/>
      <c r="GA313" s="34">
        <f t="shared" si="2273"/>
        <v>0</v>
      </c>
      <c r="GB313" s="34">
        <f t="shared" si="2273"/>
        <v>0</v>
      </c>
      <c r="GC313" s="34"/>
      <c r="GD313" s="34">
        <f>(GC313/12*1*$D313*$G313*$H313*$O313*GD$9)+(GC313/12*11*$E313*$G313*$H313*$P313)</f>
        <v>0</v>
      </c>
      <c r="GE313" s="34">
        <v>0</v>
      </c>
      <c r="GF313" s="34">
        <f t="shared" si="2558"/>
        <v>0</v>
      </c>
      <c r="GG313" s="34"/>
      <c r="GH313" s="34"/>
      <c r="GI313" s="27">
        <f t="shared" si="2274"/>
        <v>0</v>
      </c>
      <c r="GJ313" s="27">
        <f t="shared" si="2274"/>
        <v>0</v>
      </c>
      <c r="GK313" s="37"/>
      <c r="GL313" s="38"/>
    </row>
    <row r="314" spans="1:194" ht="30" x14ac:dyDescent="0.25">
      <c r="A314" s="41"/>
      <c r="B314" s="72">
        <v>270</v>
      </c>
      <c r="C314" s="28" t="s">
        <v>452</v>
      </c>
      <c r="D314" s="29">
        <f t="shared" si="2520"/>
        <v>18150.400000000001</v>
      </c>
      <c r="E314" s="29">
        <f t="shared" si="2520"/>
        <v>18790</v>
      </c>
      <c r="F314" s="30">
        <v>18508</v>
      </c>
      <c r="G314" s="39">
        <v>1.1299999999999999</v>
      </c>
      <c r="H314" s="31">
        <v>1</v>
      </c>
      <c r="I314" s="32"/>
      <c r="J314" s="32"/>
      <c r="K314" s="32"/>
      <c r="L314" s="29">
        <v>1.4</v>
      </c>
      <c r="M314" s="29">
        <v>1.68</v>
      </c>
      <c r="N314" s="29">
        <v>2.23</v>
      </c>
      <c r="O314" s="29">
        <v>2.39</v>
      </c>
      <c r="P314" s="33">
        <v>2.57</v>
      </c>
      <c r="Q314" s="34">
        <v>52</v>
      </c>
      <c r="R314" s="34">
        <f>(Q314/12*1*$D314*$G314*$H314*$L314*R$9)+(Q314/12*5*$E314*$G314*$H314*$L314*R$10)+(Q314/12*6*$F314*$G314*$H314*$L314*R$10)</f>
        <v>1556252.6652399998</v>
      </c>
      <c r="S314" s="34">
        <v>34</v>
      </c>
      <c r="T314" s="34">
        <f>(S314/12*1*$D314*$G314*$H314*$L314*T$9)+(S314/12*5*$E314*$G314*$H314*$L314*T$10)+(S314/12*6*$F314*$G314*$H314*$L314*T$10)</f>
        <v>1017549.8195799999</v>
      </c>
      <c r="U314" s="34">
        <v>0</v>
      </c>
      <c r="V314" s="34">
        <f t="shared" ref="V314:V316" si="2570">(U314/12*1*$D314*$G314*$H314*$L314*V$9)+(U314/12*5*$E314*$G314*$H314*$L314*V$10)+(U314/12*6*$F314*$G314*$H314*$L314*V$10)</f>
        <v>0</v>
      </c>
      <c r="W314" s="34"/>
      <c r="X314" s="34">
        <f t="shared" ref="X314:X316" si="2571">(W314/12*1*$D314*$G314*$H314*$L314*X$9)+(W314/12*5*$E314*$G314*$H314*$L314*X$10)+(W314/12*6*$F314*$G314*$H314*$L314*X$10)</f>
        <v>0</v>
      </c>
      <c r="Y314" s="34">
        <v>30</v>
      </c>
      <c r="Z314" s="34">
        <f t="shared" ref="Z314:Z316" si="2572">(Y314/12*1*$D314*$G314*$H314*$L314*Z$9)+(Y314/12*5*$E314*$G314*$H314*$L314*Z$10)+(Y314/12*6*$F314*$G314*$H314*$L314*Z$10)</f>
        <v>905945.74699999997</v>
      </c>
      <c r="AA314" s="34">
        <v>10</v>
      </c>
      <c r="AB314" s="34">
        <f t="shared" ref="AB314:AB316" si="2573">(AA314/12*1*$D314*$G314*$H314*$L314*AB$9)+(AA314/12*5*$E314*$G314*$H314*$L314*AB$10)+(AA314/12*6*$F314*$G314*$H314*$L314*AB$10)</f>
        <v>301981.91566666664</v>
      </c>
      <c r="AC314" s="34">
        <v>0</v>
      </c>
      <c r="AD314" s="34">
        <f t="shared" ref="AD314:AD316" si="2574">(AC314/12*1*$D314*$G314*$H314*$L314*AD$9)+(AC314/12*5*$E314*$G314*$H314*$L314*AD$10)+(AC314/12*6*$F314*$G314*$H314*$L314*AD$10)</f>
        <v>0</v>
      </c>
      <c r="AE314" s="34">
        <v>0</v>
      </c>
      <c r="AF314" s="34">
        <f t="shared" ref="AF314:AF316" si="2575">(AE314/12*1*$D314*$G314*$H314*$L314*AF$9)+(AE314/12*5*$E314*$G314*$H314*$L314*AF$10)+(AE314/12*6*$F314*$G314*$H314*$L314*AF$10)</f>
        <v>0</v>
      </c>
      <c r="AG314" s="34">
        <v>20</v>
      </c>
      <c r="AH314" s="34">
        <f t="shared" ref="AH314:AH316" si="2576">(AG314/12*1*$D314*$G314*$H314*$L314*AH$9)+(AG314/12*5*$E314*$G314*$H314*$L314*AH$10)+(AG314/12*6*$F314*$G314*$H314*$L314*AH$10)</f>
        <v>737852.76273333328</v>
      </c>
      <c r="AI314" s="34">
        <v>4</v>
      </c>
      <c r="AJ314" s="34">
        <f t="shared" ref="AJ314:AJ316" si="2577">(AI314/12*1*$D314*$G314*$H314*$L314*AJ$9)+(AI314/12*3*$E314*$G314*$H314*$L314*AJ$10)+(AI314/12*2*$E314*$G314*$H314*$L314*AJ$11)+(AI314/12*6*$F314*$G314*$H314*$L314*AJ$11)</f>
        <v>129543.9578533333</v>
      </c>
      <c r="AK314" s="34">
        <v>0</v>
      </c>
      <c r="AL314" s="34">
        <f>(AK314/12*1*$D314*$G314*$H314*$L314*AL$9)+(AK314/12*5*$E314*$G314*$H314*$L314*AL$10)+(AK314/12*6*$F314*$G314*$H314*$L314*AL$10)</f>
        <v>0</v>
      </c>
      <c r="AM314" s="34"/>
      <c r="AN314" s="34">
        <f>(AM314/12*1*$D314*$G314*$H314*$L314*AN$9)+(AM314/12*5*$E314*$G314*$H314*$L314*AN$10)+(AM314/12*6*$F314*$G314*$H314*$L314*AN$10)</f>
        <v>0</v>
      </c>
      <c r="AO314" s="34">
        <v>0</v>
      </c>
      <c r="AP314" s="34">
        <f t="shared" ref="AP314:AP316" si="2578">(AO314/12*1*$D314*$G314*$H314*$L314*AP$9)+(AO314/12*5*$E314*$G314*$H314*$L314*AP$10)+(AO314/12*6*$F314*$G314*$H314*$L314*AP$10)</f>
        <v>0</v>
      </c>
      <c r="AQ314" s="34">
        <v>20</v>
      </c>
      <c r="AR314" s="34">
        <f>(AQ314/12*1*$D314*$G314*$H314*$M314*AR$9)+(AQ314/12*5*$E314*$G314*$H314*$M314*AR$10)+(AQ314/12*6*$F314*$G314*$H314*$M314*AR$10)</f>
        <v>708338.65222399996</v>
      </c>
      <c r="AS314" s="34">
        <v>0</v>
      </c>
      <c r="AT314" s="34">
        <f>(AS314/12*1*$D314*$G314*$H314*$M314*AT$9)+(AS314/12*5*$E314*$G314*$H314*$M314*AT$10)+(AS314/12*6*$F314*$G314*$H314*$M314*AT$10)</f>
        <v>0</v>
      </c>
      <c r="AU314" s="70">
        <v>53</v>
      </c>
      <c r="AV314" s="34">
        <f t="shared" ref="AV314:AV316" si="2579">(AU314/12*1*$D314*$G314*$H314*$M314*AV$9)+(AU314/12*5*$E314*$G314*$H314*$M314*AV$10)+(AU314/12*6*$F314*$G314*$H314*$M314*AV$10)</f>
        <v>1877097.4283936</v>
      </c>
      <c r="AW314" s="34">
        <v>12</v>
      </c>
      <c r="AX314" s="34">
        <f t="shared" ref="AX314:AX316" si="2580">(AW314/12*1*$D314*$G314*$H314*$M314*AX$9)+(AW314/12*5*$E314*$G314*$H314*$M314*AX$10)+(AW314/12*6*$F314*$G314*$H314*$M314*AX$10)</f>
        <v>425003.19133439998</v>
      </c>
      <c r="AY314" s="34"/>
      <c r="AZ314" s="34">
        <f t="shared" ref="AZ314:AZ316" si="2581">(AY314/12*1*$D314*$G314*$H314*$L314*AZ$9)+(AY314/12*5*$E314*$G314*$H314*$L314*AZ$10)+(AY314/12*6*$F314*$G314*$H314*$L314*AZ$10)</f>
        <v>0</v>
      </c>
      <c r="BA314" s="34"/>
      <c r="BB314" s="34">
        <f t="shared" ref="BB314:BB316" si="2582">(BA314/12*1*$D314*$G314*$H314*$L314*BB$9)+(BA314/12*5*$E314*$G314*$H314*$L314*BB$10)+(BA314/12*6*$F314*$G314*$H314*$L314*BB$10)</f>
        <v>0</v>
      </c>
      <c r="BC314" s="34"/>
      <c r="BD314" s="34">
        <f t="shared" ref="BD314:BD316" si="2583">(BC314/12*1*$D314*$G314*$H314*$M314*BD$9)+(BC314/12*5*$E314*$G314*$H314*$M314*BD$10)+(BC314/12*6*$F314*$G314*$H314*$M314*BD$10)</f>
        <v>0</v>
      </c>
      <c r="BE314" s="34">
        <v>0</v>
      </c>
      <c r="BF314" s="34">
        <f t="shared" ref="BF314:BF316" si="2584">(BE314/12*1*$D314*$G314*$H314*$L314*BF$9)+(BE314/12*5*$E314*$G314*$H314*$L314*BF$10)+(BE314/12*6*$F314*$G314*$H314*$L314*BF$10)</f>
        <v>0</v>
      </c>
      <c r="BG314" s="34">
        <v>0</v>
      </c>
      <c r="BH314" s="34">
        <f t="shared" ref="BH314:BH316" si="2585">(BG314/12*1*$D314*$G314*$H314*$L314*BH$9)+(BG314/12*5*$E314*$G314*$H314*$L314*BH$10)+(BG314/12*6*$F314*$G314*$H314*$L314*BH$10)</f>
        <v>0</v>
      </c>
      <c r="BI314" s="34">
        <v>0</v>
      </c>
      <c r="BJ314" s="34">
        <f t="shared" ref="BJ314:BJ316" si="2586">(BI314/12*1*$D314*$G314*$H314*$L314*BJ$9)+(BI314/12*5*$E314*$G314*$H314*$L314*BJ$10)+(BI314/12*6*$F314*$G314*$H314*$L314*BJ$10)</f>
        <v>0</v>
      </c>
      <c r="BK314" s="34">
        <v>0</v>
      </c>
      <c r="BL314" s="34">
        <f t="shared" ref="BL314:BL316" si="2587">(BK314/12*1*$D314*$G314*$H314*$M314*BL$9)+(BK314/12*5*$E314*$G314*$H314*$M314*BL$10)+(BK314/12*6*$F314*$G314*$H314*$M314*BL$10)</f>
        <v>0</v>
      </c>
      <c r="BM314" s="34">
        <f>40+3</f>
        <v>43</v>
      </c>
      <c r="BN314" s="34">
        <f t="shared" ref="BN314:BN316" si="2588">(BM314/12*1*$D314*$G314*$H314*$L314*BN$9)+(BM314/12*5*$E314*$G314*$H314*$L314*BN$10)+(BM314/12*6*$F314*$G314*$H314*$L314*BN$10)</f>
        <v>1333385.2222366666</v>
      </c>
      <c r="BO314" s="34">
        <v>6</v>
      </c>
      <c r="BP314" s="34">
        <f t="shared" ref="BP314:BP316" si="2589">(BO314/12*1*$D314*$G314*$H314*$L314*BP$9)+(BO314/12*3*$E314*$G314*$H314*$L314*BP$10)+(BO314/12*2*$E314*$G314*$H314*$L314*BP$11)+(BO314/12*6*$F314*$G314*$H314*$L314*BP$11)</f>
        <v>185192.33395599999</v>
      </c>
      <c r="BQ314" s="40">
        <v>0</v>
      </c>
      <c r="BR314" s="34">
        <f t="shared" ref="BR314:BR316" si="2590">(BQ314/12*1*$D314*$G314*$H314*$M314*BR$9)+(BQ314/12*5*$E314*$G314*$H314*$M314*BR$10)+(BQ314/12*6*$F314*$G314*$H314*$M314*BR$10)</f>
        <v>0</v>
      </c>
      <c r="BS314" s="34">
        <v>0</v>
      </c>
      <c r="BT314" s="34">
        <f t="shared" ref="BT314:BT316" si="2591">(BS314/12*1*$D314*$G314*$H314*$M314*BT$9)+(BS314/12*4*$E314*$G314*$H314*$M314*BT$10)+(BS314/12*1*$E314*$G314*$H314*$M314*BT$12)+(BS314/12*6*$F314*$G314*$H314*$M314*BT$12)</f>
        <v>0</v>
      </c>
      <c r="BU314" s="34">
        <v>0</v>
      </c>
      <c r="BV314" s="34">
        <f t="shared" ref="BV314:BV316" si="2592">(BU314/12*1*$D314*$F314*$G314*$L314*BV$9)+(BU314/12*11*$E314*$F314*$G314*$L314*BV$10)</f>
        <v>0</v>
      </c>
      <c r="BW314" s="34">
        <v>0</v>
      </c>
      <c r="BX314" s="34">
        <f>(BW314/12*1*$D314*$G314*$H314*$L314*BX$9)+(BW314/12*5*$E314*$G314*$H314*$L314*BX$10)+(BW314/12*6*$F314*$G314*$H314*$L314*BX$10)</f>
        <v>0</v>
      </c>
      <c r="BY314" s="34">
        <v>0</v>
      </c>
      <c r="BZ314" s="34">
        <f>(BY314/12*1*$D314*$G314*$H314*$L314*BZ$9)+(BY314/12*5*$E314*$G314*$H314*$L314*BZ$10)+(BY314/12*6*$F314*$G314*$H314*$L314*BZ$10)</f>
        <v>0</v>
      </c>
      <c r="CA314" s="34">
        <v>0</v>
      </c>
      <c r="CB314" s="34">
        <f>(CA314/12*1*$D314*$G314*$H314*$L314*CB$9)+(CA314/12*5*$E314*$G314*$H314*$L314*CB$10)+(CA314/12*6*$F314*$G314*$H314*$L314*CB$10)</f>
        <v>0</v>
      </c>
      <c r="CC314" s="34">
        <v>0</v>
      </c>
      <c r="CD314" s="34">
        <f>(CC314/12*1*$D314*$G314*$H314*$L314*CD$9)+(CC314/12*5*$E314*$G314*$H314*$L314*CD$10)+(CC314/12*6*$F314*$G314*$H314*$L314*CD$10)</f>
        <v>0</v>
      </c>
      <c r="CE314" s="34">
        <v>0</v>
      </c>
      <c r="CF314" s="34">
        <f t="shared" ref="CF314:CF316" si="2593">(CE314/12*1*$D314*$G314*$H314*$M314*CF$9)+(CE314/12*5*$E314*$G314*$H314*$M314*CF$10)+(CE314/12*6*$F314*$G314*$H314*$M314*CF$10)</f>
        <v>0</v>
      </c>
      <c r="CG314" s="34"/>
      <c r="CH314" s="34">
        <f t="shared" ref="CH314:CH316" si="2594">(CG314/12*1*$D314*$G314*$H314*$L314*CH$9)+(CG314/12*5*$E314*$G314*$H314*$L314*CH$10)+(CG314/12*6*$F314*$G314*$H314*$L314*CH$10)</f>
        <v>0</v>
      </c>
      <c r="CI314" s="34"/>
      <c r="CJ314" s="34">
        <f t="shared" ref="CJ314:CJ316" si="2595">(CI314/12*1*$D314*$G314*$H314*$M314*CJ$9)+(CI314/12*5*$E314*$G314*$H314*$M314*CJ$10)+(CI314/12*6*$F314*$G314*$H314*$M314*CJ$10)</f>
        <v>0</v>
      </c>
      <c r="CK314" s="34">
        <v>0</v>
      </c>
      <c r="CL314" s="34">
        <f t="shared" ref="CL314:CL316" si="2596">(CK314/12*1*$D314*$G314*$H314*$L314*CL$9)+(CK314/12*5*$E314*$G314*$H314*$L314*CL$10)+(CK314/12*6*$F314*$G314*$H314*$L314*CL$10)</f>
        <v>0</v>
      </c>
      <c r="CM314" s="34">
        <v>0</v>
      </c>
      <c r="CN314" s="34">
        <f>(CM314/12*1*$D314*$G314*$H314*$L314*CN$9)+(CM314/12*11*$E314*$G314*$H314*$L314*CN$10)</f>
        <v>0</v>
      </c>
      <c r="CO314" s="34"/>
      <c r="CP314" s="34">
        <f t="shared" ref="CP314:CP346" si="2597">(CO314/3*1*$D314*$G314*$H314*$L314*CP$9)+(CO314/3*2*$E314*$G314*$H314*$L314*CP$10)</f>
        <v>0</v>
      </c>
      <c r="CQ314" s="34"/>
      <c r="CR314" s="34"/>
      <c r="CS314" s="34">
        <f t="shared" si="2268"/>
        <v>0</v>
      </c>
      <c r="CT314" s="34">
        <f t="shared" si="2268"/>
        <v>0</v>
      </c>
      <c r="CU314" s="34">
        <v>4</v>
      </c>
      <c r="CV314" s="34">
        <f t="shared" ref="CV314:CV316" si="2598">(CU314/12*1*$D314*$G314*$H314*$M314*CV$9)+(CU314/12*5*$E314*$G314*$H314*$M314*CV$10)+(CU314/12*6*$F314*$G314*$H314*$M314*CV$10)</f>
        <v>134781.6388128</v>
      </c>
      <c r="CW314" s="34">
        <v>10</v>
      </c>
      <c r="CX314" s="34">
        <f t="shared" ref="CX314:CX316" si="2599">(CW314/12*1*$D314*$G314*$H314*$M314*CX$9)+(CW314/12*5*$E314*$G314*$H314*$M314*CX$10)+(CW314/12*6*$F314*$G314*$H314*$M314*CX$10)</f>
        <v>336954.09703199996</v>
      </c>
      <c r="CY314" s="34">
        <v>0</v>
      </c>
      <c r="CZ314" s="34">
        <f t="shared" ref="CZ314:CZ316" si="2600">(CY314/12*1*$D314*$G314*$H314*$L314*CZ$9)+(CY314/12*5*$E314*$G314*$H314*$L314*CZ$10)+(CY314/12*6*$F314*$G314*$H314*$L314*CZ$10)</f>
        <v>0</v>
      </c>
      <c r="DA314" s="34">
        <v>3</v>
      </c>
      <c r="DB314" s="34">
        <f t="shared" ref="DB314:DB316" si="2601">(DA314/12*1*$D314*$G314*$H314*$M314*DB$9)+(DA314/12*5*$E314*$G314*$H314*$M314*DB$10)+(DA314/12*6*$F314*$G314*$H314*$M314*DB$10)</f>
        <v>101560.00900079997</v>
      </c>
      <c r="DC314" s="34"/>
      <c r="DD314" s="34">
        <f t="shared" ref="DD314:DD316" si="2602">(DC314/12*1*$D314*$G314*$H314*$M314*DD$9)+(DC314/12*5*$E314*$G314*$H314*$M314*DD$10)+(DC314/12*6*$F314*$G314*$H314*$M314*DD$10)</f>
        <v>0</v>
      </c>
      <c r="DE314" s="34">
        <v>0</v>
      </c>
      <c r="DF314" s="34">
        <f t="shared" ref="DF314:DF316" si="2603">(DE314/12*1*$D314*$G314*$H314*$M314*DF$9)+(DE314/12*5*$E314*$G314*$H314*$M314*DF$10)+(DE314/12*6*$F314*$G314*$H314*$M314*DF$10)</f>
        <v>0</v>
      </c>
      <c r="DG314" s="34">
        <v>0</v>
      </c>
      <c r="DH314" s="34">
        <f>(DG314/12*1*$D314*$G314*$H314*$M314*DH$9)+(DG314/12*11*$E314*$G314*$H314*$M314*DH$10)</f>
        <v>0</v>
      </c>
      <c r="DI314" s="34">
        <v>2</v>
      </c>
      <c r="DJ314" s="34">
        <v>75194.34</v>
      </c>
      <c r="DK314" s="34"/>
      <c r="DL314" s="27"/>
      <c r="DM314" s="34">
        <f t="shared" si="2276"/>
        <v>2</v>
      </c>
      <c r="DN314" s="27">
        <f t="shared" si="2276"/>
        <v>75194.34</v>
      </c>
      <c r="DO314" s="34">
        <v>0</v>
      </c>
      <c r="DP314" s="34">
        <f t="shared" ref="DP314:DP316" si="2604">(DO314/12*1*$D314*$G314*$H314*$L314*DP$9)+(DO314/12*5*$E314*$G314*$H314*$L314*DP$10)+(DO314/12*6*$F314*$G314*$H314*$L314*DP$10)</f>
        <v>0</v>
      </c>
      <c r="DQ314" s="34"/>
      <c r="DR314" s="34">
        <f>(DQ314/12*1*$D314*$G314*$H314*$M314*DR$9)+(DQ314/12*11*$E314*$G314*$H314*$M314*DR$10)</f>
        <v>0</v>
      </c>
      <c r="DS314" s="34">
        <v>0</v>
      </c>
      <c r="DT314" s="34">
        <f t="shared" ref="DT314:DT342" si="2605">(DS314/3*1*$D314*$G314*$H314*$M314*DT$9)+(DS314/3*2*$E314*$G314*$H314*$M314*DT$10)</f>
        <v>0</v>
      </c>
      <c r="DU314" s="34"/>
      <c r="DV314" s="27"/>
      <c r="DW314" s="34">
        <f t="shared" si="2263"/>
        <v>0</v>
      </c>
      <c r="DX314" s="34">
        <f t="shared" si="2263"/>
        <v>0</v>
      </c>
      <c r="DY314" s="34">
        <v>16</v>
      </c>
      <c r="DZ314" s="34">
        <f>(DY314/12*1*$D314*$G314*$H314*$M314*DZ$9)+(DY314/12*11*$E314*$G314*$H314*$M314*DZ$10)</f>
        <v>595529.71009279985</v>
      </c>
      <c r="EA314" s="34">
        <v>1</v>
      </c>
      <c r="EB314" s="34">
        <v>37597.17</v>
      </c>
      <c r="EC314" s="27"/>
      <c r="ED314" s="34"/>
      <c r="EE314" s="34">
        <f t="shared" si="2269"/>
        <v>1</v>
      </c>
      <c r="EF314" s="34">
        <f t="shared" si="2269"/>
        <v>37597.17</v>
      </c>
      <c r="EG314" s="34"/>
      <c r="EH314" s="34">
        <f>(EG314/12*1*$D314*$G314*$H314*$L314*EH$9)+(EG314/12*11*$E314*$G314*$H314*$L314*EH$10)</f>
        <v>0</v>
      </c>
      <c r="EI314" s="34">
        <v>1</v>
      </c>
      <c r="EJ314" s="34">
        <v>31330.97</v>
      </c>
      <c r="EK314" s="34"/>
      <c r="EL314" s="34"/>
      <c r="EM314" s="34">
        <f t="shared" si="2270"/>
        <v>1</v>
      </c>
      <c r="EN314" s="34">
        <f t="shared" si="2270"/>
        <v>31330.97</v>
      </c>
      <c r="EO314" s="34"/>
      <c r="EP314" s="34">
        <f>(EO314/12*1*$D314*$G314*$H314*$L314*EP$9)+(EO314/12*11*$E314*$G314*$H314*$L314*EP$10)</f>
        <v>0</v>
      </c>
      <c r="EQ314" s="34">
        <v>1</v>
      </c>
      <c r="ER314" s="34">
        <v>31330.97</v>
      </c>
      <c r="ES314" s="34"/>
      <c r="ET314" s="34"/>
      <c r="EU314" s="34">
        <f t="shared" si="2271"/>
        <v>1</v>
      </c>
      <c r="EV314" s="34">
        <f t="shared" si="2271"/>
        <v>31330.97</v>
      </c>
      <c r="EW314" s="34">
        <v>0</v>
      </c>
      <c r="EX314" s="34">
        <f>(EW314/12*1*$D314*$G314*$H314*$M314*EX$9)+(EW314/12*11*$E314*$G314*$H314*$M314*EX$10)</f>
        <v>0</v>
      </c>
      <c r="EY314" s="34">
        <f t="shared" si="2272"/>
        <v>0</v>
      </c>
      <c r="EZ314" s="34">
        <f t="shared" si="2279"/>
        <v>0</v>
      </c>
      <c r="FA314" s="34"/>
      <c r="FB314" s="34"/>
      <c r="FC314" s="34">
        <f t="shared" si="2514"/>
        <v>0</v>
      </c>
      <c r="FD314" s="34">
        <f t="shared" si="2514"/>
        <v>0</v>
      </c>
      <c r="FE314" s="34"/>
      <c r="FF314" s="34">
        <f t="shared" ref="FF314:FF316" si="2606">(FE314/12*1*$D314*$G314*$H314*$M314*FF$9)+(FE314/12*11*$E314*$G314*$H314*$M314*FF$10)</f>
        <v>0</v>
      </c>
      <c r="FG314" s="34">
        <v>0</v>
      </c>
      <c r="FH314" s="34">
        <f t="shared" si="2396"/>
        <v>0</v>
      </c>
      <c r="FI314" s="34"/>
      <c r="FJ314" s="34"/>
      <c r="FK314" s="34">
        <f t="shared" si="2515"/>
        <v>0</v>
      </c>
      <c r="FL314" s="34">
        <f t="shared" si="2515"/>
        <v>0</v>
      </c>
      <c r="FM314" s="34"/>
      <c r="FN314" s="34">
        <f t="shared" ref="FN314:FN316" si="2607">(FM314/12*1*$D314*$G314*$H314*$M314*FN$9)+(FM314/12*11*$E314*$G314*$H314*$M314*FN$10)</f>
        <v>0</v>
      </c>
      <c r="FO314" s="34">
        <f t="shared" si="2509"/>
        <v>0</v>
      </c>
      <c r="FP314" s="34">
        <f t="shared" si="2280"/>
        <v>0</v>
      </c>
      <c r="FQ314" s="34"/>
      <c r="FR314" s="34"/>
      <c r="FS314" s="34">
        <f t="shared" si="2569"/>
        <v>0</v>
      </c>
      <c r="FT314" s="34">
        <f t="shared" si="2569"/>
        <v>0</v>
      </c>
      <c r="FU314" s="34">
        <v>0</v>
      </c>
      <c r="FV314" s="34">
        <f t="shared" ref="FV314:FV316" si="2608">(FU314/12*1*$D314*$G314*$H314*$N314*FV$9)+(FU314/12*11*$E314*$G314*$H314*$N314*FV$10)</f>
        <v>0</v>
      </c>
      <c r="FW314" s="34">
        <v>0</v>
      </c>
      <c r="FX314" s="34">
        <v>0</v>
      </c>
      <c r="FY314" s="34"/>
      <c r="FZ314" s="34"/>
      <c r="GA314" s="34">
        <f t="shared" si="2273"/>
        <v>0</v>
      </c>
      <c r="GB314" s="34">
        <f t="shared" si="2273"/>
        <v>0</v>
      </c>
      <c r="GC314" s="34"/>
      <c r="GD314" s="34">
        <f>(GC314/12*1*$D314*$G314*$H314*$O314*GD$9)+(GC314/12*11*$E314*$G314*$H314*$P314*GD$10)</f>
        <v>0</v>
      </c>
      <c r="GE314" s="34">
        <v>0</v>
      </c>
      <c r="GF314" s="34">
        <f t="shared" si="2281"/>
        <v>0</v>
      </c>
      <c r="GG314" s="34"/>
      <c r="GH314" s="34"/>
      <c r="GI314" s="27">
        <f t="shared" si="2274"/>
        <v>0</v>
      </c>
      <c r="GJ314" s="27">
        <f t="shared" si="2274"/>
        <v>0</v>
      </c>
      <c r="GK314" s="37"/>
      <c r="GL314" s="38"/>
    </row>
    <row r="315" spans="1:194" ht="30" x14ac:dyDescent="0.25">
      <c r="A315" s="41"/>
      <c r="B315" s="72">
        <v>271</v>
      </c>
      <c r="C315" s="28" t="s">
        <v>453</v>
      </c>
      <c r="D315" s="29">
        <f t="shared" si="2520"/>
        <v>18150.400000000001</v>
      </c>
      <c r="E315" s="29">
        <f t="shared" si="2520"/>
        <v>18790</v>
      </c>
      <c r="F315" s="30">
        <v>18508</v>
      </c>
      <c r="G315" s="39">
        <v>1.19</v>
      </c>
      <c r="H315" s="31">
        <v>1</v>
      </c>
      <c r="I315" s="32"/>
      <c r="J315" s="32"/>
      <c r="K315" s="32"/>
      <c r="L315" s="29">
        <v>1.4</v>
      </c>
      <c r="M315" s="29">
        <v>1.68</v>
      </c>
      <c r="N315" s="29">
        <v>2.23</v>
      </c>
      <c r="O315" s="29">
        <v>2.39</v>
      </c>
      <c r="P315" s="33">
        <v>2.57</v>
      </c>
      <c r="Q315" s="34">
        <v>36</v>
      </c>
      <c r="R315" s="34">
        <f>(Q315/12*1*$D315*$G315*$H315*$L315*R$9)+(Q315/12*5*$E315*$G315*$H315*$L315*R$10)+(Q315/12*6*$F315*$G315*$H315*$L315*R$10)</f>
        <v>1134613.0731599999</v>
      </c>
      <c r="S315" s="34">
        <v>5</v>
      </c>
      <c r="T315" s="34">
        <f>(S315/12*1*$D315*$G315*$H315*$L315*T$9)+(S315/12*5*$E315*$G315*$H315*$L315*T$10)+(S315/12*6*$F315*$G315*$H315*$L315*T$10)</f>
        <v>157585.14905000001</v>
      </c>
      <c r="U315" s="34">
        <v>0</v>
      </c>
      <c r="V315" s="34">
        <f t="shared" si="2570"/>
        <v>0</v>
      </c>
      <c r="W315" s="34"/>
      <c r="X315" s="34">
        <f t="shared" si="2571"/>
        <v>0</v>
      </c>
      <c r="Y315" s="34">
        <v>1</v>
      </c>
      <c r="Z315" s="34">
        <f t="shared" si="2572"/>
        <v>31801.635366666662</v>
      </c>
      <c r="AA315" s="34">
        <v>10</v>
      </c>
      <c r="AB315" s="34">
        <f t="shared" si="2573"/>
        <v>318016.35366666666</v>
      </c>
      <c r="AC315" s="34">
        <v>0</v>
      </c>
      <c r="AD315" s="34">
        <f t="shared" si="2574"/>
        <v>0</v>
      </c>
      <c r="AE315" s="34">
        <v>0</v>
      </c>
      <c r="AF315" s="34">
        <f t="shared" si="2575"/>
        <v>0</v>
      </c>
      <c r="AG315" s="34">
        <v>10</v>
      </c>
      <c r="AH315" s="34">
        <f t="shared" si="2576"/>
        <v>388515.3927666666</v>
      </c>
      <c r="AI315" s="34">
        <v>12</v>
      </c>
      <c r="AJ315" s="34">
        <f t="shared" si="2577"/>
        <v>409267.19428</v>
      </c>
      <c r="AK315" s="34">
        <v>0</v>
      </c>
      <c r="AL315" s="34">
        <f>(AK315/12*1*$D315*$G315*$H315*$L315*AL$9)+(AK315/12*5*$E315*$G315*$H315*$L315*AL$10)+(AK315/12*6*$F315*$G315*$H315*$L315*AL$10)</f>
        <v>0</v>
      </c>
      <c r="AM315" s="34"/>
      <c r="AN315" s="34">
        <f>(AM315/12*1*$D315*$G315*$H315*$L315*AN$9)+(AM315/12*5*$E315*$G315*$H315*$L315*AN$10)+(AM315/12*6*$F315*$G315*$H315*$L315*AN$10)</f>
        <v>0</v>
      </c>
      <c r="AO315" s="34">
        <v>0</v>
      </c>
      <c r="AP315" s="34">
        <f t="shared" si="2578"/>
        <v>0</v>
      </c>
      <c r="AQ315" s="34">
        <v>16</v>
      </c>
      <c r="AR315" s="34">
        <f>(AQ315/12*1*$D315*$G315*$H315*$M315*AR$9)+(AQ315/12*5*$E315*$G315*$H315*$M315*AR$10)+(AQ315/12*6*$F315*$G315*$H315*$M315*AR$10)</f>
        <v>596759.64328959992</v>
      </c>
      <c r="AS315" s="34">
        <v>0</v>
      </c>
      <c r="AT315" s="34">
        <f>(AS315/12*1*$D315*$G315*$H315*$M315*AT$9)+(AS315/12*5*$E315*$G315*$H315*$M315*AT$10)+(AS315/12*6*$F315*$G315*$H315*$M315*AT$10)</f>
        <v>0</v>
      </c>
      <c r="AU315" s="70">
        <v>30</v>
      </c>
      <c r="AV315" s="34">
        <f t="shared" si="2579"/>
        <v>1118924.3311680001</v>
      </c>
      <c r="AW315" s="34">
        <v>2</v>
      </c>
      <c r="AX315" s="34">
        <f t="shared" si="2580"/>
        <v>74594.95541119999</v>
      </c>
      <c r="AY315" s="34"/>
      <c r="AZ315" s="34">
        <f t="shared" si="2581"/>
        <v>0</v>
      </c>
      <c r="BA315" s="34"/>
      <c r="BB315" s="34">
        <f t="shared" si="2582"/>
        <v>0</v>
      </c>
      <c r="BC315" s="34">
        <v>6</v>
      </c>
      <c r="BD315" s="34">
        <f t="shared" si="2583"/>
        <v>223784.86623360001</v>
      </c>
      <c r="BE315" s="34">
        <v>0</v>
      </c>
      <c r="BF315" s="34">
        <f t="shared" si="2584"/>
        <v>0</v>
      </c>
      <c r="BG315" s="34">
        <v>0</v>
      </c>
      <c r="BH315" s="34">
        <f t="shared" si="2585"/>
        <v>0</v>
      </c>
      <c r="BI315" s="34">
        <v>0</v>
      </c>
      <c r="BJ315" s="34">
        <f t="shared" si="2586"/>
        <v>0</v>
      </c>
      <c r="BK315" s="34"/>
      <c r="BL315" s="34">
        <f t="shared" si="2587"/>
        <v>0</v>
      </c>
      <c r="BM315" s="34">
        <v>12</v>
      </c>
      <c r="BN315" s="34">
        <f t="shared" si="2588"/>
        <v>391865.42443999997</v>
      </c>
      <c r="BO315" s="34">
        <v>170</v>
      </c>
      <c r="BP315" s="34">
        <f t="shared" si="2589"/>
        <v>5525724.0647933334</v>
      </c>
      <c r="BQ315" s="40">
        <v>0</v>
      </c>
      <c r="BR315" s="34">
        <f t="shared" si="2590"/>
        <v>0</v>
      </c>
      <c r="BS315" s="34">
        <v>0</v>
      </c>
      <c r="BT315" s="34">
        <f t="shared" si="2591"/>
        <v>0</v>
      </c>
      <c r="BU315" s="34">
        <v>0</v>
      </c>
      <c r="BV315" s="34">
        <f t="shared" si="2592"/>
        <v>0</v>
      </c>
      <c r="BW315" s="34">
        <v>0</v>
      </c>
      <c r="BX315" s="34">
        <f>(BW315/12*1*$D315*$G315*$H315*$L315*BX$9)+(BW315/12*5*$E315*$G315*$H315*$L315*BX$10)+(BW315/12*6*$F315*$G315*$H315*$L315*BX$10)</f>
        <v>0</v>
      </c>
      <c r="BY315" s="34">
        <v>0</v>
      </c>
      <c r="BZ315" s="34">
        <f>(BY315/12*1*$D315*$G315*$H315*$L315*BZ$9)+(BY315/12*5*$E315*$G315*$H315*$L315*BZ$10)+(BY315/12*6*$F315*$G315*$H315*$L315*BZ$10)</f>
        <v>0</v>
      </c>
      <c r="CA315" s="34">
        <v>0</v>
      </c>
      <c r="CB315" s="34">
        <f>(CA315/12*1*$D315*$G315*$H315*$L315*CB$9)+(CA315/12*5*$E315*$G315*$H315*$L315*CB$10)+(CA315/12*6*$F315*$G315*$H315*$L315*CB$10)</f>
        <v>0</v>
      </c>
      <c r="CC315" s="34">
        <v>0</v>
      </c>
      <c r="CD315" s="34">
        <f>(CC315/12*1*$D315*$G315*$H315*$L315*CD$9)+(CC315/12*5*$E315*$G315*$H315*$L315*CD$10)+(CC315/12*6*$F315*$G315*$H315*$L315*CD$10)</f>
        <v>0</v>
      </c>
      <c r="CE315" s="34">
        <v>0</v>
      </c>
      <c r="CF315" s="34">
        <f t="shared" si="2593"/>
        <v>0</v>
      </c>
      <c r="CG315" s="34"/>
      <c r="CH315" s="34">
        <f t="shared" si="2594"/>
        <v>0</v>
      </c>
      <c r="CI315" s="34"/>
      <c r="CJ315" s="34">
        <f t="shared" si="2595"/>
        <v>0</v>
      </c>
      <c r="CK315" s="34">
        <v>0</v>
      </c>
      <c r="CL315" s="34">
        <f t="shared" si="2596"/>
        <v>0</v>
      </c>
      <c r="CM315" s="34">
        <v>0</v>
      </c>
      <c r="CN315" s="34">
        <f>(CM315/12*1*$D315*$G315*$H315*$L315*CN$9)+(CM315/12*11*$E315*$G315*$H315*$L315*CN$10)</f>
        <v>0</v>
      </c>
      <c r="CO315" s="34"/>
      <c r="CP315" s="34">
        <f t="shared" si="2597"/>
        <v>0</v>
      </c>
      <c r="CQ315" s="34"/>
      <c r="CR315" s="34"/>
      <c r="CS315" s="34">
        <f t="shared" si="2268"/>
        <v>0</v>
      </c>
      <c r="CT315" s="34">
        <f t="shared" si="2268"/>
        <v>0</v>
      </c>
      <c r="CU315" s="34">
        <v>26</v>
      </c>
      <c r="CV315" s="34">
        <f t="shared" si="2598"/>
        <v>922598.20904159988</v>
      </c>
      <c r="CW315" s="34">
        <v>2</v>
      </c>
      <c r="CX315" s="34">
        <f t="shared" si="2599"/>
        <v>70969.093003199989</v>
      </c>
      <c r="CY315" s="34">
        <v>0</v>
      </c>
      <c r="CZ315" s="34">
        <f t="shared" si="2600"/>
        <v>0</v>
      </c>
      <c r="DA315" s="34">
        <v>2</v>
      </c>
      <c r="DB315" s="34">
        <f t="shared" si="2601"/>
        <v>71301.717233599993</v>
      </c>
      <c r="DC315" s="34"/>
      <c r="DD315" s="34">
        <f t="shared" si="2602"/>
        <v>0</v>
      </c>
      <c r="DE315" s="34">
        <v>0</v>
      </c>
      <c r="DF315" s="34">
        <f t="shared" si="2603"/>
        <v>0</v>
      </c>
      <c r="DG315" s="34">
        <v>2</v>
      </c>
      <c r="DH315" s="34">
        <f>(DG315/12*1*$D315*$G315*$H315*$M315*DH$9)+(DG315/12*11*$E315*$G315*$H315*$M315*DH$10)</f>
        <v>78726.468811199971</v>
      </c>
      <c r="DI315" s="34">
        <v>1</v>
      </c>
      <c r="DJ315" s="34">
        <v>39593.480000000003</v>
      </c>
      <c r="DK315" s="34"/>
      <c r="DL315" s="27"/>
      <c r="DM315" s="34"/>
      <c r="DN315" s="27">
        <f t="shared" si="2276"/>
        <v>39593.480000000003</v>
      </c>
      <c r="DO315" s="34">
        <v>0</v>
      </c>
      <c r="DP315" s="34">
        <f t="shared" si="2604"/>
        <v>0</v>
      </c>
      <c r="DQ315" s="34"/>
      <c r="DR315" s="34">
        <f>(DQ315/12*1*$D315*$G315*$H315*$M315*DR$9)+(DQ315/12*11*$E315*$G315*$H315*$M315*DR$10)</f>
        <v>0</v>
      </c>
      <c r="DS315" s="34">
        <v>0</v>
      </c>
      <c r="DT315" s="34">
        <f t="shared" si="2605"/>
        <v>0</v>
      </c>
      <c r="DU315" s="34"/>
      <c r="DV315" s="27"/>
      <c r="DW315" s="34">
        <f t="shared" si="2263"/>
        <v>0</v>
      </c>
      <c r="DX315" s="34">
        <f t="shared" si="2263"/>
        <v>0</v>
      </c>
      <c r="DY315" s="34"/>
      <c r="DZ315" s="34">
        <f>(DY315/12*1*$D315*$G315*$H315*$M315*DZ$9)+(DY315/12*11*$E315*$G315*$H315*$M315*DZ$10)</f>
        <v>0</v>
      </c>
      <c r="EA315" s="34">
        <v>0</v>
      </c>
      <c r="EB315" s="34">
        <f t="shared" ref="EB315:EB340" si="2609">(EA315/3*1*$D315*$G315*$H315*$M315*EB$9)+(EA315/3*2*$E315*$G315*$H315*$M315*EB$10)</f>
        <v>0</v>
      </c>
      <c r="EC315" s="27"/>
      <c r="ED315" s="34"/>
      <c r="EE315" s="34">
        <f t="shared" si="2269"/>
        <v>0</v>
      </c>
      <c r="EF315" s="34">
        <f t="shared" si="2269"/>
        <v>0</v>
      </c>
      <c r="EG315" s="34"/>
      <c r="EH315" s="34">
        <f>(EG315/12*1*$D315*$G315*$H315*$L315*EH$9)+(EG315/12*11*$E315*$G315*$H315*$L315*EH$10)</f>
        <v>0</v>
      </c>
      <c r="EI315" s="34">
        <v>0</v>
      </c>
      <c r="EJ315" s="34">
        <f t="shared" si="2277"/>
        <v>0</v>
      </c>
      <c r="EK315" s="34"/>
      <c r="EL315" s="34"/>
      <c r="EM315" s="34">
        <f t="shared" si="2270"/>
        <v>0</v>
      </c>
      <c r="EN315" s="34">
        <f t="shared" si="2270"/>
        <v>0</v>
      </c>
      <c r="EO315" s="34">
        <v>4</v>
      </c>
      <c r="EP315" s="34">
        <f>(EO315/12*1*$D315*$G315*$H315*$L315*EP$9)+(EO315/12*11*$E315*$G315*$H315*$L315*EP$10)</f>
        <v>131261.17896266663</v>
      </c>
      <c r="EQ315" s="34">
        <v>2</v>
      </c>
      <c r="ER315" s="34">
        <v>61686.68</v>
      </c>
      <c r="ES315" s="34"/>
      <c r="ET315" s="34"/>
      <c r="EU315" s="34">
        <f t="shared" si="2271"/>
        <v>2</v>
      </c>
      <c r="EV315" s="34">
        <f t="shared" si="2271"/>
        <v>61686.68</v>
      </c>
      <c r="EW315" s="34">
        <v>0</v>
      </c>
      <c r="EX315" s="34">
        <f>(EW315/12*1*$D315*$G315*$H315*$M315*EX$9)+(EW315/12*11*$E315*$G315*$H315*$M315*EX$10)</f>
        <v>0</v>
      </c>
      <c r="EY315" s="34">
        <f t="shared" si="2272"/>
        <v>0</v>
      </c>
      <c r="EZ315" s="34">
        <f t="shared" si="2279"/>
        <v>0</v>
      </c>
      <c r="FA315" s="34"/>
      <c r="FB315" s="34"/>
      <c r="FC315" s="34">
        <f t="shared" si="2514"/>
        <v>0</v>
      </c>
      <c r="FD315" s="34">
        <f t="shared" si="2514"/>
        <v>0</v>
      </c>
      <c r="FE315" s="34"/>
      <c r="FF315" s="34">
        <f t="shared" si="2606"/>
        <v>0</v>
      </c>
      <c r="FG315" s="34">
        <v>0</v>
      </c>
      <c r="FH315" s="34">
        <f t="shared" si="2396"/>
        <v>0</v>
      </c>
      <c r="FI315" s="34"/>
      <c r="FJ315" s="34"/>
      <c r="FK315" s="34">
        <f t="shared" si="2515"/>
        <v>0</v>
      </c>
      <c r="FL315" s="34">
        <f t="shared" si="2515"/>
        <v>0</v>
      </c>
      <c r="FM315" s="34">
        <v>0</v>
      </c>
      <c r="FN315" s="34">
        <f t="shared" si="2607"/>
        <v>0</v>
      </c>
      <c r="FO315" s="34">
        <f t="shared" si="2509"/>
        <v>0</v>
      </c>
      <c r="FP315" s="34">
        <f t="shared" si="2280"/>
        <v>0</v>
      </c>
      <c r="FQ315" s="34"/>
      <c r="FR315" s="34"/>
      <c r="FS315" s="34"/>
      <c r="FT315" s="34"/>
      <c r="FU315" s="34"/>
      <c r="FV315" s="34">
        <f t="shared" si="2608"/>
        <v>0</v>
      </c>
      <c r="FW315" s="34">
        <v>0</v>
      </c>
      <c r="FX315" s="34">
        <v>0</v>
      </c>
      <c r="FY315" s="34"/>
      <c r="FZ315" s="34"/>
      <c r="GA315" s="34">
        <f t="shared" si="2273"/>
        <v>0</v>
      </c>
      <c r="GB315" s="34">
        <f t="shared" si="2273"/>
        <v>0</v>
      </c>
      <c r="GC315" s="34">
        <v>2</v>
      </c>
      <c r="GD315" s="34">
        <f>(GC315/12*1*$D315*$G315*$H315*$O315*GD$9)+(GC315/12*11*$E315*$G315*$H315*$P315*GD$10)</f>
        <v>154693.44837566663</v>
      </c>
      <c r="GE315" s="34">
        <v>0</v>
      </c>
      <c r="GF315" s="34">
        <f t="shared" si="2281"/>
        <v>0</v>
      </c>
      <c r="GG315" s="34"/>
      <c r="GH315" s="34"/>
      <c r="GI315" s="27">
        <f t="shared" si="2274"/>
        <v>0</v>
      </c>
      <c r="GJ315" s="27">
        <f t="shared" si="2274"/>
        <v>0</v>
      </c>
      <c r="GK315" s="37"/>
      <c r="GL315" s="38"/>
    </row>
    <row r="316" spans="1:194" ht="30" x14ac:dyDescent="0.25">
      <c r="A316" s="41"/>
      <c r="B316" s="72">
        <v>272</v>
      </c>
      <c r="C316" s="28" t="s">
        <v>454</v>
      </c>
      <c r="D316" s="29">
        <f t="shared" si="2520"/>
        <v>18150.400000000001</v>
      </c>
      <c r="E316" s="29">
        <f t="shared" si="2520"/>
        <v>18790</v>
      </c>
      <c r="F316" s="30">
        <v>18508</v>
      </c>
      <c r="G316" s="39">
        <v>2.13</v>
      </c>
      <c r="H316" s="31">
        <v>1</v>
      </c>
      <c r="I316" s="32"/>
      <c r="J316" s="32"/>
      <c r="K316" s="32"/>
      <c r="L316" s="29">
        <v>1.4</v>
      </c>
      <c r="M316" s="29">
        <v>1.68</v>
      </c>
      <c r="N316" s="29">
        <v>2.23</v>
      </c>
      <c r="O316" s="29">
        <v>2.39</v>
      </c>
      <c r="P316" s="33">
        <v>2.57</v>
      </c>
      <c r="Q316" s="34">
        <v>1</v>
      </c>
      <c r="R316" s="34">
        <f>(Q316/12*1*$D316*$G316*$H316*$L316*R$9)+(Q316/12*5*$E316*$G316*$H316*$L316*R$10)+(Q316/12*6*$F316*$G316*$H316*$L316*R$10)</f>
        <v>56412.834869999991</v>
      </c>
      <c r="S316" s="34">
        <v>1</v>
      </c>
      <c r="T316" s="34">
        <f>(S316/12*1*$D316*$G316*$H316*$L316*T$9)+(S316/12*5*$E316*$G316*$H316*$L316*T$10)+(S316/12*6*$F316*$G316*$H316*$L316*T$10)</f>
        <v>56412.834869999991</v>
      </c>
      <c r="U316" s="34">
        <v>0</v>
      </c>
      <c r="V316" s="34">
        <f t="shared" si="2570"/>
        <v>0</v>
      </c>
      <c r="W316" s="34"/>
      <c r="X316" s="34">
        <f t="shared" si="2571"/>
        <v>0</v>
      </c>
      <c r="Y316" s="34"/>
      <c r="Z316" s="34">
        <f t="shared" si="2572"/>
        <v>0</v>
      </c>
      <c r="AA316" s="34"/>
      <c r="AB316" s="34">
        <f t="shared" si="2573"/>
        <v>0</v>
      </c>
      <c r="AC316" s="34">
        <v>0</v>
      </c>
      <c r="AD316" s="34">
        <f t="shared" si="2574"/>
        <v>0</v>
      </c>
      <c r="AE316" s="34">
        <v>0</v>
      </c>
      <c r="AF316" s="34">
        <f t="shared" si="2575"/>
        <v>0</v>
      </c>
      <c r="AG316" s="34">
        <v>20</v>
      </c>
      <c r="AH316" s="34">
        <f t="shared" si="2576"/>
        <v>1390819.8093999997</v>
      </c>
      <c r="AI316" s="34">
        <v>15</v>
      </c>
      <c r="AJ316" s="34">
        <f t="shared" si="2577"/>
        <v>915692.35694999993</v>
      </c>
      <c r="AK316" s="34">
        <v>0</v>
      </c>
      <c r="AL316" s="34">
        <f>(AK316/12*1*$D316*$G316*$H316*$L316*AL$9)+(AK316/12*5*$E316*$G316*$H316*$L316*AL$10)+(AK316/12*6*$F316*$G316*$H316*$L316*AL$10)</f>
        <v>0</v>
      </c>
      <c r="AM316" s="34"/>
      <c r="AN316" s="34">
        <f>(AM316/12*1*$D316*$G316*$H316*$L316*AN$9)+(AM316/12*5*$E316*$G316*$H316*$L316*AN$10)+(AM316/12*6*$F316*$G316*$H316*$L316*AN$10)</f>
        <v>0</v>
      </c>
      <c r="AO316" s="34">
        <v>0</v>
      </c>
      <c r="AP316" s="34">
        <f t="shared" si="2578"/>
        <v>0</v>
      </c>
      <c r="AQ316" s="34">
        <v>4</v>
      </c>
      <c r="AR316" s="34">
        <f>(AQ316/12*1*$D316*$G316*$H316*$M316*AR$9)+(AQ316/12*5*$E316*$G316*$H316*$M316*AR$10)+(AQ316/12*6*$F316*$G316*$H316*$M316*AR$10)</f>
        <v>267037.40340479999</v>
      </c>
      <c r="AS316" s="34">
        <v>0</v>
      </c>
      <c r="AT316" s="34">
        <f>(AS316/12*1*$D316*$G316*$H316*$M316*AT$9)+(AS316/12*5*$E316*$G316*$H316*$M316*AT$10)+(AS316/12*6*$F316*$G316*$H316*$M316*AT$10)</f>
        <v>0</v>
      </c>
      <c r="AU316" s="34"/>
      <c r="AV316" s="34">
        <f t="shared" si="2579"/>
        <v>0</v>
      </c>
      <c r="AW316" s="34">
        <v>10</v>
      </c>
      <c r="AX316" s="34">
        <f t="shared" si="2580"/>
        <v>667593.50851199985</v>
      </c>
      <c r="AY316" s="34"/>
      <c r="AZ316" s="34">
        <f t="shared" si="2581"/>
        <v>0</v>
      </c>
      <c r="BA316" s="34"/>
      <c r="BB316" s="34">
        <f t="shared" si="2582"/>
        <v>0</v>
      </c>
      <c r="BC316" s="34"/>
      <c r="BD316" s="34">
        <f t="shared" si="2583"/>
        <v>0</v>
      </c>
      <c r="BE316" s="34">
        <v>0</v>
      </c>
      <c r="BF316" s="34">
        <f t="shared" si="2584"/>
        <v>0</v>
      </c>
      <c r="BG316" s="34">
        <v>0</v>
      </c>
      <c r="BH316" s="34">
        <f t="shared" si="2585"/>
        <v>0</v>
      </c>
      <c r="BI316" s="34">
        <v>0</v>
      </c>
      <c r="BJ316" s="34">
        <f t="shared" si="2586"/>
        <v>0</v>
      </c>
      <c r="BK316" s="34">
        <v>0</v>
      </c>
      <c r="BL316" s="34">
        <f t="shared" si="2587"/>
        <v>0</v>
      </c>
      <c r="BM316" s="34">
        <f>10-3</f>
        <v>7</v>
      </c>
      <c r="BN316" s="34">
        <f t="shared" si="2588"/>
        <v>409153.60493000003</v>
      </c>
      <c r="BO316" s="34">
        <v>158</v>
      </c>
      <c r="BP316" s="34">
        <f t="shared" si="2589"/>
        <v>9192423.0191079974</v>
      </c>
      <c r="BQ316" s="40">
        <v>0</v>
      </c>
      <c r="BR316" s="34">
        <f t="shared" si="2590"/>
        <v>0</v>
      </c>
      <c r="BS316" s="34">
        <v>0</v>
      </c>
      <c r="BT316" s="34">
        <f t="shared" si="2591"/>
        <v>0</v>
      </c>
      <c r="BU316" s="34">
        <v>0</v>
      </c>
      <c r="BV316" s="34">
        <f t="shared" si="2592"/>
        <v>0</v>
      </c>
      <c r="BW316" s="34">
        <v>0</v>
      </c>
      <c r="BX316" s="34">
        <f>(BW316/12*1*$D316*$G316*$H316*$L316*BX$9)+(BW316/12*5*$E316*$G316*$H316*$L316*BX$10)+(BW316/12*6*$F316*$G316*$H316*$L316*BX$10)</f>
        <v>0</v>
      </c>
      <c r="BY316" s="34">
        <v>0</v>
      </c>
      <c r="BZ316" s="34">
        <f>(BY316/12*1*$D316*$G316*$H316*$L316*BZ$9)+(BY316/12*5*$E316*$G316*$H316*$L316*BZ$10)+(BY316/12*6*$F316*$G316*$H316*$L316*BZ$10)</f>
        <v>0</v>
      </c>
      <c r="CA316" s="34">
        <v>0</v>
      </c>
      <c r="CB316" s="34">
        <f>(CA316/12*1*$D316*$G316*$H316*$L316*CB$9)+(CA316/12*5*$E316*$G316*$H316*$L316*CB$10)+(CA316/12*6*$F316*$G316*$H316*$L316*CB$10)</f>
        <v>0</v>
      </c>
      <c r="CC316" s="34">
        <v>0</v>
      </c>
      <c r="CD316" s="34">
        <f>(CC316/12*1*$D316*$G316*$H316*$L316*CD$9)+(CC316/12*5*$E316*$G316*$H316*$L316*CD$10)+(CC316/12*6*$F316*$G316*$H316*$L316*CD$10)</f>
        <v>0</v>
      </c>
      <c r="CE316" s="34">
        <v>0</v>
      </c>
      <c r="CF316" s="34">
        <f t="shared" si="2593"/>
        <v>0</v>
      </c>
      <c r="CG316" s="34"/>
      <c r="CH316" s="34">
        <f t="shared" si="2594"/>
        <v>0</v>
      </c>
      <c r="CI316" s="34"/>
      <c r="CJ316" s="34">
        <f t="shared" si="2595"/>
        <v>0</v>
      </c>
      <c r="CK316" s="34">
        <v>0</v>
      </c>
      <c r="CL316" s="34">
        <f t="shared" si="2596"/>
        <v>0</v>
      </c>
      <c r="CM316" s="34">
        <v>0</v>
      </c>
      <c r="CN316" s="34">
        <f>(CM316/12*1*$D316*$G316*$H316*$L316*CN$9)+(CM316/12*11*$E316*$G316*$H316*$L316*CN$10)</f>
        <v>0</v>
      </c>
      <c r="CO316" s="34"/>
      <c r="CP316" s="34">
        <f t="shared" si="2597"/>
        <v>0</v>
      </c>
      <c r="CQ316" s="34"/>
      <c r="CR316" s="34"/>
      <c r="CS316" s="34">
        <f t="shared" si="2268"/>
        <v>0</v>
      </c>
      <c r="CT316" s="34">
        <f t="shared" si="2268"/>
        <v>0</v>
      </c>
      <c r="CU316" s="34"/>
      <c r="CV316" s="34">
        <f t="shared" si="2598"/>
        <v>0</v>
      </c>
      <c r="CW316" s="34">
        <v>0</v>
      </c>
      <c r="CX316" s="34">
        <f t="shared" si="2599"/>
        <v>0</v>
      </c>
      <c r="CY316" s="34">
        <v>0</v>
      </c>
      <c r="CZ316" s="34">
        <f t="shared" si="2600"/>
        <v>0</v>
      </c>
      <c r="DA316" s="34">
        <v>0</v>
      </c>
      <c r="DB316" s="34">
        <f t="shared" si="2601"/>
        <v>0</v>
      </c>
      <c r="DC316" s="34">
        <v>0</v>
      </c>
      <c r="DD316" s="34">
        <f t="shared" si="2602"/>
        <v>0</v>
      </c>
      <c r="DE316" s="34">
        <v>0</v>
      </c>
      <c r="DF316" s="34">
        <f t="shared" si="2603"/>
        <v>0</v>
      </c>
      <c r="DG316" s="34"/>
      <c r="DH316" s="34">
        <f>(DG316/12*1*$D316*$G316*$H316*$M316*DH$9)+(DG316/12*11*$E316*$G316*$H316*$M316*DH$10)</f>
        <v>0</v>
      </c>
      <c r="DI316" s="34">
        <v>0</v>
      </c>
      <c r="DJ316" s="34">
        <f t="shared" ref="DJ316:DJ342" si="2610">(DI316/3*1*$D316*$G316*$H316*$M316*DJ$9)+(DI316/3*2*$E316*$G316*$H316*$M316*DJ$10)</f>
        <v>0</v>
      </c>
      <c r="DK316" s="34"/>
      <c r="DL316" s="27"/>
      <c r="DM316" s="34">
        <f t="shared" si="2276"/>
        <v>0</v>
      </c>
      <c r="DN316" s="27">
        <f t="shared" si="2276"/>
        <v>0</v>
      </c>
      <c r="DO316" s="34">
        <v>0</v>
      </c>
      <c r="DP316" s="34">
        <f t="shared" si="2604"/>
        <v>0</v>
      </c>
      <c r="DQ316" s="34">
        <v>0</v>
      </c>
      <c r="DR316" s="34">
        <f>(DQ316/12*1*$D316*$G316*$H316*$M316*DR$9)+(DQ316/12*11*$E316*$G316*$H316*$M316*DR$10)</f>
        <v>0</v>
      </c>
      <c r="DS316" s="34">
        <v>0</v>
      </c>
      <c r="DT316" s="34">
        <f t="shared" si="2605"/>
        <v>0</v>
      </c>
      <c r="DU316" s="34"/>
      <c r="DV316" s="27"/>
      <c r="DW316" s="34">
        <f t="shared" si="2263"/>
        <v>0</v>
      </c>
      <c r="DX316" s="34">
        <f t="shared" si="2263"/>
        <v>0</v>
      </c>
      <c r="DY316" s="34"/>
      <c r="DZ316" s="34">
        <f>(DY316/12*1*$D316*$G316*$H316*$M316*DZ$9)+(DY316/12*11*$E316*$G316*$H316*$M316*DZ$10)</f>
        <v>0</v>
      </c>
      <c r="EA316" s="34">
        <v>0</v>
      </c>
      <c r="EB316" s="34">
        <f t="shared" si="2609"/>
        <v>0</v>
      </c>
      <c r="EC316" s="27"/>
      <c r="ED316" s="34">
        <f t="shared" ref="ED316" si="2611">DZ316+EB316</f>
        <v>0</v>
      </c>
      <c r="EE316" s="34">
        <f t="shared" si="2269"/>
        <v>0</v>
      </c>
      <c r="EF316" s="34">
        <f t="shared" si="2269"/>
        <v>0</v>
      </c>
      <c r="EG316" s="34">
        <v>0</v>
      </c>
      <c r="EH316" s="34">
        <f>(EG316/12*1*$D316*$G316*$H316*$L316*EH$9)+(EG316/12*11*$E316*$G316*$H316*$L316*EH$10)</f>
        <v>0</v>
      </c>
      <c r="EI316" s="34">
        <v>0</v>
      </c>
      <c r="EJ316" s="34">
        <f t="shared" si="2277"/>
        <v>0</v>
      </c>
      <c r="EK316" s="34"/>
      <c r="EL316" s="34"/>
      <c r="EM316" s="34">
        <f t="shared" si="2270"/>
        <v>0</v>
      </c>
      <c r="EN316" s="34">
        <f t="shared" si="2270"/>
        <v>0</v>
      </c>
      <c r="EO316" s="34">
        <v>0</v>
      </c>
      <c r="EP316" s="34">
        <f>(EO316/12*1*$D316*$G316*$H316*$L316*EP$9)+(EO316/12*11*$E316*$G316*$H316*$L316*EP$10)</f>
        <v>0</v>
      </c>
      <c r="EQ316" s="34">
        <v>0</v>
      </c>
      <c r="ER316" s="34">
        <f t="shared" si="2278"/>
        <v>0</v>
      </c>
      <c r="ES316" s="34"/>
      <c r="ET316" s="34"/>
      <c r="EU316" s="34">
        <f t="shared" si="2271"/>
        <v>0</v>
      </c>
      <c r="EV316" s="34">
        <f t="shared" si="2271"/>
        <v>0</v>
      </c>
      <c r="EW316" s="34">
        <v>0</v>
      </c>
      <c r="EX316" s="34">
        <f>(EW316/12*1*$D316*$G316*$H316*$M316*EX$9)+(EW316/12*11*$E316*$G316*$H316*$M316*EX$10)</f>
        <v>0</v>
      </c>
      <c r="EY316" s="34">
        <f t="shared" si="2272"/>
        <v>0</v>
      </c>
      <c r="EZ316" s="34">
        <f t="shared" si="2279"/>
        <v>0</v>
      </c>
      <c r="FA316" s="34"/>
      <c r="FB316" s="34">
        <f t="shared" ref="FB316" si="2612">EX316+EZ316</f>
        <v>0</v>
      </c>
      <c r="FC316" s="34">
        <f t="shared" si="2514"/>
        <v>0</v>
      </c>
      <c r="FD316" s="34">
        <f t="shared" si="2514"/>
        <v>0</v>
      </c>
      <c r="FE316" s="34">
        <v>0</v>
      </c>
      <c r="FF316" s="34">
        <f t="shared" si="2606"/>
        <v>0</v>
      </c>
      <c r="FG316" s="34">
        <v>0</v>
      </c>
      <c r="FH316" s="34">
        <f t="shared" si="2396"/>
        <v>0</v>
      </c>
      <c r="FI316" s="34"/>
      <c r="FJ316" s="34">
        <f t="shared" ref="FJ316" si="2613">FF316+FH316</f>
        <v>0</v>
      </c>
      <c r="FK316" s="34">
        <f t="shared" si="2515"/>
        <v>0</v>
      </c>
      <c r="FL316" s="34">
        <f t="shared" si="2515"/>
        <v>0</v>
      </c>
      <c r="FM316" s="34">
        <v>0</v>
      </c>
      <c r="FN316" s="34">
        <f t="shared" si="2607"/>
        <v>0</v>
      </c>
      <c r="FO316" s="34">
        <f t="shared" si="2509"/>
        <v>0</v>
      </c>
      <c r="FP316" s="34">
        <f t="shared" si="2280"/>
        <v>0</v>
      </c>
      <c r="FQ316" s="34"/>
      <c r="FR316" s="34">
        <f t="shared" ref="FR316:FT317" si="2614">FN316+FP316</f>
        <v>0</v>
      </c>
      <c r="FS316" s="34">
        <f t="shared" si="2614"/>
        <v>0</v>
      </c>
      <c r="FT316" s="34">
        <f t="shared" si="2614"/>
        <v>0</v>
      </c>
      <c r="FU316" s="34">
        <v>0</v>
      </c>
      <c r="FV316" s="34">
        <f t="shared" si="2608"/>
        <v>0</v>
      </c>
      <c r="FW316" s="34">
        <v>0</v>
      </c>
      <c r="FX316" s="34">
        <v>0</v>
      </c>
      <c r="FY316" s="34"/>
      <c r="FZ316" s="34"/>
      <c r="GA316" s="34">
        <f t="shared" si="2273"/>
        <v>0</v>
      </c>
      <c r="GB316" s="34">
        <f t="shared" si="2273"/>
        <v>0</v>
      </c>
      <c r="GC316" s="34">
        <v>0</v>
      </c>
      <c r="GD316" s="34">
        <f>(GC316/12*1*$D316*$G316*$H316*$O316*GD$9)+(GC316/12*11*$E316*$G316*$H316*$P316*GD$10)</f>
        <v>0</v>
      </c>
      <c r="GE316" s="34">
        <v>0</v>
      </c>
      <c r="GF316" s="34">
        <f t="shared" si="2281"/>
        <v>0</v>
      </c>
      <c r="GG316" s="34"/>
      <c r="GH316" s="34"/>
      <c r="GI316" s="27">
        <f t="shared" si="2274"/>
        <v>0</v>
      </c>
      <c r="GJ316" s="27">
        <f t="shared" si="2274"/>
        <v>0</v>
      </c>
      <c r="GK316" s="37"/>
      <c r="GL316" s="38"/>
    </row>
    <row r="317" spans="1:194" x14ac:dyDescent="0.25">
      <c r="A317" s="41">
        <v>33</v>
      </c>
      <c r="B317" s="78"/>
      <c r="C317" s="44" t="s">
        <v>455</v>
      </c>
      <c r="D317" s="29">
        <f t="shared" si="2520"/>
        <v>18150.400000000001</v>
      </c>
      <c r="E317" s="29">
        <f t="shared" si="2520"/>
        <v>18790</v>
      </c>
      <c r="F317" s="30">
        <v>18508</v>
      </c>
      <c r="G317" s="74">
        <v>1.95</v>
      </c>
      <c r="H317" s="31">
        <v>1</v>
      </c>
      <c r="I317" s="32"/>
      <c r="J317" s="32"/>
      <c r="K317" s="32"/>
      <c r="L317" s="29">
        <v>1.4</v>
      </c>
      <c r="M317" s="29">
        <v>1.68</v>
      </c>
      <c r="N317" s="29">
        <v>2.23</v>
      </c>
      <c r="O317" s="29">
        <v>2.39</v>
      </c>
      <c r="P317" s="33">
        <v>2.57</v>
      </c>
      <c r="Q317" s="27">
        <f>SUM(Q318:Q324)</f>
        <v>0</v>
      </c>
      <c r="R317" s="27">
        <f t="shared" ref="R317:CC317" si="2615">SUM(R318:R324)</f>
        <v>0</v>
      </c>
      <c r="S317" s="27">
        <f t="shared" si="2615"/>
        <v>560</v>
      </c>
      <c r="T317" s="27">
        <f t="shared" si="2615"/>
        <v>37266856.516586661</v>
      </c>
      <c r="U317" s="27">
        <f t="shared" si="2615"/>
        <v>0</v>
      </c>
      <c r="V317" s="27">
        <f t="shared" si="2615"/>
        <v>0</v>
      </c>
      <c r="W317" s="27">
        <f t="shared" si="2615"/>
        <v>0</v>
      </c>
      <c r="X317" s="27">
        <f t="shared" si="2615"/>
        <v>0</v>
      </c>
      <c r="Y317" s="27">
        <f t="shared" si="2615"/>
        <v>0</v>
      </c>
      <c r="Z317" s="27">
        <f t="shared" si="2615"/>
        <v>0</v>
      </c>
      <c r="AA317" s="27">
        <f t="shared" si="2615"/>
        <v>8</v>
      </c>
      <c r="AB317" s="27">
        <f t="shared" si="2615"/>
        <v>433998.78853333328</v>
      </c>
      <c r="AC317" s="27">
        <f t="shared" si="2615"/>
        <v>0</v>
      </c>
      <c r="AD317" s="27">
        <f t="shared" si="2615"/>
        <v>0</v>
      </c>
      <c r="AE317" s="27">
        <f t="shared" si="2615"/>
        <v>0</v>
      </c>
      <c r="AF317" s="27">
        <f t="shared" si="2615"/>
        <v>0</v>
      </c>
      <c r="AG317" s="27">
        <f t="shared" si="2615"/>
        <v>1</v>
      </c>
      <c r="AH317" s="27">
        <f t="shared" si="2615"/>
        <v>94409.123759999988</v>
      </c>
      <c r="AI317" s="27">
        <f>SUM(AI318:AI324)</f>
        <v>2</v>
      </c>
      <c r="AJ317" s="27">
        <f t="shared" ref="AJ317" si="2616">SUM(AJ318:AJ324)</f>
        <v>118079.89078666667</v>
      </c>
      <c r="AK317" s="27">
        <f t="shared" si="2615"/>
        <v>0</v>
      </c>
      <c r="AL317" s="27">
        <f t="shared" si="2615"/>
        <v>0</v>
      </c>
      <c r="AM317" s="27">
        <f t="shared" si="2615"/>
        <v>0</v>
      </c>
      <c r="AN317" s="27">
        <f t="shared" si="2615"/>
        <v>0</v>
      </c>
      <c r="AO317" s="27">
        <f t="shared" si="2615"/>
        <v>0</v>
      </c>
      <c r="AP317" s="27">
        <f t="shared" si="2615"/>
        <v>0</v>
      </c>
      <c r="AQ317" s="27">
        <f t="shared" si="2615"/>
        <v>130</v>
      </c>
      <c r="AR317" s="27">
        <f t="shared" si="2615"/>
        <v>14497122.132729599</v>
      </c>
      <c r="AS317" s="27">
        <f t="shared" si="2615"/>
        <v>0</v>
      </c>
      <c r="AT317" s="27">
        <f t="shared" si="2615"/>
        <v>0</v>
      </c>
      <c r="AU317" s="27">
        <f t="shared" si="2615"/>
        <v>74</v>
      </c>
      <c r="AV317" s="27">
        <f t="shared" si="2615"/>
        <v>4436205.8776896</v>
      </c>
      <c r="AW317" s="27">
        <f t="shared" si="2615"/>
        <v>0</v>
      </c>
      <c r="AX317" s="27">
        <f t="shared" si="2615"/>
        <v>0</v>
      </c>
      <c r="AY317" s="27">
        <f t="shared" si="2615"/>
        <v>0</v>
      </c>
      <c r="AZ317" s="27">
        <f t="shared" si="2615"/>
        <v>0</v>
      </c>
      <c r="BA317" s="27">
        <f t="shared" si="2615"/>
        <v>0</v>
      </c>
      <c r="BB317" s="27">
        <f t="shared" si="2615"/>
        <v>0</v>
      </c>
      <c r="BC317" s="27">
        <f t="shared" si="2615"/>
        <v>7</v>
      </c>
      <c r="BD317" s="27">
        <f t="shared" si="2615"/>
        <v>265470.28249280003</v>
      </c>
      <c r="BE317" s="27">
        <f t="shared" si="2615"/>
        <v>0</v>
      </c>
      <c r="BF317" s="27">
        <f t="shared" si="2615"/>
        <v>0</v>
      </c>
      <c r="BG317" s="27">
        <f t="shared" si="2615"/>
        <v>0</v>
      </c>
      <c r="BH317" s="27">
        <f t="shared" si="2615"/>
        <v>0</v>
      </c>
      <c r="BI317" s="27">
        <v>0</v>
      </c>
      <c r="BJ317" s="27">
        <f t="shared" ref="BJ317" si="2617">SUM(BJ318:BJ324)</f>
        <v>0</v>
      </c>
      <c r="BK317" s="27">
        <f t="shared" si="2615"/>
        <v>0</v>
      </c>
      <c r="BL317" s="27">
        <f t="shared" si="2615"/>
        <v>0</v>
      </c>
      <c r="BM317" s="27">
        <f>SUM(BM318:BM324)</f>
        <v>11</v>
      </c>
      <c r="BN317" s="27">
        <f t="shared" ref="BN317" si="2618">SUM(BN318:BN324)</f>
        <v>522761.64815000002</v>
      </c>
      <c r="BO317" s="27">
        <f t="shared" si="2615"/>
        <v>32</v>
      </c>
      <c r="BP317" s="27">
        <f t="shared" si="2615"/>
        <v>1827886.5764506666</v>
      </c>
      <c r="BQ317" s="27">
        <v>0</v>
      </c>
      <c r="BR317" s="27">
        <f t="shared" ref="BR317" si="2619">SUM(BR318:BR324)</f>
        <v>0</v>
      </c>
      <c r="BS317" s="27">
        <f t="shared" si="2615"/>
        <v>0</v>
      </c>
      <c r="BT317" s="27">
        <f t="shared" si="2615"/>
        <v>0</v>
      </c>
      <c r="BU317" s="27">
        <f t="shared" si="2615"/>
        <v>0</v>
      </c>
      <c r="BV317" s="27">
        <f t="shared" si="2615"/>
        <v>0</v>
      </c>
      <c r="BW317" s="27">
        <f t="shared" si="2615"/>
        <v>0</v>
      </c>
      <c r="BX317" s="27">
        <f t="shared" si="2615"/>
        <v>0</v>
      </c>
      <c r="BY317" s="27">
        <f t="shared" si="2615"/>
        <v>11</v>
      </c>
      <c r="BZ317" s="27">
        <f t="shared" si="2615"/>
        <v>349346.19663533324</v>
      </c>
      <c r="CA317" s="27">
        <f t="shared" si="2615"/>
        <v>0</v>
      </c>
      <c r="CB317" s="27">
        <f t="shared" si="2615"/>
        <v>0</v>
      </c>
      <c r="CC317" s="27">
        <f t="shared" si="2615"/>
        <v>0</v>
      </c>
      <c r="CD317" s="27">
        <f t="shared" ref="CD317:EO317" si="2620">SUM(CD318:CD324)</f>
        <v>0</v>
      </c>
      <c r="CE317" s="27">
        <f t="shared" si="2620"/>
        <v>0</v>
      </c>
      <c r="CF317" s="27">
        <f t="shared" si="2620"/>
        <v>0</v>
      </c>
      <c r="CG317" s="27">
        <f t="shared" si="2620"/>
        <v>0</v>
      </c>
      <c r="CH317" s="27">
        <f t="shared" si="2620"/>
        <v>0</v>
      </c>
      <c r="CI317" s="27">
        <f t="shared" si="2620"/>
        <v>0</v>
      </c>
      <c r="CJ317" s="27">
        <f t="shared" si="2620"/>
        <v>0</v>
      </c>
      <c r="CK317" s="27">
        <f t="shared" si="2620"/>
        <v>0</v>
      </c>
      <c r="CL317" s="27">
        <f t="shared" si="2620"/>
        <v>0</v>
      </c>
      <c r="CM317" s="27">
        <f t="shared" si="2620"/>
        <v>41</v>
      </c>
      <c r="CN317" s="27">
        <f t="shared" si="2620"/>
        <v>1844809.0991259995</v>
      </c>
      <c r="CO317" s="27">
        <f t="shared" si="2620"/>
        <v>9</v>
      </c>
      <c r="CP317" s="27">
        <f t="shared" si="2620"/>
        <v>323194.40000000002</v>
      </c>
      <c r="CQ317" s="27">
        <v>33</v>
      </c>
      <c r="CR317" s="27">
        <f>($CQ317/9*3* $E317*$G317*$H317*$L317*CR$10)+($CQ317/9*6* $F317*$G317*$H317*$L317*CR$10)</f>
        <v>1598764.8877199998</v>
      </c>
      <c r="CS317" s="34">
        <f t="shared" si="2268"/>
        <v>42</v>
      </c>
      <c r="CT317" s="34">
        <f t="shared" si="2268"/>
        <v>1921959.2877199999</v>
      </c>
      <c r="CU317" s="27">
        <f t="shared" si="2620"/>
        <v>46</v>
      </c>
      <c r="CV317" s="27">
        <f t="shared" ref="CV317" si="2621">SUM(CV318:CV324)</f>
        <v>3397191.4685183996</v>
      </c>
      <c r="CW317" s="27">
        <f t="shared" ref="CW317:CY317" si="2622">SUM(CW318:CW324)</f>
        <v>24</v>
      </c>
      <c r="CX317" s="27">
        <f t="shared" si="2622"/>
        <v>1179041.1501455999</v>
      </c>
      <c r="CY317" s="27">
        <f t="shared" si="2622"/>
        <v>30</v>
      </c>
      <c r="CZ317" s="27">
        <f t="shared" si="2620"/>
        <v>1438517.138305333</v>
      </c>
      <c r="DA317" s="27">
        <f t="shared" si="2620"/>
        <v>13</v>
      </c>
      <c r="DB317" s="27">
        <f t="shared" si="2620"/>
        <v>1252212.221344</v>
      </c>
      <c r="DC317" s="27">
        <f t="shared" si="2620"/>
        <v>0</v>
      </c>
      <c r="DD317" s="27">
        <f t="shared" si="2620"/>
        <v>0</v>
      </c>
      <c r="DE317" s="27">
        <f t="shared" si="2620"/>
        <v>0</v>
      </c>
      <c r="DF317" s="27">
        <f t="shared" si="2620"/>
        <v>0</v>
      </c>
      <c r="DG317" s="27">
        <f t="shared" si="2620"/>
        <v>29</v>
      </c>
      <c r="DH317" s="27">
        <f t="shared" si="2620"/>
        <v>1620508.2802775998</v>
      </c>
      <c r="DI317" s="27">
        <f t="shared" si="2620"/>
        <v>7</v>
      </c>
      <c r="DJ317" s="27">
        <f t="shared" si="2620"/>
        <v>501296.91000000003</v>
      </c>
      <c r="DK317" s="27">
        <f>DG317-DI317+3</f>
        <v>25</v>
      </c>
      <c r="DL317" s="27">
        <f>(DK317/9*3*$E317*$G317*$H317*$M317*DL$10)+(DK317/9*6*$F317*$G317*$H317*$M317*DL$10)</f>
        <v>1605773.0051999998</v>
      </c>
      <c r="DM317" s="34">
        <f t="shared" si="2276"/>
        <v>32</v>
      </c>
      <c r="DN317" s="27">
        <f t="shared" si="2276"/>
        <v>2107069.9151999997</v>
      </c>
      <c r="DO317" s="27">
        <f t="shared" si="2620"/>
        <v>0</v>
      </c>
      <c r="DP317" s="27">
        <f t="shared" ref="DP317" si="2623">SUM(DP318:DP324)</f>
        <v>0</v>
      </c>
      <c r="DQ317" s="27">
        <f t="shared" si="2620"/>
        <v>29</v>
      </c>
      <c r="DR317" s="27">
        <f t="shared" si="2620"/>
        <v>1602645.9722279999</v>
      </c>
      <c r="DS317" s="27">
        <f t="shared" si="2620"/>
        <v>9</v>
      </c>
      <c r="DT317" s="27">
        <f t="shared" si="2620"/>
        <v>912899.43</v>
      </c>
      <c r="DU317" s="27">
        <f>DQ317-DS317</f>
        <v>20</v>
      </c>
      <c r="DV317" s="27">
        <f>(DU317/9*3*$E317*$G317*$H317*$M317*DV$10)+(DU317/9*6*$F317*$G317*$H317*$M317*DV$10)</f>
        <v>1284618.4041599999</v>
      </c>
      <c r="DW317" s="34">
        <f t="shared" si="2263"/>
        <v>29</v>
      </c>
      <c r="DX317" s="34">
        <f t="shared" si="2263"/>
        <v>2197517.8341600001</v>
      </c>
      <c r="DY317" s="27">
        <f t="shared" si="2620"/>
        <v>31</v>
      </c>
      <c r="DZ317" s="27">
        <f t="shared" si="2620"/>
        <v>1883757.9712503999</v>
      </c>
      <c r="EA317" s="27">
        <f t="shared" si="2620"/>
        <v>3</v>
      </c>
      <c r="EB317" s="27">
        <f t="shared" si="2620"/>
        <v>249547.16</v>
      </c>
      <c r="EC317" s="27">
        <f>DY317-EA317</f>
        <v>28</v>
      </c>
      <c r="ED317" s="27">
        <f>(EC317/9*3*$E317*$G317*$H317*$M317*ED$10)+(EC317/9*6*$F317*$G317*$H317*$M317*ED$10)</f>
        <v>1798465.7658239999</v>
      </c>
      <c r="EE317" s="34">
        <f t="shared" si="2269"/>
        <v>31</v>
      </c>
      <c r="EF317" s="34">
        <f t="shared" si="2269"/>
        <v>2048012.9258239998</v>
      </c>
      <c r="EG317" s="27">
        <f t="shared" si="2620"/>
        <v>30</v>
      </c>
      <c r="EH317" s="27">
        <f t="shared" si="2620"/>
        <v>1453248.7670866665</v>
      </c>
      <c r="EI317" s="27">
        <f t="shared" si="2620"/>
        <v>21</v>
      </c>
      <c r="EJ317" s="27">
        <f t="shared" si="2620"/>
        <v>1368671.14</v>
      </c>
      <c r="EK317" s="27">
        <v>20</v>
      </c>
      <c r="EL317" s="27">
        <f>(EK317/9*3* $E317*$G317*$H317*$L317*EL$10)+(EK317/9*6* $F317*$G317*$H317*$L317*EL$10)</f>
        <v>1070515.3368000002</v>
      </c>
      <c r="EM317" s="27">
        <f>EI317+EK317</f>
        <v>41</v>
      </c>
      <c r="EN317" s="34">
        <f t="shared" si="2270"/>
        <v>2439186.4768000003</v>
      </c>
      <c r="EO317" s="27">
        <f t="shared" si="2620"/>
        <v>22</v>
      </c>
      <c r="EP317" s="27">
        <f t="shared" ref="EP317:GD317" si="2624">SUM(EP318:EP324)</f>
        <v>1051743.9843773332</v>
      </c>
      <c r="EQ317" s="27">
        <f t="shared" si="2624"/>
        <v>7</v>
      </c>
      <c r="ER317" s="27">
        <f t="shared" si="2624"/>
        <v>546871.73</v>
      </c>
      <c r="ES317" s="27">
        <f>EO317-EQ317</f>
        <v>15</v>
      </c>
      <c r="ET317" s="27">
        <f>(ES317/9*3* $E317*$G317*$H317*$L317*ET$10)+(ES317/9*6* $F317*$G317*$H317*$L317*ET$10)</f>
        <v>802886.50260000001</v>
      </c>
      <c r="EU317" s="27">
        <f>EQ317+ES317</f>
        <v>22</v>
      </c>
      <c r="EV317" s="34">
        <f t="shared" si="2271"/>
        <v>1349758.2326</v>
      </c>
      <c r="EW317" s="27">
        <f t="shared" si="2624"/>
        <v>9</v>
      </c>
      <c r="EX317" s="27">
        <f t="shared" si="2624"/>
        <v>714952.64285199996</v>
      </c>
      <c r="EY317" s="27">
        <f t="shared" si="2624"/>
        <v>1</v>
      </c>
      <c r="EZ317" s="27">
        <f t="shared" si="2624"/>
        <v>53514.64</v>
      </c>
      <c r="FA317" s="27">
        <f>EW317-EY317</f>
        <v>8</v>
      </c>
      <c r="FB317" s="27">
        <f>(FA317/9*3*$E317*$G317*$H317*$M317*FB$10)+(FA317/9*6*$F317*$G317*$H317*$M317*FB$10)</f>
        <v>660103.72646399995</v>
      </c>
      <c r="FC317" s="34">
        <f t="shared" si="2514"/>
        <v>9</v>
      </c>
      <c r="FD317" s="34">
        <f t="shared" si="2514"/>
        <v>713618.36646399996</v>
      </c>
      <c r="FE317" s="27">
        <f t="shared" si="2624"/>
        <v>16</v>
      </c>
      <c r="FF317" s="27">
        <f t="shared" si="2624"/>
        <v>1468465.131728</v>
      </c>
      <c r="FG317" s="27">
        <f t="shared" si="2624"/>
        <v>3</v>
      </c>
      <c r="FH317" s="27">
        <f t="shared" si="2624"/>
        <v>373137.57</v>
      </c>
      <c r="FI317" s="27">
        <f>FE317-FG317-1</f>
        <v>12</v>
      </c>
      <c r="FJ317" s="27">
        <f>(FI317/9*3*$E317*$G317*$H317*$M317*FJ$10)+(FI317/9*6*$F317*$G317*$H317*$M317*FJ$10)</f>
        <v>990155.5896960001</v>
      </c>
      <c r="FK317" s="34">
        <f t="shared" si="2515"/>
        <v>15</v>
      </c>
      <c r="FL317" s="34">
        <f t="shared" si="2515"/>
        <v>1363293.1596960002</v>
      </c>
      <c r="FM317" s="27">
        <f t="shared" si="2624"/>
        <v>5</v>
      </c>
      <c r="FN317" s="27">
        <f t="shared" si="2624"/>
        <v>455285.41046799999</v>
      </c>
      <c r="FO317" s="27">
        <f t="shared" si="2624"/>
        <v>2</v>
      </c>
      <c r="FP317" s="27">
        <f t="shared" si="2624"/>
        <v>248606.34</v>
      </c>
      <c r="FQ317" s="27">
        <f>FM317-FO317+1</f>
        <v>4</v>
      </c>
      <c r="FR317" s="27">
        <f>(FQ317/9*3*$E317*$G317*$H317*$M317*FR$10)+(FQ317/9*6*$F317*$G317*$H317*$M317*FR$10)</f>
        <v>330051.86323199997</v>
      </c>
      <c r="FS317" s="34">
        <f t="shared" si="2614"/>
        <v>6</v>
      </c>
      <c r="FT317" s="34">
        <f>FP317+FR317</f>
        <v>578658.203232</v>
      </c>
      <c r="FU317" s="27">
        <f t="shared" ref="FU317:FV317" si="2625">SUM(FU318:FU324)</f>
        <v>5</v>
      </c>
      <c r="FV317" s="27">
        <f t="shared" si="2625"/>
        <v>632866.56804183335</v>
      </c>
      <c r="FW317" s="27">
        <f t="shared" si="2624"/>
        <v>3</v>
      </c>
      <c r="FX317" s="27">
        <f t="shared" si="2624"/>
        <v>506872.21</v>
      </c>
      <c r="FY317" s="27">
        <f>FU317-FW317</f>
        <v>2</v>
      </c>
      <c r="FZ317" s="27">
        <f>SUM($FY317*$F317*$G317*$H317*$N317*$FZ$10)</f>
        <v>217945.35890400002</v>
      </c>
      <c r="GA317" s="27">
        <f>FW317+FY317</f>
        <v>5</v>
      </c>
      <c r="GB317" s="27">
        <f>FX317+FZ317</f>
        <v>724817.5689040001</v>
      </c>
      <c r="GC317" s="27">
        <f t="shared" si="2624"/>
        <v>22</v>
      </c>
      <c r="GD317" s="27">
        <f t="shared" si="2624"/>
        <v>2369799.6335196663</v>
      </c>
      <c r="GE317" s="27">
        <f t="shared" ref="GE317:GF317" si="2626">SUM(GE318:GE324)</f>
        <v>3</v>
      </c>
      <c r="GF317" s="27">
        <f t="shared" si="2626"/>
        <v>457041.61</v>
      </c>
      <c r="GG317" s="27">
        <f>GC317-GE317</f>
        <v>19</v>
      </c>
      <c r="GH317" s="27">
        <f>SUM($GG317/9*3*$GH$10*$E317*$G317*$H317*$P317)+($GG317/9*6*$GH$10*$F317*$G317*$H317*$P317)</f>
        <v>2398278.6430980004</v>
      </c>
      <c r="GI317" s="27">
        <f t="shared" si="2274"/>
        <v>22</v>
      </c>
      <c r="GJ317" s="27">
        <f t="shared" si="2274"/>
        <v>2855320.2530980003</v>
      </c>
      <c r="GK317" s="27">
        <f>SUM(Q317,S317,U317,W317,Y317,AA317,AC317,AE317,AG317,AI317,AK317,AM317,AO317,AQ317,AS317,AU317,AW317,AY317,BA317,BC317,BE317,BG317,BI317,BK317,BM317,BO317,BQ317,BS317,BU317,BW317,BY317,CA317,CC317,CE317,CG317,CI317,CK317,CS317,CU317,CW317,CY317,DA317,DC317,DE317,DM317,DO317,DW317,EE317,EM317,EU317,FC317,FK317,FS317,GA317,GI317)</f>
        <v>1203</v>
      </c>
      <c r="GL317" s="27">
        <f>SUM(R317,T317,V317,X317,Z317,AB317,AD317,AF317,AH317,AJ317,AL317,AN317,AP317,AR317,AT317,AV317,AX317,AZ317,BB317,BD317,BF317,BH317,BJ317,BL317,BN317,BP317,BR317,BT317,BV317,BX317,BZ317,CB317,CD317,CF317,CH317,CJ317,CL317,CT317,CV317,CX317,CZ317,DB317,DD317,DF317,DN317,DP317,DX317,EF317,EN317,EV317,FD317,FL317,FT317,GB317,GJ317)</f>
        <v>85378311.235825986</v>
      </c>
    </row>
    <row r="318" spans="1:194" x14ac:dyDescent="0.25">
      <c r="A318" s="41"/>
      <c r="B318" s="72">
        <v>273</v>
      </c>
      <c r="C318" s="28" t="s">
        <v>456</v>
      </c>
      <c r="D318" s="29">
        <f t="shared" si="2520"/>
        <v>18150.400000000001</v>
      </c>
      <c r="E318" s="29">
        <f t="shared" si="2520"/>
        <v>18790</v>
      </c>
      <c r="F318" s="30">
        <v>18508</v>
      </c>
      <c r="G318" s="39">
        <v>1.17</v>
      </c>
      <c r="H318" s="31">
        <v>1</v>
      </c>
      <c r="I318" s="32"/>
      <c r="J318" s="32"/>
      <c r="K318" s="32"/>
      <c r="L318" s="29">
        <v>1.4</v>
      </c>
      <c r="M318" s="29">
        <v>1.68</v>
      </c>
      <c r="N318" s="29">
        <v>2.23</v>
      </c>
      <c r="O318" s="29">
        <v>2.39</v>
      </c>
      <c r="P318" s="33">
        <v>2.57</v>
      </c>
      <c r="Q318" s="34"/>
      <c r="R318" s="34">
        <f>(Q318/12*1*$D318*$G318*$H318*$L318*R$9)+(Q318/12*5*$E318*$G318*$H318*$L318*R$10)+(Q318/12*6*$F318*$G318*$H318*$L318*R$10)</f>
        <v>0</v>
      </c>
      <c r="S318" s="34"/>
      <c r="T318" s="34">
        <f>(S318/12*1*$D318*$G318*$H318*$L318*T$9)+(S318/12*5*$E318*$G318*$H318*$L318*T$10)+(S318/12*6*$F318*$G318*$H318*$L318*T$10)</f>
        <v>0</v>
      </c>
      <c r="U318" s="34"/>
      <c r="V318" s="34">
        <f t="shared" ref="V318:V321" si="2627">(U318/12*1*$D318*$G318*$H318*$L318*V$9)+(U318/12*5*$E318*$G318*$H318*$L318*V$10)+(U318/12*6*$F318*$G318*$H318*$L318*V$10)</f>
        <v>0</v>
      </c>
      <c r="W318" s="34"/>
      <c r="X318" s="34">
        <f t="shared" ref="X318:X321" si="2628">(W318/12*1*$D318*$G318*$H318*$L318*X$9)+(W318/12*5*$E318*$G318*$H318*$L318*X$10)+(W318/12*6*$F318*$G318*$H318*$L318*X$10)</f>
        <v>0</v>
      </c>
      <c r="Y318" s="34"/>
      <c r="Z318" s="34">
        <f t="shared" ref="Z318:Z321" si="2629">(Y318/12*1*$D318*$G318*$H318*$L318*Z$9)+(Y318/12*5*$E318*$G318*$H318*$L318*Z$10)+(Y318/12*6*$F318*$G318*$H318*$L318*Z$10)</f>
        <v>0</v>
      </c>
      <c r="AA318" s="34"/>
      <c r="AB318" s="34">
        <f t="shared" ref="AB318:AB321" si="2630">(AA318/12*1*$D318*$G318*$H318*$L318*AB$9)+(AA318/12*5*$E318*$G318*$H318*$L318*AB$10)+(AA318/12*6*$F318*$G318*$H318*$L318*AB$10)</f>
        <v>0</v>
      </c>
      <c r="AC318" s="34"/>
      <c r="AD318" s="34">
        <f t="shared" ref="AD318:AD321" si="2631">(AC318/12*1*$D318*$G318*$H318*$L318*AD$9)+(AC318/12*5*$E318*$G318*$H318*$L318*AD$10)+(AC318/12*6*$F318*$G318*$H318*$L318*AD$10)</f>
        <v>0</v>
      </c>
      <c r="AE318" s="34"/>
      <c r="AF318" s="34">
        <f t="shared" ref="AF318:AF321" si="2632">(AE318/12*1*$D318*$G318*$H318*$L318*AF$9)+(AE318/12*5*$E318*$G318*$H318*$L318*AF$10)+(AE318/12*6*$F318*$G318*$H318*$L318*AF$10)</f>
        <v>0</v>
      </c>
      <c r="AG318" s="34"/>
      <c r="AH318" s="34">
        <f t="shared" ref="AH318:AH321" si="2633">(AG318/12*1*$D318*$G318*$H318*$L318*AH$9)+(AG318/12*5*$E318*$G318*$H318*$L318*AH$10)+(AG318/12*6*$F318*$G318*$H318*$L318*AH$10)</f>
        <v>0</v>
      </c>
      <c r="AI318" s="34"/>
      <c r="AJ318" s="34">
        <f t="shared" ref="AJ318:AJ321" si="2634">(AI318/12*1*$D318*$G318*$H318*$L318*AJ$9)+(AI318/12*3*$E318*$G318*$H318*$L318*AJ$10)+(AI318/12*2*$E318*$G318*$H318*$L318*AJ$11)+(AI318/12*6*$F318*$G318*$H318*$L318*AJ$11)</f>
        <v>0</v>
      </c>
      <c r="AK318" s="34"/>
      <c r="AL318" s="34">
        <f>(AK318/12*1*$D318*$G318*$H318*$L318*AL$9)+(AK318/12*5*$E318*$G318*$H318*$L318*AL$10)+(AK318/12*6*$F318*$G318*$H318*$L318*AL$10)</f>
        <v>0</v>
      </c>
      <c r="AM318" s="34"/>
      <c r="AN318" s="34">
        <f>(AM318/12*1*$D318*$G318*$H318*$L318*AN$9)+(AM318/12*5*$E318*$G318*$H318*$L318*AN$10)+(AM318/12*6*$F318*$G318*$H318*$L318*AN$10)</f>
        <v>0</v>
      </c>
      <c r="AO318" s="34"/>
      <c r="AP318" s="34">
        <f t="shared" ref="AP318:AP321" si="2635">(AO318/12*1*$D318*$G318*$H318*$L318*AP$9)+(AO318/12*5*$E318*$G318*$H318*$L318*AP$10)+(AO318/12*6*$F318*$G318*$H318*$L318*AP$10)</f>
        <v>0</v>
      </c>
      <c r="AQ318" s="34">
        <v>8</v>
      </c>
      <c r="AR318" s="34">
        <f>(AQ318/12*1*$D318*$G318*$H318*$M318*AR$9)+(AQ318/12*5*$E318*$G318*$H318*$M318*AR$10)+(AQ318/12*6*$F318*$G318*$H318*$M318*AR$10)</f>
        <v>293365.03472639993</v>
      </c>
      <c r="AS318" s="34"/>
      <c r="AT318" s="34">
        <f>(AS318/12*1*$D318*$G318*$H318*$M318*AT$9)+(AS318/12*5*$E318*$G318*$H318*$M318*AT$10)+(AS318/12*6*$F318*$G318*$H318*$M318*AT$10)</f>
        <v>0</v>
      </c>
      <c r="AU318" s="34"/>
      <c r="AV318" s="34">
        <f t="shared" ref="AV318:AV321" si="2636">(AU318/12*1*$D318*$G318*$H318*$M318*AV$9)+(AU318/12*5*$E318*$G318*$H318*$M318*AV$10)+(AU318/12*6*$F318*$G318*$H318*$M318*AV$10)</f>
        <v>0</v>
      </c>
      <c r="AW318" s="34"/>
      <c r="AX318" s="34">
        <f t="shared" ref="AX318:AX321" si="2637">(AW318/12*1*$D318*$G318*$H318*$M318*AX$9)+(AW318/12*5*$E318*$G318*$H318*$M318*AX$10)+(AW318/12*6*$F318*$G318*$H318*$M318*AX$10)</f>
        <v>0</v>
      </c>
      <c r="AY318" s="34"/>
      <c r="AZ318" s="34">
        <f t="shared" ref="AZ318:AZ321" si="2638">(AY318/12*1*$D318*$G318*$H318*$L318*AZ$9)+(AY318/12*5*$E318*$G318*$H318*$L318*AZ$10)+(AY318/12*6*$F318*$G318*$H318*$L318*AZ$10)</f>
        <v>0</v>
      </c>
      <c r="BA318" s="34"/>
      <c r="BB318" s="34">
        <f t="shared" ref="BB318:BB321" si="2639">(BA318/12*1*$D318*$G318*$H318*$L318*BB$9)+(BA318/12*5*$E318*$G318*$H318*$L318*BB$10)+(BA318/12*6*$F318*$G318*$H318*$L318*BB$10)</f>
        <v>0</v>
      </c>
      <c r="BC318" s="34"/>
      <c r="BD318" s="34">
        <f t="shared" ref="BD318:BD321" si="2640">(BC318/12*1*$D318*$G318*$H318*$M318*BD$9)+(BC318/12*5*$E318*$G318*$H318*$M318*BD$10)+(BC318/12*6*$F318*$G318*$H318*$M318*BD$10)</f>
        <v>0</v>
      </c>
      <c r="BE318" s="34"/>
      <c r="BF318" s="34">
        <f t="shared" ref="BF318:BF321" si="2641">(BE318/12*1*$D318*$G318*$H318*$L318*BF$9)+(BE318/12*5*$E318*$G318*$H318*$L318*BF$10)+(BE318/12*6*$F318*$G318*$H318*$L318*BF$10)</f>
        <v>0</v>
      </c>
      <c r="BG318" s="34"/>
      <c r="BH318" s="34">
        <f t="shared" ref="BH318:BH321" si="2642">(BG318/12*1*$D318*$G318*$H318*$L318*BH$9)+(BG318/12*5*$E318*$G318*$H318*$L318*BH$10)+(BG318/12*6*$F318*$G318*$H318*$L318*BH$10)</f>
        <v>0</v>
      </c>
      <c r="BI318" s="34"/>
      <c r="BJ318" s="34">
        <f t="shared" ref="BJ318:BJ321" si="2643">(BI318/12*1*$D318*$G318*$H318*$L318*BJ$9)+(BI318/12*5*$E318*$G318*$H318*$L318*BJ$10)+(BI318/12*6*$F318*$G318*$H318*$L318*BJ$10)</f>
        <v>0</v>
      </c>
      <c r="BK318" s="34"/>
      <c r="BL318" s="34">
        <f t="shared" ref="BL318:BL321" si="2644">(BK318/12*1*$D318*$G318*$H318*$M318*BL$9)+(BK318/12*5*$E318*$G318*$H318*$M318*BL$10)+(BK318/12*6*$F318*$G318*$H318*$M318*BL$10)</f>
        <v>0</v>
      </c>
      <c r="BM318" s="34"/>
      <c r="BN318" s="34">
        <f t="shared" ref="BN318:BN321" si="2645">(BM318/12*1*$D318*$G318*$H318*$L318*BN$9)+(BM318/12*5*$E318*$G318*$H318*$L318*BN$10)+(BM318/12*6*$F318*$G318*$H318*$L318*BN$10)</f>
        <v>0</v>
      </c>
      <c r="BO318" s="34">
        <v>10</v>
      </c>
      <c r="BP318" s="34">
        <f t="shared" ref="BP318:BP321" si="2646">(BO318/12*1*$D318*$G318*$H318*$L318*BP$9)+(BO318/12*3*$E318*$G318*$H318*$L318*BP$10)+(BO318/12*2*$E318*$G318*$H318*$L318*BP$11)+(BO318/12*6*$F318*$G318*$H318*$L318*BP$11)</f>
        <v>319579.69133999996</v>
      </c>
      <c r="BQ318" s="40"/>
      <c r="BR318" s="34">
        <f t="shared" ref="BR318:BR321" si="2647">(BQ318/12*1*$D318*$G318*$H318*$M318*BR$9)+(BQ318/12*5*$E318*$G318*$H318*$M318*BR$10)+(BQ318/12*6*$F318*$G318*$H318*$M318*BR$10)</f>
        <v>0</v>
      </c>
      <c r="BS318" s="34"/>
      <c r="BT318" s="34">
        <f t="shared" ref="BT318:BT321" si="2648">(BS318/12*1*$D318*$G318*$H318*$M318*BT$9)+(BS318/12*4*$E318*$G318*$H318*$M318*BT$10)+(BS318/12*1*$E318*$G318*$H318*$M318*BT$12)+(BS318/12*6*$F318*$G318*$H318*$M318*BT$12)</f>
        <v>0</v>
      </c>
      <c r="BU318" s="34"/>
      <c r="BV318" s="34">
        <f t="shared" ref="BV318:BV321" si="2649">(BU318/12*1*$D318*$F318*$G318*$L318*BV$9)+(BU318/12*11*$E318*$F318*$G318*$L318*BV$10)</f>
        <v>0</v>
      </c>
      <c r="BW318" s="34"/>
      <c r="BX318" s="34">
        <f>(BW318/12*1*$D318*$G318*$H318*$L318*BX$9)+(BW318/12*5*$E318*$G318*$H318*$L318*BX$10)+(BW318/12*6*$F318*$G318*$H318*$L318*BX$10)</f>
        <v>0</v>
      </c>
      <c r="BY318" s="34"/>
      <c r="BZ318" s="34">
        <f>(BY318/12*1*$D318*$G318*$H318*$L318*BZ$9)+(BY318/12*5*$E318*$G318*$H318*$L318*BZ$10)+(BY318/12*6*$F318*$G318*$H318*$L318*BZ$10)</f>
        <v>0</v>
      </c>
      <c r="CA318" s="34"/>
      <c r="CB318" s="34">
        <f>(CA318/12*1*$D318*$G318*$H318*$L318*CB$9)+(CA318/12*5*$E318*$G318*$H318*$L318*CB$10)+(CA318/12*6*$F318*$G318*$H318*$L318*CB$10)</f>
        <v>0</v>
      </c>
      <c r="CC318" s="34"/>
      <c r="CD318" s="34">
        <f>(CC318/12*1*$D318*$G318*$H318*$L318*CD$9)+(CC318/12*5*$E318*$G318*$H318*$L318*CD$10)+(CC318/12*6*$F318*$G318*$H318*$L318*CD$10)</f>
        <v>0</v>
      </c>
      <c r="CE318" s="34"/>
      <c r="CF318" s="34">
        <f t="shared" ref="CF318:CF321" si="2650">(CE318/12*1*$D318*$G318*$H318*$M318*CF$9)+(CE318/12*5*$E318*$G318*$H318*$M318*CF$10)+(CE318/12*6*$F318*$G318*$H318*$M318*CF$10)</f>
        <v>0</v>
      </c>
      <c r="CG318" s="34"/>
      <c r="CH318" s="34">
        <f t="shared" ref="CH318:CH321" si="2651">(CG318/12*1*$D318*$G318*$H318*$L318*CH$9)+(CG318/12*5*$E318*$G318*$H318*$L318*CH$10)+(CG318/12*6*$F318*$G318*$H318*$L318*CH$10)</f>
        <v>0</v>
      </c>
      <c r="CI318" s="34"/>
      <c r="CJ318" s="34">
        <f t="shared" ref="CJ318:CJ321" si="2652">(CI318/12*1*$D318*$G318*$H318*$M318*CJ$9)+(CI318/12*5*$E318*$G318*$H318*$M318*CJ$10)+(CI318/12*6*$F318*$G318*$H318*$M318*CJ$10)</f>
        <v>0</v>
      </c>
      <c r="CK318" s="34"/>
      <c r="CL318" s="34">
        <f t="shared" ref="CL318:CL321" si="2653">(CK318/12*1*$D318*$G318*$H318*$L318*CL$9)+(CK318/12*5*$E318*$G318*$H318*$L318*CL$10)+(CK318/12*6*$F318*$G318*$H318*$L318*CL$10)</f>
        <v>0</v>
      </c>
      <c r="CM318" s="34">
        <v>2</v>
      </c>
      <c r="CN318" s="34">
        <f>(CM318/12*1*$D318*$G318*$H318*$L318*CN$9)+(CM318/12*11*$E318*$G318*$H318*$L318*CN$10)</f>
        <v>58884.917363999979</v>
      </c>
      <c r="CO318" s="34">
        <v>7</v>
      </c>
      <c r="CP318" s="34">
        <v>177136.12</v>
      </c>
      <c r="CQ318" s="34"/>
      <c r="CR318" s="34"/>
      <c r="CS318" s="34">
        <f t="shared" si="2268"/>
        <v>7</v>
      </c>
      <c r="CT318" s="34">
        <f t="shared" si="2268"/>
        <v>177136.12</v>
      </c>
      <c r="CU318" s="34"/>
      <c r="CV318" s="34">
        <f t="shared" ref="CV318:CV321" si="2654">(CU318/12*1*$D318*$G318*$H318*$M318*CV$9)+(CU318/12*5*$E318*$G318*$H318*$M318*CV$10)+(CU318/12*6*$F318*$G318*$H318*$M318*CV$10)</f>
        <v>0</v>
      </c>
      <c r="CW318" s="34">
        <v>4</v>
      </c>
      <c r="CX318" s="34">
        <f t="shared" ref="CX318:CX321" si="2655">(CW318/12*1*$D318*$G318*$H318*$M318*CX$9)+(CW318/12*5*$E318*$G318*$H318*$M318*CX$10)+(CW318/12*6*$F318*$G318*$H318*$M318*CX$10)</f>
        <v>139552.67027519998</v>
      </c>
      <c r="CY318" s="34"/>
      <c r="CZ318" s="34">
        <f t="shared" ref="CZ318:CZ321" si="2656">(CY318/12*1*$D318*$G318*$H318*$L318*CZ$9)+(CY318/12*5*$E318*$G318*$H318*$L318*CZ$10)+(CY318/12*6*$F318*$G318*$H318*$L318*CZ$10)</f>
        <v>0</v>
      </c>
      <c r="DA318" s="34"/>
      <c r="DB318" s="34">
        <f t="shared" ref="DB318:DB321" si="2657">(DA318/12*1*$D318*$G318*$H318*$M318*DB$9)+(DA318/12*5*$E318*$G318*$H318*$M318*DB$10)+(DA318/12*6*$F318*$G318*$H318*$M318*DB$10)</f>
        <v>0</v>
      </c>
      <c r="DC318" s="34"/>
      <c r="DD318" s="34">
        <f t="shared" ref="DD318:DD321" si="2658">(DC318/12*1*$D318*$G318*$H318*$M318*DD$9)+(DC318/12*5*$E318*$G318*$H318*$M318*DD$10)+(DC318/12*6*$F318*$G318*$H318*$M318*DD$10)</f>
        <v>0</v>
      </c>
      <c r="DE318" s="34"/>
      <c r="DF318" s="34">
        <f t="shared" ref="DF318:DF321" si="2659">(DE318/12*1*$D318*$G318*$H318*$M318*DF$9)+(DE318/12*5*$E318*$G318*$H318*$M318*DF$10)+(DE318/12*6*$F318*$G318*$H318*$M318*DF$10)</f>
        <v>0</v>
      </c>
      <c r="DG318" s="34">
        <v>4</v>
      </c>
      <c r="DH318" s="34">
        <f>(DG318/12*1*$D318*$G318*$H318*$M318*DH$9)+(DG318/12*11*$E318*$G318*$H318*$M318*DH$10)</f>
        <v>154806.66976319993</v>
      </c>
      <c r="DI318" s="34">
        <v>1</v>
      </c>
      <c r="DJ318" s="34">
        <v>37487.629999999997</v>
      </c>
      <c r="DK318" s="34"/>
      <c r="DL318" s="27"/>
      <c r="DM318" s="34"/>
      <c r="DN318" s="27">
        <f t="shared" si="2276"/>
        <v>37487.629999999997</v>
      </c>
      <c r="DO318" s="34"/>
      <c r="DP318" s="34">
        <f t="shared" ref="DP318:DP321" si="2660">(DO318/12*1*$D318*$G318*$H318*$L318*DP$9)+(DO318/12*5*$E318*$G318*$H318*$L318*DP$10)+(DO318/12*6*$F318*$G318*$H318*$L318*DP$10)</f>
        <v>0</v>
      </c>
      <c r="DQ318" s="34"/>
      <c r="DR318" s="34">
        <f>(DQ318/12*1*$D318*$G318*$H318*$M318*DR$9)+(DQ318/12*11*$E318*$G318*$H318*$M318*DR$10)</f>
        <v>0</v>
      </c>
      <c r="DS318" s="34">
        <v>0</v>
      </c>
      <c r="DT318" s="34">
        <f t="shared" ref="DT318:DT324" si="2661">(DS318/3*1*$D318*$G318*$H318*$M318*DT$9)+(DS318/3*2*$E318*$G318*$H318*$M318*DT$10)</f>
        <v>0</v>
      </c>
      <c r="DU318" s="34"/>
      <c r="DV318" s="27"/>
      <c r="DW318" s="34">
        <f t="shared" si="2263"/>
        <v>0</v>
      </c>
      <c r="DX318" s="34">
        <f t="shared" si="2263"/>
        <v>0</v>
      </c>
      <c r="DY318" s="34"/>
      <c r="DZ318" s="34">
        <f>(DY318/12*1*$D318*$G318*$H318*$M318*DZ$9)+(DY318/12*11*$E318*$G318*$H318*$M318*DZ$10)</f>
        <v>0</v>
      </c>
      <c r="EA318" s="34">
        <v>0</v>
      </c>
      <c r="EB318" s="34">
        <f t="shared" si="2609"/>
        <v>0</v>
      </c>
      <c r="EC318" s="27"/>
      <c r="ED318" s="34"/>
      <c r="EE318" s="34">
        <f t="shared" si="2269"/>
        <v>0</v>
      </c>
      <c r="EF318" s="34">
        <f t="shared" si="2269"/>
        <v>0</v>
      </c>
      <c r="EG318" s="34"/>
      <c r="EH318" s="34">
        <f>(EG318/12*1*$D318*$G318*$H318*$L318*EH$9)+(EG318/12*11*$E318*$G318*$H318*$L318*EH$10)</f>
        <v>0</v>
      </c>
      <c r="EI318" s="34">
        <v>2</v>
      </c>
      <c r="EJ318" s="34">
        <v>64880.06</v>
      </c>
      <c r="EK318" s="34"/>
      <c r="EL318" s="34"/>
      <c r="EM318" s="34">
        <f t="shared" si="2270"/>
        <v>2</v>
      </c>
      <c r="EN318" s="34">
        <f t="shared" si="2270"/>
        <v>64880.06</v>
      </c>
      <c r="EO318" s="34">
        <v>2</v>
      </c>
      <c r="EP318" s="34">
        <f>(EO318/12*1*$D318*$G318*$H318*$L318*EP$9)+(EO318/12*11*$E318*$G318*$H318*$L318*EP$10)</f>
        <v>64527.554363999981</v>
      </c>
      <c r="EQ318" s="34">
        <v>0</v>
      </c>
      <c r="ER318" s="34">
        <v>0</v>
      </c>
      <c r="ES318" s="34"/>
      <c r="ET318" s="34"/>
      <c r="EU318" s="34">
        <f t="shared" si="2271"/>
        <v>0</v>
      </c>
      <c r="EV318" s="34">
        <f t="shared" si="2271"/>
        <v>0</v>
      </c>
      <c r="EW318" s="34"/>
      <c r="EX318" s="34">
        <f>(EW318/12*1*$D318*$G318*$H318*$M318*EX$9)+(EW318/12*11*$E318*$G318*$H318*$M318*EX$10)</f>
        <v>0</v>
      </c>
      <c r="EY318" s="34">
        <v>1</v>
      </c>
      <c r="EZ318" s="34">
        <v>53514.64</v>
      </c>
      <c r="FA318" s="34"/>
      <c r="FB318" s="34"/>
      <c r="FC318" s="34">
        <f t="shared" si="2514"/>
        <v>1</v>
      </c>
      <c r="FD318" s="34">
        <f t="shared" si="2514"/>
        <v>53514.64</v>
      </c>
      <c r="FE318" s="34"/>
      <c r="FF318" s="34">
        <f t="shared" ref="FF318:FF321" si="2662">(FE318/12*1*$D318*$G318*$H318*$M318*FF$9)+(FE318/12*11*$E318*$G318*$H318*$M318*FF$10)</f>
        <v>0</v>
      </c>
      <c r="FG318" s="34">
        <v>0</v>
      </c>
      <c r="FH318" s="34">
        <f t="shared" si="2396"/>
        <v>0</v>
      </c>
      <c r="FI318" s="34"/>
      <c r="FJ318" s="34"/>
      <c r="FK318" s="34">
        <f t="shared" si="2515"/>
        <v>0</v>
      </c>
      <c r="FL318" s="34">
        <f t="shared" si="2515"/>
        <v>0</v>
      </c>
      <c r="FM318" s="34"/>
      <c r="FN318" s="34">
        <f t="shared" ref="FN318:FN321" si="2663">(FM318/12*1*$D318*$G318*$H318*$M318*FN$9)+(FM318/12*11*$E318*$G318*$H318*$M318*FN$10)</f>
        <v>0</v>
      </c>
      <c r="FO318" s="34">
        <v>0</v>
      </c>
      <c r="FP318" s="34">
        <f t="shared" si="2280"/>
        <v>0</v>
      </c>
      <c r="FQ318" s="34"/>
      <c r="FR318" s="34"/>
      <c r="FS318" s="34"/>
      <c r="FT318" s="34"/>
      <c r="FU318" s="34"/>
      <c r="FV318" s="34">
        <f t="shared" ref="FV318:FV321" si="2664">(FU318/12*1*$D318*$G318*$H318*$N318*FV$9)+(FU318/12*11*$E318*$G318*$H318*$N318*FV$10)</f>
        <v>0</v>
      </c>
      <c r="FW318" s="34">
        <v>0</v>
      </c>
      <c r="FX318" s="34">
        <v>0</v>
      </c>
      <c r="FY318" s="34"/>
      <c r="FZ318" s="34"/>
      <c r="GA318" s="34">
        <f t="shared" si="2273"/>
        <v>0</v>
      </c>
      <c r="GB318" s="34">
        <f t="shared" si="2273"/>
        <v>0</v>
      </c>
      <c r="GC318" s="34"/>
      <c r="GD318" s="34">
        <f>(GC318/12*1*$D318*$G318*$H318*$O318*GD$9)+(GC318/12*11*$E318*$G318*$H318*$P318*GD$10)</f>
        <v>0</v>
      </c>
      <c r="GE318" s="34">
        <v>1</v>
      </c>
      <c r="GF318" s="34">
        <v>76500.53</v>
      </c>
      <c r="GG318" s="34"/>
      <c r="GH318" s="34"/>
      <c r="GI318" s="27">
        <f t="shared" si="2274"/>
        <v>1</v>
      </c>
      <c r="GJ318" s="27">
        <f t="shared" si="2274"/>
        <v>76500.53</v>
      </c>
      <c r="GK318" s="37"/>
      <c r="GL318" s="38"/>
    </row>
    <row r="319" spans="1:194" x14ac:dyDescent="0.25">
      <c r="A319" s="41"/>
      <c r="B319" s="72">
        <v>274</v>
      </c>
      <c r="C319" s="28" t="s">
        <v>457</v>
      </c>
      <c r="D319" s="29">
        <f t="shared" si="2520"/>
        <v>18150.400000000001</v>
      </c>
      <c r="E319" s="29">
        <f t="shared" si="2520"/>
        <v>18790</v>
      </c>
      <c r="F319" s="30">
        <v>18508</v>
      </c>
      <c r="G319" s="39">
        <v>2.91</v>
      </c>
      <c r="H319" s="31">
        <v>1</v>
      </c>
      <c r="I319" s="32"/>
      <c r="J319" s="32"/>
      <c r="K319" s="32"/>
      <c r="L319" s="29">
        <v>1.4</v>
      </c>
      <c r="M319" s="29">
        <v>1.68</v>
      </c>
      <c r="N319" s="29">
        <v>2.23</v>
      </c>
      <c r="O319" s="29">
        <v>2.39</v>
      </c>
      <c r="P319" s="33">
        <v>2.57</v>
      </c>
      <c r="Q319" s="34"/>
      <c r="R319" s="34">
        <f>(Q319/12*1*$D319*$G319*$H319*$L319*R$9)+(Q319/12*5*$E319*$G319*$H319*$L319*R$10)+(Q319/12*6*$F319*$G319*$H319*$L319*R$10)</f>
        <v>0</v>
      </c>
      <c r="S319" s="34"/>
      <c r="T319" s="34">
        <f>(S319/12*1*$D319*$G319*$H319*$L319*T$9)+(S319/12*5*$E319*$G319*$H319*$L319*T$10)+(S319/12*6*$F319*$G319*$H319*$L319*T$10)</f>
        <v>0</v>
      </c>
      <c r="U319" s="34"/>
      <c r="V319" s="34">
        <f t="shared" si="2627"/>
        <v>0</v>
      </c>
      <c r="W319" s="34"/>
      <c r="X319" s="34">
        <f t="shared" si="2628"/>
        <v>0</v>
      </c>
      <c r="Y319" s="34"/>
      <c r="Z319" s="34">
        <f t="shared" si="2629"/>
        <v>0</v>
      </c>
      <c r="AA319" s="34"/>
      <c r="AB319" s="34">
        <f t="shared" si="2630"/>
        <v>0</v>
      </c>
      <c r="AC319" s="34"/>
      <c r="AD319" s="34">
        <f t="shared" si="2631"/>
        <v>0</v>
      </c>
      <c r="AE319" s="34"/>
      <c r="AF319" s="34">
        <f t="shared" si="2632"/>
        <v>0</v>
      </c>
      <c r="AG319" s="34"/>
      <c r="AH319" s="34">
        <f t="shared" si="2633"/>
        <v>0</v>
      </c>
      <c r="AI319" s="34">
        <v>1</v>
      </c>
      <c r="AJ319" s="34">
        <f t="shared" si="2634"/>
        <v>83401.087910000002</v>
      </c>
      <c r="AK319" s="34"/>
      <c r="AL319" s="34">
        <f>(AK319/12*1*$D319*$G319*$H319*$L319*AL$9)+(AK319/12*5*$E319*$G319*$H319*$L319*AL$10)+(AK319/12*6*$F319*$G319*$H319*$L319*AL$10)</f>
        <v>0</v>
      </c>
      <c r="AM319" s="34"/>
      <c r="AN319" s="34">
        <f>(AM319/12*1*$D319*$G319*$H319*$L319*AN$9)+(AM319/12*5*$E319*$G319*$H319*$L319*AN$10)+(AM319/12*6*$F319*$G319*$H319*$L319*AN$10)</f>
        <v>0</v>
      </c>
      <c r="AO319" s="34"/>
      <c r="AP319" s="34">
        <f t="shared" si="2635"/>
        <v>0</v>
      </c>
      <c r="AQ319" s="34">
        <v>8</v>
      </c>
      <c r="AR319" s="34">
        <f>(AQ319/12*1*$D319*$G319*$H319*$M319*AR$9)+(AQ319/12*5*$E319*$G319*$H319*$M319*AR$10)+(AQ319/12*6*$F319*$G319*$H319*$M319*AR$10)</f>
        <v>729651.49662719993</v>
      </c>
      <c r="AS319" s="34"/>
      <c r="AT319" s="34">
        <f>(AS319/12*1*$D319*$G319*$H319*$M319*AT$9)+(AS319/12*5*$E319*$G319*$H319*$M319*AT$10)+(AS319/12*6*$F319*$G319*$H319*$M319*AT$10)</f>
        <v>0</v>
      </c>
      <c r="AU319" s="34"/>
      <c r="AV319" s="34">
        <f t="shared" si="2636"/>
        <v>0</v>
      </c>
      <c r="AW319" s="34"/>
      <c r="AX319" s="34">
        <f t="shared" si="2637"/>
        <v>0</v>
      </c>
      <c r="AY319" s="34"/>
      <c r="AZ319" s="34">
        <f t="shared" si="2638"/>
        <v>0</v>
      </c>
      <c r="BA319" s="34"/>
      <c r="BB319" s="34">
        <f t="shared" si="2639"/>
        <v>0</v>
      </c>
      <c r="BC319" s="34"/>
      <c r="BD319" s="34">
        <f t="shared" si="2640"/>
        <v>0</v>
      </c>
      <c r="BE319" s="34"/>
      <c r="BF319" s="34">
        <f t="shared" si="2641"/>
        <v>0</v>
      </c>
      <c r="BG319" s="34"/>
      <c r="BH319" s="34">
        <f t="shared" si="2642"/>
        <v>0</v>
      </c>
      <c r="BI319" s="34"/>
      <c r="BJ319" s="34">
        <f t="shared" si="2643"/>
        <v>0</v>
      </c>
      <c r="BK319" s="34"/>
      <c r="BL319" s="34">
        <f t="shared" si="2644"/>
        <v>0</v>
      </c>
      <c r="BM319" s="34"/>
      <c r="BN319" s="34">
        <f t="shared" si="2645"/>
        <v>0</v>
      </c>
      <c r="BO319" s="34">
        <v>12</v>
      </c>
      <c r="BP319" s="34">
        <f t="shared" si="2646"/>
        <v>953822.463384</v>
      </c>
      <c r="BQ319" s="40"/>
      <c r="BR319" s="34">
        <f t="shared" si="2647"/>
        <v>0</v>
      </c>
      <c r="BS319" s="34"/>
      <c r="BT319" s="34">
        <f t="shared" si="2648"/>
        <v>0</v>
      </c>
      <c r="BU319" s="34"/>
      <c r="BV319" s="34">
        <f t="shared" si="2649"/>
        <v>0</v>
      </c>
      <c r="BW319" s="34"/>
      <c r="BX319" s="34">
        <f>(BW319/12*1*$D319*$G319*$H319*$L319*BX$9)+(BW319/12*5*$E319*$G319*$H319*$L319*BX$10)+(BW319/12*6*$F319*$G319*$H319*$L319*BX$10)</f>
        <v>0</v>
      </c>
      <c r="BY319" s="34"/>
      <c r="BZ319" s="34">
        <f>(BY319/12*1*$D319*$G319*$H319*$L319*BZ$9)+(BY319/12*5*$E319*$G319*$H319*$L319*BZ$10)+(BY319/12*6*$F319*$G319*$H319*$L319*BZ$10)</f>
        <v>0</v>
      </c>
      <c r="CA319" s="34"/>
      <c r="CB319" s="34">
        <f>(CA319/12*1*$D319*$G319*$H319*$L319*CB$9)+(CA319/12*5*$E319*$G319*$H319*$L319*CB$10)+(CA319/12*6*$F319*$G319*$H319*$L319*CB$10)</f>
        <v>0</v>
      </c>
      <c r="CC319" s="34"/>
      <c r="CD319" s="34">
        <f>(CC319/12*1*$D319*$G319*$H319*$L319*CD$9)+(CC319/12*5*$E319*$G319*$H319*$L319*CD$10)+(CC319/12*6*$F319*$G319*$H319*$L319*CD$10)</f>
        <v>0</v>
      </c>
      <c r="CE319" s="34"/>
      <c r="CF319" s="34">
        <f t="shared" si="2650"/>
        <v>0</v>
      </c>
      <c r="CG319" s="34"/>
      <c r="CH319" s="34">
        <f t="shared" si="2651"/>
        <v>0</v>
      </c>
      <c r="CI319" s="34"/>
      <c r="CJ319" s="34">
        <f t="shared" si="2652"/>
        <v>0</v>
      </c>
      <c r="CK319" s="34"/>
      <c r="CL319" s="34">
        <f t="shared" si="2653"/>
        <v>0</v>
      </c>
      <c r="CM319" s="34"/>
      <c r="CN319" s="34">
        <f>(CM319/12*1*$D319*$G319*$H319*$L319*CN$9)+(CM319/12*11*$E319*$G319*$H319*$L319*CN$10)</f>
        <v>0</v>
      </c>
      <c r="CO319" s="34">
        <v>2</v>
      </c>
      <c r="CP319" s="34">
        <v>146058.28</v>
      </c>
      <c r="CQ319" s="34"/>
      <c r="CR319" s="34"/>
      <c r="CS319" s="34">
        <f t="shared" si="2268"/>
        <v>2</v>
      </c>
      <c r="CT319" s="34">
        <f t="shared" si="2268"/>
        <v>146058.28</v>
      </c>
      <c r="CU319" s="34">
        <v>10</v>
      </c>
      <c r="CV319" s="34">
        <f t="shared" si="2654"/>
        <v>867731.34722400003</v>
      </c>
      <c r="CW319" s="34"/>
      <c r="CX319" s="34">
        <f t="shared" si="2655"/>
        <v>0</v>
      </c>
      <c r="CY319" s="34"/>
      <c r="CZ319" s="34">
        <f t="shared" si="2656"/>
        <v>0</v>
      </c>
      <c r="DA319" s="34"/>
      <c r="DB319" s="34">
        <f t="shared" si="2657"/>
        <v>0</v>
      </c>
      <c r="DC319" s="34"/>
      <c r="DD319" s="34">
        <f t="shared" si="2658"/>
        <v>0</v>
      </c>
      <c r="DE319" s="34"/>
      <c r="DF319" s="34">
        <f t="shared" si="2659"/>
        <v>0</v>
      </c>
      <c r="DG319" s="34">
        <v>2</v>
      </c>
      <c r="DH319" s="34">
        <f>(DG319/12*1*$D319*$G319*$H319*$M319*DH$9)+(DG319/12*11*$E319*$G319*$H319*$M319*DH$10)</f>
        <v>192515.98675679998</v>
      </c>
      <c r="DI319" s="34">
        <v>2</v>
      </c>
      <c r="DJ319" s="34">
        <v>193642.04</v>
      </c>
      <c r="DK319" s="34"/>
      <c r="DL319" s="27"/>
      <c r="DM319" s="34"/>
      <c r="DN319" s="27">
        <f t="shared" si="2276"/>
        <v>193642.04</v>
      </c>
      <c r="DO319" s="34"/>
      <c r="DP319" s="34">
        <f t="shared" si="2660"/>
        <v>0</v>
      </c>
      <c r="DQ319" s="34">
        <v>4</v>
      </c>
      <c r="DR319" s="34">
        <f>(DQ319/12*1*$D319*$G319*$H319*$M319*DR$9)+(DQ319/12*11*$E319*$G319*$H319*$M319*DR$10)</f>
        <v>385031.97351359995</v>
      </c>
      <c r="DS319" s="34">
        <v>2</v>
      </c>
      <c r="DT319" s="34">
        <v>193642.04</v>
      </c>
      <c r="DU319" s="34"/>
      <c r="DV319" s="27"/>
      <c r="DW319" s="34">
        <f t="shared" si="2263"/>
        <v>2</v>
      </c>
      <c r="DX319" s="34">
        <f t="shared" si="2263"/>
        <v>193642.04</v>
      </c>
      <c r="DY319" s="34"/>
      <c r="DZ319" s="34">
        <f>(DY319/12*1*$D319*$G319*$H319*$M319*DZ$9)+(DY319/12*11*$E319*$G319*$H319*$M319*DZ$10)</f>
        <v>0</v>
      </c>
      <c r="EA319" s="34">
        <v>2</v>
      </c>
      <c r="EB319" s="34">
        <v>182005.35</v>
      </c>
      <c r="EC319" s="27"/>
      <c r="ED319" s="34"/>
      <c r="EE319" s="34">
        <f t="shared" si="2269"/>
        <v>2</v>
      </c>
      <c r="EF319" s="34">
        <f t="shared" si="2269"/>
        <v>182005.35</v>
      </c>
      <c r="EG319" s="34"/>
      <c r="EH319" s="34">
        <f>(EG319/12*1*$D319*$G319*$H319*$L319*EH$9)+(EG319/12*11*$E319*$G319*$H319*$L319*EH$10)</f>
        <v>0</v>
      </c>
      <c r="EI319" s="34">
        <v>9</v>
      </c>
      <c r="EJ319" s="34">
        <v>726157.61999999988</v>
      </c>
      <c r="EK319" s="34"/>
      <c r="EL319" s="34"/>
      <c r="EM319" s="34">
        <f t="shared" si="2270"/>
        <v>9</v>
      </c>
      <c r="EN319" s="34">
        <f t="shared" si="2270"/>
        <v>726157.61999999988</v>
      </c>
      <c r="EO319" s="34">
        <v>2</v>
      </c>
      <c r="EP319" s="34">
        <f>(EO319/12*1*$D319*$G319*$H319*$L319*EP$9)+(EO319/12*11*$E319*$G319*$H319*$L319*EP$10)</f>
        <v>160491.60957199999</v>
      </c>
      <c r="EQ319" s="34">
        <v>2</v>
      </c>
      <c r="ER319" s="34">
        <v>161368.35999999999</v>
      </c>
      <c r="ES319" s="34"/>
      <c r="ET319" s="34"/>
      <c r="EU319" s="34">
        <f t="shared" si="2271"/>
        <v>2</v>
      </c>
      <c r="EV319" s="34">
        <f t="shared" si="2271"/>
        <v>161368.35999999999</v>
      </c>
      <c r="EW319" s="34"/>
      <c r="EX319" s="34">
        <f>(EW319/12*1*$D319*$G319*$H319*$M319*EX$9)+(EW319/12*11*$E319*$G319*$H319*$M319*EX$10)</f>
        <v>0</v>
      </c>
      <c r="EY319" s="34">
        <v>0</v>
      </c>
      <c r="EZ319" s="34">
        <f t="shared" si="2279"/>
        <v>0</v>
      </c>
      <c r="FA319" s="34"/>
      <c r="FB319" s="34"/>
      <c r="FC319" s="34">
        <f t="shared" si="2514"/>
        <v>0</v>
      </c>
      <c r="FD319" s="34">
        <f t="shared" si="2514"/>
        <v>0</v>
      </c>
      <c r="FE319" s="34">
        <v>4</v>
      </c>
      <c r="FF319" s="34">
        <f t="shared" si="2662"/>
        <v>497466.06907199998</v>
      </c>
      <c r="FG319" s="34">
        <v>3</v>
      </c>
      <c r="FH319" s="34">
        <v>373137.57</v>
      </c>
      <c r="FI319" s="34"/>
      <c r="FJ319" s="34"/>
      <c r="FK319" s="34">
        <f t="shared" si="2515"/>
        <v>3</v>
      </c>
      <c r="FL319" s="34">
        <f t="shared" si="2515"/>
        <v>373137.57</v>
      </c>
      <c r="FM319" s="34"/>
      <c r="FN319" s="34">
        <f t="shared" si="2663"/>
        <v>0</v>
      </c>
      <c r="FO319" s="34">
        <v>2</v>
      </c>
      <c r="FP319" s="34">
        <v>248606.34</v>
      </c>
      <c r="FQ319" s="34"/>
      <c r="FR319" s="34"/>
      <c r="FS319" s="34"/>
      <c r="FT319" s="34"/>
      <c r="FU319" s="34">
        <v>2</v>
      </c>
      <c r="FV319" s="34">
        <f t="shared" si="2664"/>
        <v>332126.54878299998</v>
      </c>
      <c r="FW319" s="34">
        <v>3</v>
      </c>
      <c r="FX319" s="34">
        <v>506872.21</v>
      </c>
      <c r="FY319" s="34"/>
      <c r="FZ319" s="34"/>
      <c r="GA319" s="34">
        <f t="shared" si="2273"/>
        <v>3</v>
      </c>
      <c r="GB319" s="34">
        <f t="shared" si="2273"/>
        <v>506872.21</v>
      </c>
      <c r="GC319" s="34"/>
      <c r="GD319" s="34">
        <f>(GC319/12*1*$D319*$G319*$H319*$O319*GD$9)+(GC319/12*11*$E319*$G319*$H319*$P319*GD$10)</f>
        <v>0</v>
      </c>
      <c r="GE319" s="34">
        <v>2</v>
      </c>
      <c r="GF319" s="34">
        <v>380541.08</v>
      </c>
      <c r="GG319" s="34"/>
      <c r="GH319" s="34"/>
      <c r="GI319" s="27">
        <f t="shared" si="2274"/>
        <v>2</v>
      </c>
      <c r="GJ319" s="27">
        <f t="shared" si="2274"/>
        <v>380541.08</v>
      </c>
      <c r="GK319" s="37"/>
      <c r="GL319" s="38"/>
    </row>
    <row r="320" spans="1:194" x14ac:dyDescent="0.25">
      <c r="A320" s="41"/>
      <c r="B320" s="72">
        <v>275</v>
      </c>
      <c r="C320" s="28" t="s">
        <v>458</v>
      </c>
      <c r="D320" s="29">
        <f t="shared" si="2520"/>
        <v>18150.400000000001</v>
      </c>
      <c r="E320" s="29">
        <f t="shared" si="2520"/>
        <v>18790</v>
      </c>
      <c r="F320" s="30">
        <v>18508</v>
      </c>
      <c r="G320" s="39">
        <v>1.21</v>
      </c>
      <c r="H320" s="31">
        <v>1</v>
      </c>
      <c r="I320" s="32"/>
      <c r="J320" s="32"/>
      <c r="K320" s="32"/>
      <c r="L320" s="29">
        <v>1.4</v>
      </c>
      <c r="M320" s="29">
        <v>1.68</v>
      </c>
      <c r="N320" s="29">
        <v>2.23</v>
      </c>
      <c r="O320" s="29">
        <v>2.39</v>
      </c>
      <c r="P320" s="33">
        <v>2.57</v>
      </c>
      <c r="Q320" s="34"/>
      <c r="R320" s="34">
        <f>(Q320/12*1*$D320*$G320*$H320*$L320*R$9)+(Q320/12*5*$E320*$G320*$H320*$L320*R$10)+(Q320/12*6*$F320*$G320*$H320*$L320*R$10)</f>
        <v>0</v>
      </c>
      <c r="S320" s="34">
        <v>116</v>
      </c>
      <c r="T320" s="34">
        <f>(S320/12*1*$D320*$G320*$H320*$L320*T$9)+(S320/12*5*$E320*$G320*$H320*$L320*T$10)+(S320/12*6*$F320*$G320*$H320*$L320*T$10)</f>
        <v>3717420.4236399997</v>
      </c>
      <c r="U320" s="34">
        <v>0</v>
      </c>
      <c r="V320" s="34">
        <f t="shared" si="2627"/>
        <v>0</v>
      </c>
      <c r="W320" s="34"/>
      <c r="X320" s="34">
        <f t="shared" si="2628"/>
        <v>0</v>
      </c>
      <c r="Y320" s="34"/>
      <c r="Z320" s="34">
        <f t="shared" si="2629"/>
        <v>0</v>
      </c>
      <c r="AA320" s="34"/>
      <c r="AB320" s="34">
        <f t="shared" si="2630"/>
        <v>0</v>
      </c>
      <c r="AC320" s="34">
        <v>0</v>
      </c>
      <c r="AD320" s="34">
        <f t="shared" si="2631"/>
        <v>0</v>
      </c>
      <c r="AE320" s="34">
        <v>0</v>
      </c>
      <c r="AF320" s="34">
        <f t="shared" si="2632"/>
        <v>0</v>
      </c>
      <c r="AG320" s="34">
        <v>0</v>
      </c>
      <c r="AH320" s="34">
        <f t="shared" si="2633"/>
        <v>0</v>
      </c>
      <c r="AI320" s="34">
        <v>1</v>
      </c>
      <c r="AJ320" s="34">
        <f t="shared" si="2634"/>
        <v>34678.802876666668</v>
      </c>
      <c r="AK320" s="34">
        <v>0</v>
      </c>
      <c r="AL320" s="34">
        <f>(AK320/12*1*$D320*$G320*$H320*$L320*AL$9)+(AK320/12*5*$E320*$G320*$H320*$L320*AL$10)+(AK320/12*6*$F320*$G320*$H320*$L320*AL$10)</f>
        <v>0</v>
      </c>
      <c r="AM320" s="34"/>
      <c r="AN320" s="34">
        <f>(AM320/12*1*$D320*$G320*$H320*$L320*AN$9)+(AM320/12*5*$E320*$G320*$H320*$L320*AN$10)+(AM320/12*6*$F320*$G320*$H320*$L320*AN$10)</f>
        <v>0</v>
      </c>
      <c r="AO320" s="34"/>
      <c r="AP320" s="34">
        <f t="shared" si="2635"/>
        <v>0</v>
      </c>
      <c r="AQ320" s="34">
        <v>10</v>
      </c>
      <c r="AR320" s="34">
        <f>(AQ320/12*1*$D320*$G320*$H320*$M320*AR$9)+(AQ320/12*5*$E320*$G320*$H320*$M320*AR$10)+(AQ320/12*6*$F320*$G320*$H320*$M320*AR$10)</f>
        <v>379243.26070399996</v>
      </c>
      <c r="AS320" s="34">
        <v>0</v>
      </c>
      <c r="AT320" s="34">
        <f>(AS320/12*1*$D320*$G320*$H320*$M320*AT$9)+(AS320/12*5*$E320*$G320*$H320*$M320*AT$10)+(AS320/12*6*$F320*$G320*$H320*$M320*AT$10)</f>
        <v>0</v>
      </c>
      <c r="AU320" s="73">
        <v>48</v>
      </c>
      <c r="AV320" s="34">
        <f t="shared" si="2636"/>
        <v>1820367.6513791999</v>
      </c>
      <c r="AW320" s="34">
        <v>0</v>
      </c>
      <c r="AX320" s="34">
        <f t="shared" si="2637"/>
        <v>0</v>
      </c>
      <c r="AY320" s="34"/>
      <c r="AZ320" s="34">
        <f t="shared" si="2638"/>
        <v>0</v>
      </c>
      <c r="BA320" s="34"/>
      <c r="BB320" s="34">
        <f t="shared" si="2639"/>
        <v>0</v>
      </c>
      <c r="BC320" s="34">
        <v>7</v>
      </c>
      <c r="BD320" s="34">
        <f t="shared" si="2640"/>
        <v>265470.28249280003</v>
      </c>
      <c r="BE320" s="34">
        <v>0</v>
      </c>
      <c r="BF320" s="34">
        <f t="shared" si="2641"/>
        <v>0</v>
      </c>
      <c r="BG320" s="34">
        <v>0</v>
      </c>
      <c r="BH320" s="34">
        <f t="shared" si="2642"/>
        <v>0</v>
      </c>
      <c r="BI320" s="34">
        <v>0</v>
      </c>
      <c r="BJ320" s="34">
        <f t="shared" si="2643"/>
        <v>0</v>
      </c>
      <c r="BK320" s="34">
        <v>0</v>
      </c>
      <c r="BL320" s="34">
        <f t="shared" si="2644"/>
        <v>0</v>
      </c>
      <c r="BM320" s="34">
        <v>4</v>
      </c>
      <c r="BN320" s="34">
        <f t="shared" si="2645"/>
        <v>132817.13265333333</v>
      </c>
      <c r="BO320" s="34"/>
      <c r="BP320" s="34">
        <f t="shared" si="2646"/>
        <v>0</v>
      </c>
      <c r="BQ320" s="40">
        <v>0</v>
      </c>
      <c r="BR320" s="34">
        <f t="shared" si="2647"/>
        <v>0</v>
      </c>
      <c r="BS320" s="34">
        <v>0</v>
      </c>
      <c r="BT320" s="34">
        <f t="shared" si="2648"/>
        <v>0</v>
      </c>
      <c r="BU320" s="34">
        <v>0</v>
      </c>
      <c r="BV320" s="34">
        <f t="shared" si="2649"/>
        <v>0</v>
      </c>
      <c r="BW320" s="34">
        <v>0</v>
      </c>
      <c r="BX320" s="34">
        <f>(BW320/12*1*$D320*$G320*$H320*$L320*BX$9)+(BW320/12*5*$E320*$G320*$H320*$L320*BX$10)+(BW320/12*6*$F320*$G320*$H320*$L320*BX$10)</f>
        <v>0</v>
      </c>
      <c r="BY320" s="34">
        <v>6</v>
      </c>
      <c r="BZ320" s="34">
        <f>(BY320/12*1*$D320*$G320*$H320*$L320*BZ$9)+(BY320/12*5*$E320*$G320*$H320*$L320*BZ$10)+(BY320/12*6*$F320*$G320*$H320*$L320*BZ$10)</f>
        <v>145677.96597199998</v>
      </c>
      <c r="CA320" s="34">
        <v>0</v>
      </c>
      <c r="CB320" s="34">
        <f>(CA320/12*1*$D320*$G320*$H320*$L320*CB$9)+(CA320/12*5*$E320*$G320*$H320*$L320*CB$10)+(CA320/12*6*$F320*$G320*$H320*$L320*CB$10)</f>
        <v>0</v>
      </c>
      <c r="CC320" s="34">
        <v>0</v>
      </c>
      <c r="CD320" s="34">
        <f>(CC320/12*1*$D320*$G320*$H320*$L320*CD$9)+(CC320/12*5*$E320*$G320*$H320*$L320*CD$10)+(CC320/12*6*$F320*$G320*$H320*$L320*CD$10)</f>
        <v>0</v>
      </c>
      <c r="CE320" s="34">
        <v>0</v>
      </c>
      <c r="CF320" s="34">
        <f t="shared" si="2650"/>
        <v>0</v>
      </c>
      <c r="CG320" s="34"/>
      <c r="CH320" s="34">
        <f t="shared" si="2651"/>
        <v>0</v>
      </c>
      <c r="CI320" s="34"/>
      <c r="CJ320" s="34">
        <f t="shared" si="2652"/>
        <v>0</v>
      </c>
      <c r="CK320" s="34">
        <v>0</v>
      </c>
      <c r="CL320" s="34">
        <f t="shared" si="2653"/>
        <v>0</v>
      </c>
      <c r="CM320" s="34">
        <v>10</v>
      </c>
      <c r="CN320" s="34">
        <f>(CM320/12*1*$D320*$G320*$H320*$L320*CN$9)+(CM320/12*11*$E320*$G320*$H320*$L320*CN$10)</f>
        <v>304490.38465999998</v>
      </c>
      <c r="CO320" s="34">
        <v>0</v>
      </c>
      <c r="CP320" s="34">
        <f t="shared" si="2597"/>
        <v>0</v>
      </c>
      <c r="CQ320" s="34"/>
      <c r="CR320" s="34"/>
      <c r="CS320" s="34">
        <f t="shared" si="2268"/>
        <v>0</v>
      </c>
      <c r="CT320" s="34">
        <f t="shared" si="2268"/>
        <v>0</v>
      </c>
      <c r="CU320" s="34">
        <v>6</v>
      </c>
      <c r="CV320" s="34">
        <f t="shared" si="2654"/>
        <v>216485.55260639999</v>
      </c>
      <c r="CW320" s="34">
        <v>7</v>
      </c>
      <c r="CX320" s="34">
        <f t="shared" si="2655"/>
        <v>252566.47804080002</v>
      </c>
      <c r="CY320" s="34">
        <v>4</v>
      </c>
      <c r="CZ320" s="34">
        <f t="shared" si="2656"/>
        <v>120833.44237066666</v>
      </c>
      <c r="DA320" s="34">
        <v>2</v>
      </c>
      <c r="DB320" s="34">
        <f t="shared" si="2657"/>
        <v>72500.065422399988</v>
      </c>
      <c r="DC320" s="34"/>
      <c r="DD320" s="34">
        <f t="shared" si="2658"/>
        <v>0</v>
      </c>
      <c r="DE320" s="34">
        <v>0</v>
      </c>
      <c r="DF320" s="34">
        <f t="shared" si="2659"/>
        <v>0</v>
      </c>
      <c r="DG320" s="34">
        <v>10</v>
      </c>
      <c r="DH320" s="34">
        <f>(DG320/12*1*$D320*$G320*$H320*$M320*DH$9)+(DG320/12*11*$E320*$G320*$H320*$M320*DH$10)</f>
        <v>400248.0137040001</v>
      </c>
      <c r="DI320" s="34">
        <v>0</v>
      </c>
      <c r="DJ320" s="34">
        <v>0</v>
      </c>
      <c r="DK320" s="34"/>
      <c r="DL320" s="27"/>
      <c r="DM320" s="34"/>
      <c r="DN320" s="27">
        <f t="shared" si="2276"/>
        <v>0</v>
      </c>
      <c r="DO320" s="34">
        <v>0</v>
      </c>
      <c r="DP320" s="34">
        <f t="shared" si="2660"/>
        <v>0</v>
      </c>
      <c r="DQ320" s="34">
        <v>17</v>
      </c>
      <c r="DR320" s="34">
        <f>(DQ320/12*1*$D320*$G320*$H320*$M320*DR$9)+(DQ320/12*11*$E320*$G320*$H320*$M320*DR$10)</f>
        <v>680421.62329680007</v>
      </c>
      <c r="DS320" s="34">
        <v>1</v>
      </c>
      <c r="DT320" s="34">
        <v>40258.910000000003</v>
      </c>
      <c r="DU320" s="34"/>
      <c r="DV320" s="27"/>
      <c r="DW320" s="34">
        <f t="shared" si="2263"/>
        <v>1</v>
      </c>
      <c r="DX320" s="34">
        <f t="shared" si="2263"/>
        <v>40258.910000000003</v>
      </c>
      <c r="DY320" s="34">
        <v>7</v>
      </c>
      <c r="DZ320" s="34">
        <f>(DY320/12*1*$D320*$G320*$H320*$M320*DZ$9)+(DY320/12*11*$E320*$G320*$H320*$M320*DZ$10)</f>
        <v>278989.85865519999</v>
      </c>
      <c r="EA320" s="34">
        <v>0</v>
      </c>
      <c r="EB320" s="34">
        <v>0</v>
      </c>
      <c r="EC320" s="27"/>
      <c r="ED320" s="34"/>
      <c r="EE320" s="34">
        <f t="shared" si="2269"/>
        <v>0</v>
      </c>
      <c r="EF320" s="34">
        <f t="shared" si="2269"/>
        <v>0</v>
      </c>
      <c r="EG320" s="34">
        <v>10</v>
      </c>
      <c r="EH320" s="34">
        <f>(EG320/12*1*$D320*$G320*$H320*$L320*EH$9)+(EG320/12*11*$E320*$G320*$H320*$L320*EH$10)</f>
        <v>333668.12299333338</v>
      </c>
      <c r="EI320" s="34">
        <v>6</v>
      </c>
      <c r="EJ320" s="34">
        <v>198047.87999999998</v>
      </c>
      <c r="EK320" s="34"/>
      <c r="EL320" s="34"/>
      <c r="EM320" s="34">
        <f t="shared" si="2270"/>
        <v>6</v>
      </c>
      <c r="EN320" s="34">
        <f t="shared" si="2270"/>
        <v>198047.87999999998</v>
      </c>
      <c r="EO320" s="34">
        <v>8</v>
      </c>
      <c r="EP320" s="34">
        <f>(EO320/12*1*$D320*$G320*$H320*$L320*EP$9)+(EO320/12*11*$E320*$G320*$H320*$L320*EP$10)</f>
        <v>266934.49839466659</v>
      </c>
      <c r="EQ320" s="34">
        <v>1</v>
      </c>
      <c r="ER320" s="34">
        <v>33549.089999999997</v>
      </c>
      <c r="ES320" s="34"/>
      <c r="ET320" s="34"/>
      <c r="EU320" s="34">
        <f t="shared" si="2271"/>
        <v>1</v>
      </c>
      <c r="EV320" s="34">
        <f t="shared" si="2271"/>
        <v>33549.089999999997</v>
      </c>
      <c r="EW320" s="34">
        <v>2</v>
      </c>
      <c r="EX320" s="34">
        <f>(EW320/12*1*$D320*$G320*$H320*$M320*EX$9)+(EW320/12*11*$E320*$G320*$H320*$M320*EX$10)</f>
        <v>104040.011768</v>
      </c>
      <c r="EY320" s="34">
        <v>0</v>
      </c>
      <c r="EZ320" s="34">
        <f t="shared" si="2279"/>
        <v>0</v>
      </c>
      <c r="FA320" s="34"/>
      <c r="FB320" s="34"/>
      <c r="FC320" s="34">
        <f t="shared" si="2514"/>
        <v>0</v>
      </c>
      <c r="FD320" s="34">
        <f t="shared" si="2514"/>
        <v>0</v>
      </c>
      <c r="FE320" s="34">
        <v>2</v>
      </c>
      <c r="FF320" s="34">
        <f t="shared" si="2662"/>
        <v>103425.07621599999</v>
      </c>
      <c r="FG320" s="34">
        <v>0</v>
      </c>
      <c r="FH320" s="34">
        <f t="shared" si="2396"/>
        <v>0</v>
      </c>
      <c r="FI320" s="34"/>
      <c r="FJ320" s="34"/>
      <c r="FK320" s="34">
        <f t="shared" si="2515"/>
        <v>0</v>
      </c>
      <c r="FL320" s="34">
        <f t="shared" si="2515"/>
        <v>0</v>
      </c>
      <c r="FM320" s="34">
        <v>1</v>
      </c>
      <c r="FN320" s="34">
        <f t="shared" si="2663"/>
        <v>51712.538107999993</v>
      </c>
      <c r="FO320" s="34">
        <v>0</v>
      </c>
      <c r="FP320" s="34">
        <f t="shared" si="2280"/>
        <v>0</v>
      </c>
      <c r="FQ320" s="34"/>
      <c r="FR320" s="34"/>
      <c r="FS320" s="34"/>
      <c r="FT320" s="34"/>
      <c r="FU320" s="34">
        <v>1</v>
      </c>
      <c r="FV320" s="34">
        <f t="shared" si="2664"/>
        <v>69050.36495316666</v>
      </c>
      <c r="FW320" s="34">
        <v>0</v>
      </c>
      <c r="FX320" s="34">
        <v>0</v>
      </c>
      <c r="FY320" s="34"/>
      <c r="FZ320" s="34"/>
      <c r="GA320" s="34">
        <f t="shared" si="2273"/>
        <v>0</v>
      </c>
      <c r="GB320" s="34">
        <f t="shared" si="2273"/>
        <v>0</v>
      </c>
      <c r="GC320" s="34">
        <v>10</v>
      </c>
      <c r="GD320" s="34">
        <f>(GC320/12*1*$D320*$G320*$H320*$O320*GD$9)+(GC320/12*11*$E320*$G320*$H320*$P320*GD$10)</f>
        <v>786466.6913216667</v>
      </c>
      <c r="GE320" s="34">
        <v>0</v>
      </c>
      <c r="GF320" s="34">
        <f t="shared" si="2281"/>
        <v>0</v>
      </c>
      <c r="GG320" s="34"/>
      <c r="GH320" s="34"/>
      <c r="GI320" s="27">
        <f t="shared" si="2274"/>
        <v>0</v>
      </c>
      <c r="GJ320" s="27">
        <f t="shared" si="2274"/>
        <v>0</v>
      </c>
      <c r="GK320" s="37"/>
      <c r="GL320" s="38"/>
    </row>
    <row r="321" spans="1:194" x14ac:dyDescent="0.25">
      <c r="A321" s="41"/>
      <c r="B321" s="72">
        <v>276</v>
      </c>
      <c r="C321" s="28" t="s">
        <v>459</v>
      </c>
      <c r="D321" s="29">
        <f t="shared" ref="D321:E336" si="2665">D320</f>
        <v>18150.400000000001</v>
      </c>
      <c r="E321" s="29">
        <f t="shared" si="2665"/>
        <v>18790</v>
      </c>
      <c r="F321" s="30">
        <v>18508</v>
      </c>
      <c r="G321" s="39">
        <v>2.0299999999999998</v>
      </c>
      <c r="H321" s="31">
        <v>1</v>
      </c>
      <c r="I321" s="32"/>
      <c r="J321" s="32"/>
      <c r="K321" s="32"/>
      <c r="L321" s="29">
        <v>1.4</v>
      </c>
      <c r="M321" s="29">
        <v>1.68</v>
      </c>
      <c r="N321" s="29">
        <v>2.23</v>
      </c>
      <c r="O321" s="29">
        <v>2.39</v>
      </c>
      <c r="P321" s="33">
        <v>2.57</v>
      </c>
      <c r="Q321" s="34"/>
      <c r="R321" s="34">
        <f>(Q321/12*1*$D321*$G321*$H321*$L321*R$9)+(Q321/12*5*$E321*$G321*$H321*$L321*R$10)+(Q321/12*6*$F321*$G321*$H321*$L321*R$10)</f>
        <v>0</v>
      </c>
      <c r="S321" s="34">
        <v>332</v>
      </c>
      <c r="T321" s="34">
        <f>(S321/12*1*$D321*$G321*$H321*$L321*T$9)+(S321/12*5*$E321*$G321*$H321*$L321*T$10)+(S321/12*6*$F321*$G321*$H321*$L321*T$10)</f>
        <v>17849762.530039996</v>
      </c>
      <c r="U321" s="34">
        <v>0</v>
      </c>
      <c r="V321" s="34">
        <f t="shared" si="2627"/>
        <v>0</v>
      </c>
      <c r="W321" s="34"/>
      <c r="X321" s="34">
        <f t="shared" si="2628"/>
        <v>0</v>
      </c>
      <c r="Y321" s="34"/>
      <c r="Z321" s="34">
        <f t="shared" si="2629"/>
        <v>0</v>
      </c>
      <c r="AA321" s="34">
        <v>8</v>
      </c>
      <c r="AB321" s="34">
        <f t="shared" si="2630"/>
        <v>433998.78853333328</v>
      </c>
      <c r="AC321" s="34">
        <v>0</v>
      </c>
      <c r="AD321" s="34">
        <f t="shared" si="2631"/>
        <v>0</v>
      </c>
      <c r="AE321" s="34">
        <v>0</v>
      </c>
      <c r="AF321" s="34">
        <f t="shared" si="2632"/>
        <v>0</v>
      </c>
      <c r="AG321" s="34">
        <v>0</v>
      </c>
      <c r="AH321" s="34">
        <f t="shared" si="2633"/>
        <v>0</v>
      </c>
      <c r="AI321" s="34"/>
      <c r="AJ321" s="34">
        <f t="shared" si="2634"/>
        <v>0</v>
      </c>
      <c r="AK321" s="34">
        <v>0</v>
      </c>
      <c r="AL321" s="34">
        <f>(AK321/12*1*$D321*$G321*$H321*$L321*AL$9)+(AK321/12*5*$E321*$G321*$H321*$L321*AL$10)+(AK321/12*6*$F321*$G321*$H321*$L321*AL$10)</f>
        <v>0</v>
      </c>
      <c r="AM321" s="34"/>
      <c r="AN321" s="34">
        <f>(AM321/12*1*$D321*$G321*$H321*$L321*AN$9)+(AM321/12*5*$E321*$G321*$H321*$L321*AN$10)+(AM321/12*6*$F321*$G321*$H321*$L321*AN$10)</f>
        <v>0</v>
      </c>
      <c r="AO321" s="34">
        <v>0</v>
      </c>
      <c r="AP321" s="34">
        <f t="shared" si="2635"/>
        <v>0</v>
      </c>
      <c r="AQ321" s="34">
        <v>18</v>
      </c>
      <c r="AR321" s="34">
        <f>(AQ321/12*1*$D321*$G321*$H321*$M321*AR$9)+(AQ321/12*5*$E321*$G321*$H321*$M321*AR$10)+(AQ321/12*6*$F321*$G321*$H321*$M321*AR$10)</f>
        <v>1145251.9624895998</v>
      </c>
      <c r="AS321" s="34">
        <v>0</v>
      </c>
      <c r="AT321" s="34">
        <f>(AS321/12*1*$D321*$G321*$H321*$M321*AT$9)+(AS321/12*5*$E321*$G321*$H321*$M321*AT$10)+(AS321/12*6*$F321*$G321*$H321*$M321*AT$10)</f>
        <v>0</v>
      </c>
      <c r="AU321" s="73">
        <v>9</v>
      </c>
      <c r="AV321" s="34">
        <f t="shared" si="2636"/>
        <v>572625.98124479991</v>
      </c>
      <c r="AW321" s="34">
        <v>0</v>
      </c>
      <c r="AX321" s="34">
        <f t="shared" si="2637"/>
        <v>0</v>
      </c>
      <c r="AY321" s="34"/>
      <c r="AZ321" s="34">
        <f t="shared" si="2638"/>
        <v>0</v>
      </c>
      <c r="BA321" s="34"/>
      <c r="BB321" s="34">
        <f t="shared" si="2639"/>
        <v>0</v>
      </c>
      <c r="BC321" s="34"/>
      <c r="BD321" s="34">
        <f t="shared" si="2640"/>
        <v>0</v>
      </c>
      <c r="BE321" s="34">
        <v>0</v>
      </c>
      <c r="BF321" s="34">
        <f t="shared" si="2641"/>
        <v>0</v>
      </c>
      <c r="BG321" s="34">
        <v>0</v>
      </c>
      <c r="BH321" s="34">
        <f t="shared" si="2642"/>
        <v>0</v>
      </c>
      <c r="BI321" s="34">
        <v>0</v>
      </c>
      <c r="BJ321" s="34">
        <f t="shared" si="2643"/>
        <v>0</v>
      </c>
      <c r="BK321" s="34">
        <v>0</v>
      </c>
      <c r="BL321" s="34">
        <f t="shared" si="2644"/>
        <v>0</v>
      </c>
      <c r="BM321" s="34">
        <v>7</v>
      </c>
      <c r="BN321" s="34">
        <f t="shared" si="2645"/>
        <v>389944.51549666666</v>
      </c>
      <c r="BO321" s="34">
        <v>10</v>
      </c>
      <c r="BP321" s="34">
        <f t="shared" si="2646"/>
        <v>554484.42172666662</v>
      </c>
      <c r="BQ321" s="40">
        <v>0</v>
      </c>
      <c r="BR321" s="34">
        <f t="shared" si="2647"/>
        <v>0</v>
      </c>
      <c r="BS321" s="34"/>
      <c r="BT321" s="34">
        <f t="shared" si="2648"/>
        <v>0</v>
      </c>
      <c r="BU321" s="34">
        <v>0</v>
      </c>
      <c r="BV321" s="34">
        <f t="shared" si="2649"/>
        <v>0</v>
      </c>
      <c r="BW321" s="34">
        <v>0</v>
      </c>
      <c r="BX321" s="34">
        <f>(BW321/12*1*$D321*$G321*$H321*$L321*BX$9)+(BW321/12*5*$E321*$G321*$H321*$L321*BX$10)+(BW321/12*6*$F321*$G321*$H321*$L321*BX$10)</f>
        <v>0</v>
      </c>
      <c r="BY321" s="34">
        <v>5</v>
      </c>
      <c r="BZ321" s="34">
        <f>(BY321/12*1*$D321*$G321*$H321*$L321*BZ$9)+(BY321/12*5*$E321*$G321*$H321*$L321*BZ$10)+(BY321/12*6*$F321*$G321*$H321*$L321*BZ$10)</f>
        <v>203668.23066333326</v>
      </c>
      <c r="CA321" s="34">
        <v>0</v>
      </c>
      <c r="CB321" s="34">
        <f>(CA321/12*1*$D321*$G321*$H321*$L321*CB$9)+(CA321/12*5*$E321*$G321*$H321*$L321*CB$10)+(CA321/12*6*$F321*$G321*$H321*$L321*CB$10)</f>
        <v>0</v>
      </c>
      <c r="CC321" s="34">
        <v>0</v>
      </c>
      <c r="CD321" s="34">
        <f>(CC321/12*1*$D321*$G321*$H321*$L321*CD$9)+(CC321/12*5*$E321*$G321*$H321*$L321*CD$10)+(CC321/12*6*$F321*$G321*$H321*$L321*CD$10)</f>
        <v>0</v>
      </c>
      <c r="CE321" s="34">
        <v>0</v>
      </c>
      <c r="CF321" s="34">
        <f t="shared" si="2650"/>
        <v>0</v>
      </c>
      <c r="CG321" s="34"/>
      <c r="CH321" s="34">
        <f t="shared" si="2651"/>
        <v>0</v>
      </c>
      <c r="CI321" s="34"/>
      <c r="CJ321" s="34">
        <f t="shared" si="2652"/>
        <v>0</v>
      </c>
      <c r="CK321" s="34">
        <v>0</v>
      </c>
      <c r="CL321" s="34">
        <f t="shared" si="2653"/>
        <v>0</v>
      </c>
      <c r="CM321" s="34">
        <v>29</v>
      </c>
      <c r="CN321" s="34">
        <f>(CM321/12*1*$D321*$G321*$H321*$L321*CN$9)+(CM321/12*11*$E321*$G321*$H321*$L321*CN$10)</f>
        <v>1481433.7971019996</v>
      </c>
      <c r="CO321" s="34">
        <v>0</v>
      </c>
      <c r="CP321" s="34">
        <f t="shared" si="2597"/>
        <v>0</v>
      </c>
      <c r="CQ321" s="34"/>
      <c r="CR321" s="34"/>
      <c r="CS321" s="34">
        <f t="shared" si="2268"/>
        <v>0</v>
      </c>
      <c r="CT321" s="34">
        <f t="shared" si="2268"/>
        <v>0</v>
      </c>
      <c r="CU321" s="34">
        <v>20</v>
      </c>
      <c r="CV321" s="34">
        <f t="shared" si="2654"/>
        <v>1210649.2335839998</v>
      </c>
      <c r="CW321" s="34">
        <v>13</v>
      </c>
      <c r="CX321" s="34">
        <f t="shared" si="2655"/>
        <v>786922.00182959985</v>
      </c>
      <c r="CY321" s="34">
        <v>26</v>
      </c>
      <c r="CZ321" s="34">
        <f t="shared" si="2656"/>
        <v>1317683.6959346663</v>
      </c>
      <c r="DA321" s="34">
        <v>6</v>
      </c>
      <c r="DB321" s="34">
        <f t="shared" si="2657"/>
        <v>364897.02348959993</v>
      </c>
      <c r="DC321" s="34"/>
      <c r="DD321" s="34">
        <f t="shared" si="2658"/>
        <v>0</v>
      </c>
      <c r="DE321" s="34">
        <v>0</v>
      </c>
      <c r="DF321" s="34">
        <f t="shared" si="2659"/>
        <v>0</v>
      </c>
      <c r="DG321" s="34">
        <v>13</v>
      </c>
      <c r="DH321" s="34">
        <f>(DG321/12*1*$D321*$G321*$H321*$M321*DH$9)+(DG321/12*11*$E321*$G321*$H321*$M321*DH$10)</f>
        <v>872937.61005359981</v>
      </c>
      <c r="DI321" s="34">
        <v>4</v>
      </c>
      <c r="DJ321" s="34">
        <v>270167.24</v>
      </c>
      <c r="DK321" s="34"/>
      <c r="DL321" s="27"/>
      <c r="DM321" s="34"/>
      <c r="DN321" s="27">
        <f t="shared" si="2276"/>
        <v>270167.24</v>
      </c>
      <c r="DO321" s="34">
        <v>0</v>
      </c>
      <c r="DP321" s="34">
        <f t="shared" si="2660"/>
        <v>0</v>
      </c>
      <c r="DQ321" s="34">
        <v>8</v>
      </c>
      <c r="DR321" s="34">
        <f>(DQ321/12*1*$D321*$G321*$H321*$M321*DR$9)+(DQ321/12*11*$E321*$G321*$H321*$M321*DR$10)</f>
        <v>537192.37541759992</v>
      </c>
      <c r="DS321" s="34">
        <v>1</v>
      </c>
      <c r="DT321" s="34">
        <v>67541.81</v>
      </c>
      <c r="DU321" s="34"/>
      <c r="DV321" s="27"/>
      <c r="DW321" s="34">
        <f t="shared" si="2263"/>
        <v>1</v>
      </c>
      <c r="DX321" s="34">
        <f t="shared" si="2263"/>
        <v>67541.81</v>
      </c>
      <c r="DY321" s="34">
        <v>24</v>
      </c>
      <c r="DZ321" s="34">
        <f>(DY321/12*1*$D321*$G321*$H321*$M321*DZ$9)+(DY321/12*11*$E321*$G321*$H321*$M321*DZ$10)</f>
        <v>1604768.1125951998</v>
      </c>
      <c r="EA321" s="34">
        <v>1</v>
      </c>
      <c r="EB321" s="34">
        <v>67541.81</v>
      </c>
      <c r="EC321" s="27"/>
      <c r="ED321" s="34"/>
      <c r="EE321" s="34">
        <f t="shared" si="2269"/>
        <v>1</v>
      </c>
      <c r="EF321" s="34">
        <f t="shared" si="2269"/>
        <v>67541.81</v>
      </c>
      <c r="EG321" s="34">
        <v>20</v>
      </c>
      <c r="EH321" s="34">
        <f>(EG321/12*1*$D321*$G321*$H321*$L321*EH$9)+(EG321/12*11*$E321*$G321*$H321*$L321*EH$10)</f>
        <v>1119580.6440933333</v>
      </c>
      <c r="EI321" s="34">
        <v>1</v>
      </c>
      <c r="EJ321" s="34">
        <v>56284.84</v>
      </c>
      <c r="EK321" s="34"/>
      <c r="EL321" s="34"/>
      <c r="EM321" s="34">
        <f t="shared" si="2270"/>
        <v>1</v>
      </c>
      <c r="EN321" s="34">
        <f t="shared" si="2270"/>
        <v>56284.84</v>
      </c>
      <c r="EO321" s="34">
        <v>10</v>
      </c>
      <c r="EP321" s="34">
        <f>(EO321/12*1*$D321*$G321*$H321*$L321*EP$9)+(EO321/12*11*$E321*$G321*$H321*$L321*EP$10)</f>
        <v>559790.32204666664</v>
      </c>
      <c r="EQ321" s="34">
        <v>2</v>
      </c>
      <c r="ER321" s="34">
        <v>112569.68</v>
      </c>
      <c r="ES321" s="34"/>
      <c r="ET321" s="34"/>
      <c r="EU321" s="34">
        <f t="shared" si="2271"/>
        <v>2</v>
      </c>
      <c r="EV321" s="34">
        <f t="shared" si="2271"/>
        <v>112569.68</v>
      </c>
      <c r="EW321" s="34">
        <v>7</v>
      </c>
      <c r="EX321" s="34">
        <f>(EW321/12*1*$D321*$G321*$H321*$M321*EX$9)+(EW321/12*11*$E321*$G321*$H321*$M321*EX$10)</f>
        <v>610912.63108399999</v>
      </c>
      <c r="EY321" s="34">
        <v>0</v>
      </c>
      <c r="EZ321" s="34">
        <f t="shared" si="2279"/>
        <v>0</v>
      </c>
      <c r="FA321" s="34"/>
      <c r="FB321" s="34"/>
      <c r="FC321" s="34">
        <f t="shared" si="2514"/>
        <v>0</v>
      </c>
      <c r="FD321" s="34">
        <f t="shared" si="2514"/>
        <v>0</v>
      </c>
      <c r="FE321" s="34">
        <v>10</v>
      </c>
      <c r="FF321" s="34">
        <f t="shared" si="2662"/>
        <v>867573.98644000001</v>
      </c>
      <c r="FG321" s="34">
        <v>0</v>
      </c>
      <c r="FH321" s="34">
        <f t="shared" si="2396"/>
        <v>0</v>
      </c>
      <c r="FI321" s="34"/>
      <c r="FJ321" s="34"/>
      <c r="FK321" s="34">
        <f t="shared" si="2515"/>
        <v>0</v>
      </c>
      <c r="FL321" s="34">
        <f t="shared" si="2515"/>
        <v>0</v>
      </c>
      <c r="FM321" s="34">
        <v>2</v>
      </c>
      <c r="FN321" s="34">
        <f t="shared" si="2663"/>
        <v>173514.797288</v>
      </c>
      <c r="FO321" s="34">
        <v>0</v>
      </c>
      <c r="FP321" s="34">
        <f t="shared" si="2280"/>
        <v>0</v>
      </c>
      <c r="FQ321" s="34"/>
      <c r="FR321" s="34"/>
      <c r="FS321" s="34"/>
      <c r="FT321" s="34"/>
      <c r="FU321" s="34">
        <v>2</v>
      </c>
      <c r="FV321" s="34">
        <f t="shared" si="2664"/>
        <v>231689.65430566666</v>
      </c>
      <c r="FW321" s="34">
        <v>0</v>
      </c>
      <c r="FX321" s="34">
        <v>0</v>
      </c>
      <c r="FY321" s="34"/>
      <c r="FZ321" s="34"/>
      <c r="GA321" s="34">
        <f t="shared" si="2273"/>
        <v>0</v>
      </c>
      <c r="GB321" s="34">
        <f t="shared" si="2273"/>
        <v>0</v>
      </c>
      <c r="GC321" s="34">
        <v>12</v>
      </c>
      <c r="GD321" s="34">
        <f>(GC321/12*1*$D321*$G321*$H321*$O321*GD$9)+(GC321/12*11*$E321*$G321*$H321*$P321*GD$10)</f>
        <v>1583332.9421979997</v>
      </c>
      <c r="GE321" s="34">
        <v>0</v>
      </c>
      <c r="GF321" s="34">
        <f t="shared" si="2281"/>
        <v>0</v>
      </c>
      <c r="GG321" s="34"/>
      <c r="GH321" s="34"/>
      <c r="GI321" s="27">
        <f t="shared" si="2274"/>
        <v>0</v>
      </c>
      <c r="GJ321" s="27">
        <f t="shared" si="2274"/>
        <v>0</v>
      </c>
      <c r="GK321" s="37"/>
      <c r="GL321" s="38"/>
    </row>
    <row r="322" spans="1:194" x14ac:dyDescent="0.25">
      <c r="A322" s="41"/>
      <c r="B322" s="72">
        <v>277</v>
      </c>
      <c r="C322" s="28" t="s">
        <v>460</v>
      </c>
      <c r="D322" s="29">
        <f t="shared" si="2665"/>
        <v>18150.400000000001</v>
      </c>
      <c r="E322" s="29">
        <f t="shared" si="2665"/>
        <v>18790</v>
      </c>
      <c r="F322" s="30">
        <v>18508</v>
      </c>
      <c r="G322" s="39">
        <v>3.54</v>
      </c>
      <c r="H322" s="31">
        <v>1</v>
      </c>
      <c r="I322" s="32"/>
      <c r="J322" s="32"/>
      <c r="K322" s="32"/>
      <c r="L322" s="29">
        <v>1.4</v>
      </c>
      <c r="M322" s="29">
        <v>1.68</v>
      </c>
      <c r="N322" s="29">
        <v>2.23</v>
      </c>
      <c r="O322" s="29">
        <v>2.39</v>
      </c>
      <c r="P322" s="33">
        <v>2.57</v>
      </c>
      <c r="Q322" s="34"/>
      <c r="R322" s="34">
        <f t="shared" ref="R322:R324" si="2666">(Q322/12*1*$D322*$G322*$H322*$L322*R$9)+(Q322/12*5*$E322*$G322*$H322*$L322)+(Q322/12*6*$F322*$G322*$H322*$L322)</f>
        <v>0</v>
      </c>
      <c r="S322" s="34">
        <v>62</v>
      </c>
      <c r="T322" s="34">
        <f t="shared" ref="T322:T324" si="2667">(S322/12*1*$D322*$G322*$H322*$L322*T$9)+(S322/12*5*$E322*$G322*$H322*$L322)+(S322/12*6*$F322*$G322*$H322*$L322)</f>
        <v>5760413.8446399998</v>
      </c>
      <c r="U322" s="34"/>
      <c r="V322" s="34">
        <f t="shared" ref="V322:V324" si="2668">(U322/12*1*$D322*$G322*$H322*$L322*V$9)+(U322/12*5*$E322*$G322*$H322*$L322)+(U322/12*6*$F322*$G322*$H322*$L322)</f>
        <v>0</v>
      </c>
      <c r="W322" s="34"/>
      <c r="X322" s="34">
        <f t="shared" ref="X322:X324" si="2669">(W322/12*1*$D322*$G322*$H322*$L322*X$9)+(W322/12*5*$E322*$G322*$H322*$L322)+(W322/12*6*$F322*$G322*$H322*$L322)</f>
        <v>0</v>
      </c>
      <c r="Y322" s="34"/>
      <c r="Z322" s="34">
        <f t="shared" ref="Z322:Z324" si="2670">(Y322/12*1*$D322*$G322*$H322*$L322*Z$9)+(Y322/12*5*$E322*$G322*$H322*$L322)+(Y322/12*6*$F322*$G322*$H322*$L322)</f>
        <v>0</v>
      </c>
      <c r="AA322" s="34"/>
      <c r="AB322" s="34">
        <f t="shared" ref="AB322:AB324" si="2671">(AA322/12*1*$D322*$G322*$H322*$L322*AB$9)+(AA322/12*5*$E322*$G322*$H322*$L322)+(AA322/12*6*$F322*$G322*$H322*$L322)</f>
        <v>0</v>
      </c>
      <c r="AC322" s="34"/>
      <c r="AD322" s="34">
        <f t="shared" ref="AD322:AD324" si="2672">(AC322/12*1*$D322*$G322*$H322*$L322*AD$9)+(AC322/12*5*$E322*$G322*$H322*$L322)+(AC322/12*6*$F322*$G322*$H322*$L322)</f>
        <v>0</v>
      </c>
      <c r="AE322" s="34"/>
      <c r="AF322" s="34">
        <f t="shared" ref="AF322:AF324" si="2673">(AE322/12*1*$D322*$G322*$H322*$L322*AF$9)+(AE322/12*5*$E322*$G322*$H322*$L322)+(AE322/12*6*$F322*$G322*$H322*$L322)</f>
        <v>0</v>
      </c>
      <c r="AG322" s="34">
        <v>1</v>
      </c>
      <c r="AH322" s="34">
        <f t="shared" ref="AH322:AH324" si="2674">(AG322/12*1*$D322*$G322*$H322*$L322*AH$9)+(AG322/12*5*$E322*$G322*$H322*$L322)+(AG322/12*6*$F322*$G322*$H322*$L322)</f>
        <v>94409.123759999988</v>
      </c>
      <c r="AI322" s="34"/>
      <c r="AJ322" s="34">
        <f t="shared" ref="AJ322:AJ324" si="2675">(AI322/12*1*$D322*$G322*$H322*$L322*AJ$9)+(AI322/12*11*$E322*$G322*$H322*$L322)</f>
        <v>0</v>
      </c>
      <c r="AK322" s="34"/>
      <c r="AL322" s="34">
        <f>(AK322/12*1*$D322*$G322*$H322*$L322*AL$9)+(AK322/12*5*$E322*$G322*$H322*$L322)+(AK322/12*6*$F322*$G322*$H322*$L322)</f>
        <v>0</v>
      </c>
      <c r="AM322" s="34"/>
      <c r="AN322" s="34">
        <f>(AM322/12*1*$D322*$G322*$H322*$L322*AN$9)+(AM322/12*5*$E322*$G322*$H322*$L322)+(AM322/12*6*$F322*$G322*$H322*$L322)</f>
        <v>0</v>
      </c>
      <c r="AO322" s="34"/>
      <c r="AP322" s="34">
        <f t="shared" ref="AP322:AP324" si="2676">(AO322/12*1*$D322*$G322*$H322*$L322*AP$9)+(AO322/12*5*$E322*$G322*$H322*$L322)+(AO322/12*6*$F322*$G322*$H322*$L322)</f>
        <v>0</v>
      </c>
      <c r="AQ322" s="34">
        <v>40</v>
      </c>
      <c r="AR322" s="34">
        <f>(AQ322/12*1*$D322*$G322*$H322*$M322*AR$9)+(AQ322/12*5*$E322*$G322*$H322*$M322)+(AQ322/12*6*$F322*$G322*$H322*$M322)</f>
        <v>4438086.4227839997</v>
      </c>
      <c r="AS322" s="34"/>
      <c r="AT322" s="34">
        <f>(AS322/12*1*$D322*$G322*$H322*$M322*AT$9)+(AS322/12*5*$E322*$G322*$H322*$M322)+(AS322/12*6*$F322*$G322*$H322*$M322)</f>
        <v>0</v>
      </c>
      <c r="AU322" s="73">
        <v>14</v>
      </c>
      <c r="AV322" s="34">
        <f t="shared" ref="AV322:AV324" si="2677">(AU322/12*1*$D322*$G322*$H322*$M322*AV$9)+(AU322/12*5*$E322*$G322*$H322*$M322)+(AU322/12*6*$F322*$G322*$H322*$M322)</f>
        <v>1553330.2479743999</v>
      </c>
      <c r="AW322" s="34"/>
      <c r="AX322" s="34">
        <f t="shared" ref="AX322:AX324" si="2678">(AW322/12*1*$D322*$G322*$H322*$M322*AX$9)+(AW322/12*5*$E322*$G322*$H322*$M322)+(AW322/12*6*$F322*$G322*$H322*$M322)</f>
        <v>0</v>
      </c>
      <c r="AY322" s="34"/>
      <c r="AZ322" s="34">
        <f t="shared" ref="AZ322:AZ324" si="2679">(AY322/12*1*$D322*$G322*$H322*$L322*AZ$9)+(AY322/12*5*$E322*$G322*$H322*$L322)+(AY322/12*6*$F322*$G322*$H322*$L322)</f>
        <v>0</v>
      </c>
      <c r="BA322" s="34"/>
      <c r="BB322" s="34">
        <f t="shared" ref="BB322:BB324" si="2680">(BA322/12*1*$D322*$G322*$H322*$L322*BB$9)+(BA322/12*5*$E322*$G322*$H322*$L322)+(BA322/12*6*$F322*$G322*$H322*$L322)</f>
        <v>0</v>
      </c>
      <c r="BC322" s="34"/>
      <c r="BD322" s="34">
        <f t="shared" ref="BD322:BD324" si="2681">(BC322/12*1*$D322*$G322*$H322*$M322*BD$9)+(BC322/12*5*$E322*$G322*$H322*$M322)+(BC322/12*6*$F322*$G322*$H322*$M322)</f>
        <v>0</v>
      </c>
      <c r="BE322" s="34"/>
      <c r="BF322" s="34">
        <f t="shared" ref="BF322:BF324" si="2682">(BE322/12*1*$D322*$G322*$H322*$L322*BF$9)+(BE322/12*5*$E322*$G322*$H322*$L322)+(BE322/12*6*$F322*$G322*$H322*$L322)</f>
        <v>0</v>
      </c>
      <c r="BG322" s="34"/>
      <c r="BH322" s="34">
        <f t="shared" ref="BH322:BH324" si="2683">(BG322/12*1*$D322*$G322*$H322*$L322*BH$9)+(BG322/12*5*$E322*$G322*$H322*$L322)+(BG322/12*6*$F322*$G322*$H322*$L322)</f>
        <v>0</v>
      </c>
      <c r="BI322" s="34"/>
      <c r="BJ322" s="34">
        <f t="shared" ref="BJ322:BJ324" si="2684">(BI322/12*1*$D322*$G322*$H322*$L322*BJ$9)+(BI322/12*5*$E322*$G322*$H322*$L322)+(BI322/12*6*$F322*$G322*$H322*$L322)</f>
        <v>0</v>
      </c>
      <c r="BK322" s="34"/>
      <c r="BL322" s="34">
        <f t="shared" ref="BL322:BL324" si="2685">(BK322/12*1*$D322*$G322*$H322*$M322*BL$9)+(BK322/12*5*$E322*$G322*$H322*$M322)+(BK322/12*6*$F322*$G322*$H322*$M322)</f>
        <v>0</v>
      </c>
      <c r="BM322" s="34"/>
      <c r="BN322" s="34">
        <f t="shared" ref="BN322:BN324" si="2686">(BM322/12*1*$D322*$G322*$H322*$L322*BN$9)+(BM322/12*5*$E322*$G322*$H322*$L322)+(BM322/12*6*$F322*$G322*$H322*$L322)</f>
        <v>0</v>
      </c>
      <c r="BO322" s="34"/>
      <c r="BP322" s="34">
        <f t="shared" ref="BP322:BP324" si="2687">(BO322/12*1*$D322*$G322*$H322*$L322*BP$9)+(BO322/12*11*$E322*$G322*$H322*$L322)</f>
        <v>0</v>
      </c>
      <c r="BQ322" s="40"/>
      <c r="BR322" s="34">
        <f t="shared" ref="BR322:BR324" si="2688">(BQ322/12*1*$D322*$G322*$H322*$M322*BR$9)+(BQ322/12*5*$E322*$G322*$H322*$M322)+(BQ322/12*6*$F322*$G322*$H322*$M322)</f>
        <v>0</v>
      </c>
      <c r="BS322" s="34"/>
      <c r="BT322" s="34">
        <f>(BS322/12*1*$D322*$G322*$H322*$M322*BT$9)+(BS322/12*4*$E322*$G322*$H322*$M584)+(BS322/12*1*$E322*$G322*$H322*$M322)+(BS322/12*6*$F322*$G322*$H322*$M322)</f>
        <v>0</v>
      </c>
      <c r="BU322" s="34"/>
      <c r="BV322" s="34">
        <f t="shared" ref="BV322:BV324" si="2689">(BU322/12*1*$D322*$F322*$G322*$L322*BV$9)+(BU322/12*11*$E322*$F322*$G322*$L322)</f>
        <v>0</v>
      </c>
      <c r="BW322" s="34"/>
      <c r="BX322" s="34">
        <f>(BW322/12*1*$D322*$G322*$H322*$L322*BX$9)+(BW322/12*5*$E322*$G322*$H322*$L322)+(BW322/12*6*$F322*$G322*$H322*$L322)</f>
        <v>0</v>
      </c>
      <c r="BY322" s="34"/>
      <c r="BZ322" s="34">
        <f>(BY322/12*1*$D322*$G322*$H322*$L322*BZ$9)+(BY322/12*5*$E322*$G322*$H322*$L322)+(BY322/12*6*$F322*$G322*$H322*$L322)</f>
        <v>0</v>
      </c>
      <c r="CA322" s="34"/>
      <c r="CB322" s="34">
        <f>(CA322/12*1*$D322*$G322*$H322*$L322*CB$9)+(CA322/12*5*$E322*$G322*$H322*$L322)+(CA322/12*6*$F322*$G322*$H322*$L322)</f>
        <v>0</v>
      </c>
      <c r="CC322" s="34"/>
      <c r="CD322" s="34">
        <f>(CC322/12*1*$D322*$G322*$H322*$L322*CD$9)+(CC322/12*5*$E322*$G322*$H322*$L322)+(CC322/12*6*$F322*$G322*$H322*$L322)</f>
        <v>0</v>
      </c>
      <c r="CE322" s="34"/>
      <c r="CF322" s="34">
        <f t="shared" ref="CF322:CF324" si="2690">(CE322/12*1*$D322*$G322*$H322*$M322*CF$9)+(CE322/12*5*$E322*$G322*$H322*$M322)+(CE322/12*6*$F322*$G322*$H322*$M322)</f>
        <v>0</v>
      </c>
      <c r="CG322" s="34"/>
      <c r="CH322" s="34">
        <f t="shared" ref="CH322:CH324" si="2691">(CG322/12*1*$D322*$G322*$H322*$L322*CH$9)+(CG322/12*5*$E322*$G322*$H322*$L322)+(CG322/12*6*$F322*$G322*$H322*$L322)</f>
        <v>0</v>
      </c>
      <c r="CI322" s="34"/>
      <c r="CJ322" s="34">
        <f t="shared" ref="CJ322:CJ324" si="2692">(CI322/12*1*$D322*$G322*$H322*$M322*CJ$9)+(CI322/12*5*$E322*$G322*$H322*$M322)+(CI322/12*6*$F322*$G322*$H322*$M322)</f>
        <v>0</v>
      </c>
      <c r="CK322" s="34"/>
      <c r="CL322" s="34">
        <f t="shared" ref="CL322:CL324" si="2693">(CK322/12*1*$D322*$G322*$H322*$L322*CL$9)+(CK322/12*5*$E322*$G322*$H322*$L322)+(CK322/12*6*$F322*$G322*$H322*$L322)</f>
        <v>0</v>
      </c>
      <c r="CM322" s="34"/>
      <c r="CN322" s="34">
        <f>(CM322/12*1*$D322*$G322*$H322*$L322*CN$9)+(CM322/12*11*$E322*$G322*$H322*$L322)</f>
        <v>0</v>
      </c>
      <c r="CO322" s="34">
        <v>0</v>
      </c>
      <c r="CP322" s="34">
        <f t="shared" si="2597"/>
        <v>0</v>
      </c>
      <c r="CQ322" s="34"/>
      <c r="CR322" s="34"/>
      <c r="CS322" s="34">
        <f t="shared" si="2268"/>
        <v>0</v>
      </c>
      <c r="CT322" s="34">
        <f t="shared" si="2268"/>
        <v>0</v>
      </c>
      <c r="CU322" s="34">
        <v>10</v>
      </c>
      <c r="CV322" s="34">
        <f t="shared" ref="CV322:CV324" si="2694">(CU322/12*1*$D322*$G322*$H322*$M322*CV$9)+(CU322/12*5*$E322*$G322*$H322*$M322)+(CU322/12*6*$F322*$G322*$H322*$M322)</f>
        <v>1102325.3351039998</v>
      </c>
      <c r="CW322" s="34"/>
      <c r="CX322" s="34">
        <f t="shared" ref="CX322:CX324" si="2695">(CW322/12*1*$D322*$G322*$H322*$M322*CX$9)+(CW322/12*5*$E322*$G322*$H322*$M322)+(CW322/12*6*$F322*$G322*$H322*$M322)</f>
        <v>0</v>
      </c>
      <c r="CY322" s="34"/>
      <c r="CZ322" s="34">
        <f t="shared" ref="CZ322:CZ324" si="2696">(CY322/12*1*$D322*$G322*$H322*$L322*CZ$9)+(CY322/12*5*$E322*$G322*$H322*$L322)+(CY322/12*6*$F322*$G322*$H322*$L322)</f>
        <v>0</v>
      </c>
      <c r="DA322" s="34"/>
      <c r="DB322" s="34">
        <f t="shared" ref="DB322:DB324" si="2697">(DA322/12*1*$D322*$G322*$H322*$M322*DB$9)+(DA322/12*5*$E322*$G322*$H322*$M322)+(DA322/12*6*$F322*$G322*$H322*$M322)</f>
        <v>0</v>
      </c>
      <c r="DC322" s="34"/>
      <c r="DD322" s="34">
        <f t="shared" ref="DD322:DD324" si="2698">(DC322/12*1*$D322*$G322*$H322*$M322*DD$9)+(DC322/12*5*$E322*$G322*$H322*$M322)+(DC322/12*6*$F322*$G322*$H322*$M322)</f>
        <v>0</v>
      </c>
      <c r="DE322" s="34"/>
      <c r="DF322" s="34">
        <f t="shared" ref="DF322:DF324" si="2699">(DE322/12*1*$D322*$G322*$H322*$M322*DF$9)+(DE322/12*5*$E322*$G322*$H322*$M322)+(DE322/12*6*$F322*$G322*$H322*$M322)</f>
        <v>0</v>
      </c>
      <c r="DG322" s="34"/>
      <c r="DH322" s="34">
        <f>(DG322/12*1*$D322*$G322*$H322*$M322*DH$9)+(DG322/12*11*$E322*$G322*$H322*$M322)</f>
        <v>0</v>
      </c>
      <c r="DI322" s="34">
        <v>0</v>
      </c>
      <c r="DJ322" s="34">
        <f t="shared" si="2610"/>
        <v>0</v>
      </c>
      <c r="DK322" s="34"/>
      <c r="DL322" s="27"/>
      <c r="DM322" s="34"/>
      <c r="DN322" s="27">
        <f t="shared" si="2276"/>
        <v>0</v>
      </c>
      <c r="DO322" s="34"/>
      <c r="DP322" s="34">
        <f t="shared" ref="DP322:DP324" si="2700">(DO322/12*1*$D322*$G322*$H322*$L322*DP$9)+(DO322/12*5*$E322*$G322*$H322*$L322)+(DO322/12*6*$F322*$G322*$H322*$L322)</f>
        <v>0</v>
      </c>
      <c r="DQ322" s="34"/>
      <c r="DR322" s="34">
        <f>(DQ322/12*1*$D322*$G322*$H322*$M322*DR$9)+(DQ322/12*11*$E322*$G322*$H322*$M322)</f>
        <v>0</v>
      </c>
      <c r="DS322" s="34">
        <v>4</v>
      </c>
      <c r="DT322" s="34">
        <v>446991.56</v>
      </c>
      <c r="DU322" s="34"/>
      <c r="DV322" s="27"/>
      <c r="DW322" s="34">
        <f t="shared" si="2263"/>
        <v>4</v>
      </c>
      <c r="DX322" s="34">
        <f t="shared" si="2263"/>
        <v>446991.56</v>
      </c>
      <c r="DY322" s="34"/>
      <c r="DZ322" s="34">
        <f>(DY322/12*1*$D322*$G322*$H322*$M322*DZ$9)+(DY322/12*11*$E322*$G322*$H322*$M322)</f>
        <v>0</v>
      </c>
      <c r="EA322" s="34">
        <v>0</v>
      </c>
      <c r="EB322" s="34">
        <f t="shared" si="2609"/>
        <v>0</v>
      </c>
      <c r="EC322" s="27"/>
      <c r="ED322" s="34"/>
      <c r="EE322" s="34">
        <f t="shared" si="2269"/>
        <v>0</v>
      </c>
      <c r="EF322" s="34">
        <f t="shared" si="2269"/>
        <v>0</v>
      </c>
      <c r="EG322" s="34"/>
      <c r="EH322" s="34">
        <f>(EG322/12*1*$D322*$G322*$H322*$L322*EH$9)+(EG322/12*11*$E322*$G322*$H322*$L322)</f>
        <v>0</v>
      </c>
      <c r="EI322" s="34">
        <v>2</v>
      </c>
      <c r="EJ322" s="34">
        <v>186246.48</v>
      </c>
      <c r="EK322" s="34"/>
      <c r="EL322" s="34"/>
      <c r="EM322" s="34">
        <f t="shared" si="2270"/>
        <v>2</v>
      </c>
      <c r="EN322" s="34">
        <f t="shared" si="2270"/>
        <v>186246.48</v>
      </c>
      <c r="EO322" s="34"/>
      <c r="EP322" s="34">
        <f>(EO322/12*1*$D322*$G322*$H322*$L322*EP$9)+(EO322/12*11*$E322*$G322*$H322*$L322)</f>
        <v>0</v>
      </c>
      <c r="EQ322" s="34">
        <v>1</v>
      </c>
      <c r="ER322" s="34">
        <v>93123.24</v>
      </c>
      <c r="ES322" s="34"/>
      <c r="ET322" s="34"/>
      <c r="EU322" s="34">
        <f t="shared" si="2271"/>
        <v>1</v>
      </c>
      <c r="EV322" s="34">
        <f t="shared" si="2271"/>
        <v>93123.24</v>
      </c>
      <c r="EW322" s="34"/>
      <c r="EX322" s="34">
        <f>(EW322/12*1*$D322*$G322*$H322*$M322*EX$9)+(EW322/12*11*$E322*$G322*$H322*$M322)</f>
        <v>0</v>
      </c>
      <c r="EY322" s="34">
        <v>0</v>
      </c>
      <c r="EZ322" s="34">
        <f t="shared" si="2279"/>
        <v>0</v>
      </c>
      <c r="FA322" s="34"/>
      <c r="FB322" s="34"/>
      <c r="FC322" s="34">
        <f t="shared" si="2514"/>
        <v>0</v>
      </c>
      <c r="FD322" s="34">
        <f t="shared" si="2514"/>
        <v>0</v>
      </c>
      <c r="FE322" s="34"/>
      <c r="FF322" s="34">
        <f t="shared" ref="FF322:FF324" si="2701">(FE322/12*1*$D322*$G322*$H322*$M322*FF$9)+(FE322/12*11*$E322*$G322*$H322*$M322)</f>
        <v>0</v>
      </c>
      <c r="FG322" s="34">
        <v>0</v>
      </c>
      <c r="FH322" s="34">
        <f t="shared" si="2396"/>
        <v>0</v>
      </c>
      <c r="FI322" s="34"/>
      <c r="FJ322" s="34"/>
      <c r="FK322" s="34">
        <f t="shared" si="2515"/>
        <v>0</v>
      </c>
      <c r="FL322" s="34">
        <f t="shared" si="2515"/>
        <v>0</v>
      </c>
      <c r="FM322" s="34">
        <v>2</v>
      </c>
      <c r="FN322" s="34">
        <f t="shared" ref="FN322:FN324" si="2702">(FM322/12*1*$D322*$G322*$H322*$M322*FN$9)+(FM322/12*11*$E322*$G322*$H322*$M322)</f>
        <v>230058.07507199998</v>
      </c>
      <c r="FO322" s="34">
        <v>0</v>
      </c>
      <c r="FP322" s="34">
        <f t="shared" si="2280"/>
        <v>0</v>
      </c>
      <c r="FQ322" s="34"/>
      <c r="FR322" s="34"/>
      <c r="FS322" s="34"/>
      <c r="FT322" s="34"/>
      <c r="FU322" s="34"/>
      <c r="FV322" s="34">
        <f t="shared" ref="FV322:FV324" si="2703">(FU322/12*1*$D322*$G322*$H322*$N322*FV$9)+(FU322/12*11*$E322*$G322*$H322*$N322)</f>
        <v>0</v>
      </c>
      <c r="FW322" s="34">
        <v>0</v>
      </c>
      <c r="FX322" s="34">
        <v>0</v>
      </c>
      <c r="FY322" s="34"/>
      <c r="FZ322" s="34"/>
      <c r="GA322" s="34">
        <f t="shared" si="2273"/>
        <v>0</v>
      </c>
      <c r="GB322" s="34">
        <f t="shared" si="2273"/>
        <v>0</v>
      </c>
      <c r="GC322" s="34"/>
      <c r="GD322" s="34">
        <f>(GC322/12*1*$D322*$G322*$H322*$O322*GD$9)+(GC322/12*11*$E322*$G322*$H322*$P322)</f>
        <v>0</v>
      </c>
      <c r="GE322" s="34">
        <v>0</v>
      </c>
      <c r="GF322" s="34">
        <f t="shared" si="2281"/>
        <v>0</v>
      </c>
      <c r="GG322" s="34"/>
      <c r="GH322" s="34"/>
      <c r="GI322" s="27">
        <f t="shared" si="2274"/>
        <v>0</v>
      </c>
      <c r="GJ322" s="27">
        <f t="shared" si="2274"/>
        <v>0</v>
      </c>
      <c r="GK322" s="37"/>
      <c r="GL322" s="38"/>
    </row>
    <row r="323" spans="1:194" x14ac:dyDescent="0.25">
      <c r="A323" s="41"/>
      <c r="B323" s="72">
        <v>278</v>
      </c>
      <c r="C323" s="28" t="s">
        <v>461</v>
      </c>
      <c r="D323" s="29">
        <f t="shared" si="2665"/>
        <v>18150.400000000001</v>
      </c>
      <c r="E323" s="29">
        <f t="shared" si="2665"/>
        <v>18790</v>
      </c>
      <c r="F323" s="30">
        <v>18508</v>
      </c>
      <c r="G323" s="39">
        <v>5.21</v>
      </c>
      <c r="H323" s="31">
        <v>1</v>
      </c>
      <c r="I323" s="32"/>
      <c r="J323" s="32"/>
      <c r="K323" s="32"/>
      <c r="L323" s="29">
        <v>1.4</v>
      </c>
      <c r="M323" s="29">
        <v>1.68</v>
      </c>
      <c r="N323" s="29">
        <v>2.23</v>
      </c>
      <c r="O323" s="29">
        <v>2.39</v>
      </c>
      <c r="P323" s="33">
        <v>2.57</v>
      </c>
      <c r="Q323" s="34"/>
      <c r="R323" s="34">
        <f t="shared" si="2666"/>
        <v>0</v>
      </c>
      <c r="S323" s="34">
        <v>30</v>
      </c>
      <c r="T323" s="34">
        <f t="shared" si="2667"/>
        <v>4102208.3284</v>
      </c>
      <c r="U323" s="34"/>
      <c r="V323" s="34">
        <f t="shared" si="2668"/>
        <v>0</v>
      </c>
      <c r="W323" s="34"/>
      <c r="X323" s="34">
        <f t="shared" si="2669"/>
        <v>0</v>
      </c>
      <c r="Y323" s="34"/>
      <c r="Z323" s="34">
        <f t="shared" si="2670"/>
        <v>0</v>
      </c>
      <c r="AA323" s="34"/>
      <c r="AB323" s="34">
        <f t="shared" si="2671"/>
        <v>0</v>
      </c>
      <c r="AC323" s="34"/>
      <c r="AD323" s="34">
        <f t="shared" si="2672"/>
        <v>0</v>
      </c>
      <c r="AE323" s="34"/>
      <c r="AF323" s="34">
        <f t="shared" si="2673"/>
        <v>0</v>
      </c>
      <c r="AG323" s="34"/>
      <c r="AH323" s="34">
        <f t="shared" si="2674"/>
        <v>0</v>
      </c>
      <c r="AI323" s="34"/>
      <c r="AJ323" s="34">
        <f t="shared" si="2675"/>
        <v>0</v>
      </c>
      <c r="AK323" s="34"/>
      <c r="AL323" s="34">
        <f>(AK323/12*1*$D323*$G323*$H323*$L323*AL$9)+(AK323/12*5*$E323*$G323*$H323*$L323)+(AK323/12*6*$F323*$G323*$H323*$L323)</f>
        <v>0</v>
      </c>
      <c r="AM323" s="34"/>
      <c r="AN323" s="34">
        <f>(AM323/12*1*$D323*$G323*$H323*$L323*AN$9)+(AM323/12*5*$E323*$G323*$H323*$L323)+(AM323/12*6*$F323*$G323*$H323*$L323)</f>
        <v>0</v>
      </c>
      <c r="AO323" s="34"/>
      <c r="AP323" s="34">
        <f t="shared" si="2676"/>
        <v>0</v>
      </c>
      <c r="AQ323" s="34">
        <v>46</v>
      </c>
      <c r="AR323" s="34">
        <f>(AQ323/12*1*$D323*$G323*$H323*$M323*AR$9)+(AQ323/12*5*$E323*$G323*$H323*$M323)+(AQ323/12*6*$F323*$G323*$H323*$M323)</f>
        <v>7511523.9553983994</v>
      </c>
      <c r="AS323" s="34"/>
      <c r="AT323" s="34">
        <f>(AS323/12*1*$D323*$G323*$H323*$M323*AT$9)+(AS323/12*5*$E323*$G323*$H323*$M323)+(AS323/12*6*$F323*$G323*$H323*$M323)</f>
        <v>0</v>
      </c>
      <c r="AU323" s="73">
        <v>3</v>
      </c>
      <c r="AV323" s="34">
        <f t="shared" si="2677"/>
        <v>489881.99709119997</v>
      </c>
      <c r="AW323" s="34"/>
      <c r="AX323" s="34">
        <f t="shared" si="2678"/>
        <v>0</v>
      </c>
      <c r="AY323" s="34"/>
      <c r="AZ323" s="34">
        <f t="shared" si="2679"/>
        <v>0</v>
      </c>
      <c r="BA323" s="34"/>
      <c r="BB323" s="34">
        <f t="shared" si="2680"/>
        <v>0</v>
      </c>
      <c r="BC323" s="34"/>
      <c r="BD323" s="34">
        <f t="shared" si="2681"/>
        <v>0</v>
      </c>
      <c r="BE323" s="34"/>
      <c r="BF323" s="34">
        <f t="shared" si="2682"/>
        <v>0</v>
      </c>
      <c r="BG323" s="34"/>
      <c r="BH323" s="34">
        <f t="shared" si="2683"/>
        <v>0</v>
      </c>
      <c r="BI323" s="34"/>
      <c r="BJ323" s="34">
        <f t="shared" si="2684"/>
        <v>0</v>
      </c>
      <c r="BK323" s="34"/>
      <c r="BL323" s="34">
        <f t="shared" si="2685"/>
        <v>0</v>
      </c>
      <c r="BM323" s="34"/>
      <c r="BN323" s="34">
        <f t="shared" si="2686"/>
        <v>0</v>
      </c>
      <c r="BO323" s="34"/>
      <c r="BP323" s="34">
        <f t="shared" si="2687"/>
        <v>0</v>
      </c>
      <c r="BQ323" s="40"/>
      <c r="BR323" s="34">
        <f t="shared" si="2688"/>
        <v>0</v>
      </c>
      <c r="BS323" s="34"/>
      <c r="BT323" s="34">
        <f>(BS323/12*1*$D323*$G323*$H323*$M323*BT$9)+(BS323/12*4*$E323*$G323*$H323*$M585)+(BS323/12*1*$E323*$G323*$H323*$M323)+(BS323/12*6*$F323*$G323*$H323*$M323)</f>
        <v>0</v>
      </c>
      <c r="BU323" s="34"/>
      <c r="BV323" s="34">
        <f t="shared" si="2689"/>
        <v>0</v>
      </c>
      <c r="BW323" s="34"/>
      <c r="BX323" s="34">
        <f>(BW323/12*1*$D323*$G323*$H323*$L323*BX$9)+(BW323/12*5*$E323*$G323*$H323*$L323)+(BW323/12*6*$F323*$G323*$H323*$L323)</f>
        <v>0</v>
      </c>
      <c r="BY323" s="34"/>
      <c r="BZ323" s="34">
        <f>(BY323/12*1*$D323*$G323*$H323*$L323*BZ$9)+(BY323/12*5*$E323*$G323*$H323*$L323)+(BY323/12*6*$F323*$G323*$H323*$L323)</f>
        <v>0</v>
      </c>
      <c r="CA323" s="34"/>
      <c r="CB323" s="34">
        <f>(CA323/12*1*$D323*$G323*$H323*$L323*CB$9)+(CA323/12*5*$E323*$G323*$H323*$L323)+(CA323/12*6*$F323*$G323*$H323*$L323)</f>
        <v>0</v>
      </c>
      <c r="CC323" s="34"/>
      <c r="CD323" s="34">
        <f>(CC323/12*1*$D323*$G323*$H323*$L323*CD$9)+(CC323/12*5*$E323*$G323*$H323*$L323)+(CC323/12*6*$F323*$G323*$H323*$L323)</f>
        <v>0</v>
      </c>
      <c r="CE323" s="34"/>
      <c r="CF323" s="34">
        <f t="shared" si="2690"/>
        <v>0</v>
      </c>
      <c r="CG323" s="34"/>
      <c r="CH323" s="34">
        <f t="shared" si="2691"/>
        <v>0</v>
      </c>
      <c r="CI323" s="34"/>
      <c r="CJ323" s="34">
        <f t="shared" si="2692"/>
        <v>0</v>
      </c>
      <c r="CK323" s="34"/>
      <c r="CL323" s="34">
        <f t="shared" si="2693"/>
        <v>0</v>
      </c>
      <c r="CM323" s="34"/>
      <c r="CN323" s="34">
        <f>(CM323/12*1*$D323*$G323*$H323*$L323*CN$9)+(CM323/12*11*$E323*$G323*$H323*$L323)</f>
        <v>0</v>
      </c>
      <c r="CO323" s="34">
        <v>0</v>
      </c>
      <c r="CP323" s="34">
        <f t="shared" si="2597"/>
        <v>0</v>
      </c>
      <c r="CQ323" s="34"/>
      <c r="CR323" s="34"/>
      <c r="CS323" s="34">
        <f t="shared" si="2268"/>
        <v>0</v>
      </c>
      <c r="CT323" s="34">
        <f t="shared" si="2268"/>
        <v>0</v>
      </c>
      <c r="CU323" s="34"/>
      <c r="CV323" s="34">
        <f t="shared" si="2694"/>
        <v>0</v>
      </c>
      <c r="CW323" s="34"/>
      <c r="CX323" s="34">
        <f t="shared" si="2695"/>
        <v>0</v>
      </c>
      <c r="CY323" s="34"/>
      <c r="CZ323" s="34">
        <f t="shared" si="2696"/>
        <v>0</v>
      </c>
      <c r="DA323" s="34">
        <v>5</v>
      </c>
      <c r="DB323" s="34">
        <f t="shared" si="2697"/>
        <v>814815.13243200001</v>
      </c>
      <c r="DC323" s="34"/>
      <c r="DD323" s="34">
        <f t="shared" si="2698"/>
        <v>0</v>
      </c>
      <c r="DE323" s="34"/>
      <c r="DF323" s="34">
        <f t="shared" si="2699"/>
        <v>0</v>
      </c>
      <c r="DG323" s="34"/>
      <c r="DH323" s="34">
        <f>(DG323/12*1*$D323*$G323*$H323*$M323*DH$9)+(DG323/12*11*$E323*$G323*$H323*$M323)</f>
        <v>0</v>
      </c>
      <c r="DI323" s="34">
        <v>0</v>
      </c>
      <c r="DJ323" s="34">
        <f t="shared" si="2610"/>
        <v>0</v>
      </c>
      <c r="DK323" s="34"/>
      <c r="DL323" s="27"/>
      <c r="DM323" s="34">
        <f t="shared" si="2276"/>
        <v>0</v>
      </c>
      <c r="DN323" s="27">
        <f t="shared" si="2276"/>
        <v>0</v>
      </c>
      <c r="DO323" s="34"/>
      <c r="DP323" s="34">
        <f t="shared" si="2700"/>
        <v>0</v>
      </c>
      <c r="DQ323" s="34"/>
      <c r="DR323" s="34">
        <f>(DQ323/12*1*$D323*$G323*$H323*$M323*DR$9)+(DQ323/12*11*$E323*$G323*$H323*$M323)</f>
        <v>0</v>
      </c>
      <c r="DS323" s="34">
        <v>1</v>
      </c>
      <c r="DT323" s="34">
        <v>164465.10999999999</v>
      </c>
      <c r="DU323" s="34"/>
      <c r="DV323" s="27"/>
      <c r="DW323" s="34">
        <f t="shared" si="2263"/>
        <v>1</v>
      </c>
      <c r="DX323" s="34">
        <f t="shared" si="2263"/>
        <v>164465.10999999999</v>
      </c>
      <c r="DY323" s="34"/>
      <c r="DZ323" s="34">
        <f>(DY323/12*1*$D323*$G323*$H323*$M323*DZ$9)+(DY323/12*11*$E323*$G323*$H323*$M323)</f>
        <v>0</v>
      </c>
      <c r="EA323" s="34">
        <v>0</v>
      </c>
      <c r="EB323" s="34">
        <f t="shared" si="2609"/>
        <v>0</v>
      </c>
      <c r="EC323" s="27"/>
      <c r="ED323" s="34">
        <f t="shared" ref="ED323:ED330" si="2704">DZ323+EB323</f>
        <v>0</v>
      </c>
      <c r="EE323" s="34">
        <f t="shared" si="2269"/>
        <v>0</v>
      </c>
      <c r="EF323" s="34">
        <f t="shared" si="2269"/>
        <v>0</v>
      </c>
      <c r="EG323" s="34"/>
      <c r="EH323" s="34">
        <f>(EG323/12*1*$D323*$G323*$H323*$L323*EH$9)+(EG323/12*11*$E323*$G323*$H323*$L323)</f>
        <v>0</v>
      </c>
      <c r="EI323" s="34">
        <v>1</v>
      </c>
      <c r="EJ323" s="34">
        <v>137054.26</v>
      </c>
      <c r="EK323" s="34"/>
      <c r="EL323" s="34"/>
      <c r="EM323" s="34">
        <f t="shared" si="2270"/>
        <v>1</v>
      </c>
      <c r="EN323" s="34">
        <f t="shared" si="2270"/>
        <v>137054.26</v>
      </c>
      <c r="EO323" s="34"/>
      <c r="EP323" s="34">
        <f>(EO323/12*1*$D323*$G323*$H323*$L323*EP$9)+(EO323/12*11*$E323*$G323*$H323*$L323)</f>
        <v>0</v>
      </c>
      <c r="EQ323" s="34">
        <v>0</v>
      </c>
      <c r="ER323" s="34">
        <v>0</v>
      </c>
      <c r="ES323" s="34"/>
      <c r="ET323" s="34"/>
      <c r="EU323" s="34">
        <f t="shared" si="2271"/>
        <v>0</v>
      </c>
      <c r="EV323" s="34">
        <f t="shared" si="2271"/>
        <v>0</v>
      </c>
      <c r="EW323" s="34"/>
      <c r="EX323" s="34">
        <f>(EW323/12*1*$D323*$G323*$H323*$M323*EX$9)+(EW323/12*11*$E323*$G323*$H323*$M323)</f>
        <v>0</v>
      </c>
      <c r="EY323" s="34">
        <v>0</v>
      </c>
      <c r="EZ323" s="34">
        <f t="shared" si="2279"/>
        <v>0</v>
      </c>
      <c r="FA323" s="34"/>
      <c r="FB323" s="34">
        <f t="shared" ref="FB323:FB330" si="2705">EX323+EZ323</f>
        <v>0</v>
      </c>
      <c r="FC323" s="34">
        <f t="shared" si="2514"/>
        <v>0</v>
      </c>
      <c r="FD323" s="34">
        <f t="shared" si="2514"/>
        <v>0</v>
      </c>
      <c r="FE323" s="34"/>
      <c r="FF323" s="34">
        <f t="shared" si="2701"/>
        <v>0</v>
      </c>
      <c r="FG323" s="34">
        <v>0</v>
      </c>
      <c r="FH323" s="34">
        <f t="shared" si="2396"/>
        <v>0</v>
      </c>
      <c r="FI323" s="34"/>
      <c r="FJ323" s="34">
        <f t="shared" ref="FJ323:FJ330" si="2706">FF323+FH323</f>
        <v>0</v>
      </c>
      <c r="FK323" s="34">
        <f t="shared" si="2515"/>
        <v>0</v>
      </c>
      <c r="FL323" s="34">
        <f t="shared" si="2515"/>
        <v>0</v>
      </c>
      <c r="FM323" s="34"/>
      <c r="FN323" s="34">
        <f t="shared" si="2702"/>
        <v>0</v>
      </c>
      <c r="FO323" s="34">
        <v>0</v>
      </c>
      <c r="FP323" s="34">
        <f t="shared" si="2280"/>
        <v>0</v>
      </c>
      <c r="FQ323" s="34"/>
      <c r="FR323" s="34">
        <f t="shared" ref="FR323:FT332" si="2707">FN323+FP323</f>
        <v>0</v>
      </c>
      <c r="FS323" s="34">
        <f t="shared" si="2707"/>
        <v>0</v>
      </c>
      <c r="FT323" s="34">
        <f t="shared" si="2707"/>
        <v>0</v>
      </c>
      <c r="FU323" s="34"/>
      <c r="FV323" s="34">
        <f t="shared" si="2703"/>
        <v>0</v>
      </c>
      <c r="FW323" s="34">
        <v>0</v>
      </c>
      <c r="FX323" s="34">
        <v>0</v>
      </c>
      <c r="FY323" s="34"/>
      <c r="FZ323" s="34"/>
      <c r="GA323" s="34">
        <f t="shared" si="2273"/>
        <v>0</v>
      </c>
      <c r="GB323" s="34">
        <f t="shared" si="2273"/>
        <v>0</v>
      </c>
      <c r="GC323" s="34"/>
      <c r="GD323" s="34">
        <f>(GC323/12*1*$D323*$G323*$H323*$O323*GD$9)+(GC323/12*11*$E323*$G323*$H323*$P323)</f>
        <v>0</v>
      </c>
      <c r="GE323" s="34">
        <v>0</v>
      </c>
      <c r="GF323" s="34">
        <f t="shared" si="2281"/>
        <v>0</v>
      </c>
      <c r="GG323" s="34"/>
      <c r="GH323" s="34"/>
      <c r="GI323" s="27">
        <f t="shared" si="2274"/>
        <v>0</v>
      </c>
      <c r="GJ323" s="27">
        <f t="shared" si="2274"/>
        <v>0</v>
      </c>
      <c r="GK323" s="37"/>
      <c r="GL323" s="38"/>
    </row>
    <row r="324" spans="1:194" x14ac:dyDescent="0.25">
      <c r="A324" s="41"/>
      <c r="B324" s="72">
        <v>279</v>
      </c>
      <c r="C324" s="28" t="s">
        <v>462</v>
      </c>
      <c r="D324" s="29">
        <f t="shared" si="2665"/>
        <v>18150.400000000001</v>
      </c>
      <c r="E324" s="29">
        <f t="shared" si="2665"/>
        <v>18790</v>
      </c>
      <c r="F324" s="30">
        <v>18508</v>
      </c>
      <c r="G324" s="39">
        <v>11.12</v>
      </c>
      <c r="H324" s="31">
        <v>1</v>
      </c>
      <c r="I324" s="32"/>
      <c r="J324" s="32"/>
      <c r="K324" s="32"/>
      <c r="L324" s="29">
        <v>1.4</v>
      </c>
      <c r="M324" s="29">
        <v>1.68</v>
      </c>
      <c r="N324" s="29">
        <v>2.23</v>
      </c>
      <c r="O324" s="29">
        <v>2.39</v>
      </c>
      <c r="P324" s="33">
        <v>2.57</v>
      </c>
      <c r="Q324" s="34"/>
      <c r="R324" s="34">
        <f t="shared" si="2666"/>
        <v>0</v>
      </c>
      <c r="S324" s="34">
        <v>20</v>
      </c>
      <c r="T324" s="34">
        <f t="shared" si="2667"/>
        <v>5837051.3898666669</v>
      </c>
      <c r="U324" s="34"/>
      <c r="V324" s="34">
        <f t="shared" si="2668"/>
        <v>0</v>
      </c>
      <c r="W324" s="34"/>
      <c r="X324" s="34">
        <f t="shared" si="2669"/>
        <v>0</v>
      </c>
      <c r="Y324" s="34"/>
      <c r="Z324" s="34">
        <f t="shared" si="2670"/>
        <v>0</v>
      </c>
      <c r="AA324" s="34"/>
      <c r="AB324" s="34">
        <f t="shared" si="2671"/>
        <v>0</v>
      </c>
      <c r="AC324" s="34"/>
      <c r="AD324" s="34">
        <f t="shared" si="2672"/>
        <v>0</v>
      </c>
      <c r="AE324" s="34"/>
      <c r="AF324" s="34">
        <f t="shared" si="2673"/>
        <v>0</v>
      </c>
      <c r="AG324" s="34"/>
      <c r="AH324" s="34">
        <f t="shared" si="2674"/>
        <v>0</v>
      </c>
      <c r="AI324" s="34"/>
      <c r="AJ324" s="34">
        <f t="shared" si="2675"/>
        <v>0</v>
      </c>
      <c r="AK324" s="34"/>
      <c r="AL324" s="34">
        <f>(AK324/12*1*$D324*$G324*$H324*$L324*AL$9)+(AK324/12*5*$E324*$G324*$H324*$L324)+(AK324/12*6*$F324*$G324*$H324*$L324)</f>
        <v>0</v>
      </c>
      <c r="AM324" s="34"/>
      <c r="AN324" s="34">
        <f>(AM324/12*1*$D324*$G324*$H324*$L324*AN$9)+(AM324/12*5*$E324*$G324*$H324*$L324)+(AM324/12*6*$F324*$G324*$H324*$L324)</f>
        <v>0</v>
      </c>
      <c r="AO324" s="34"/>
      <c r="AP324" s="34">
        <f t="shared" si="2676"/>
        <v>0</v>
      </c>
      <c r="AQ324" s="34"/>
      <c r="AR324" s="34">
        <f>(AQ324/12*1*$D324*$G324*$H324*$M324*AR$9)+(AQ324/12*5*$E324*$G324*$H324*$M324)+(AQ324/12*6*$F324*$G324*$H324*$M324)</f>
        <v>0</v>
      </c>
      <c r="AS324" s="34"/>
      <c r="AT324" s="34">
        <f>(AS324/12*1*$D324*$G324*$H324*$M324*AT$9)+(AS324/12*5*$E324*$G324*$H324*$M324)+(AS324/12*6*$F324*$G324*$H324*$M324)</f>
        <v>0</v>
      </c>
      <c r="AU324" s="34"/>
      <c r="AV324" s="34">
        <f t="shared" si="2677"/>
        <v>0</v>
      </c>
      <c r="AW324" s="34"/>
      <c r="AX324" s="34">
        <f t="shared" si="2678"/>
        <v>0</v>
      </c>
      <c r="AY324" s="34"/>
      <c r="AZ324" s="34">
        <f t="shared" si="2679"/>
        <v>0</v>
      </c>
      <c r="BA324" s="34"/>
      <c r="BB324" s="34">
        <f t="shared" si="2680"/>
        <v>0</v>
      </c>
      <c r="BC324" s="34"/>
      <c r="BD324" s="34">
        <f t="shared" si="2681"/>
        <v>0</v>
      </c>
      <c r="BE324" s="34"/>
      <c r="BF324" s="34">
        <f t="shared" si="2682"/>
        <v>0</v>
      </c>
      <c r="BG324" s="34"/>
      <c r="BH324" s="34">
        <f t="shared" si="2683"/>
        <v>0</v>
      </c>
      <c r="BI324" s="34"/>
      <c r="BJ324" s="34">
        <f t="shared" si="2684"/>
        <v>0</v>
      </c>
      <c r="BK324" s="34"/>
      <c r="BL324" s="34">
        <f t="shared" si="2685"/>
        <v>0</v>
      </c>
      <c r="BM324" s="34"/>
      <c r="BN324" s="34">
        <f t="shared" si="2686"/>
        <v>0</v>
      </c>
      <c r="BO324" s="34"/>
      <c r="BP324" s="34">
        <f t="shared" si="2687"/>
        <v>0</v>
      </c>
      <c r="BQ324" s="40"/>
      <c r="BR324" s="34">
        <f t="shared" si="2688"/>
        <v>0</v>
      </c>
      <c r="BS324" s="34"/>
      <c r="BT324" s="34">
        <f>(BS324/12*1*$D324*$G324*$H324*$M324*BT$9)+(BS324/12*4*$E324*$G324*$H324*$M586)+(BS324/12*1*$E324*$G324*$H324*$M324)+(BS324/12*6*$F324*$G324*$H324*$M324)</f>
        <v>0</v>
      </c>
      <c r="BU324" s="34"/>
      <c r="BV324" s="34">
        <f t="shared" si="2689"/>
        <v>0</v>
      </c>
      <c r="BW324" s="34"/>
      <c r="BX324" s="34">
        <f>(BW324/12*1*$D324*$G324*$H324*$L324*BX$9)+(BW324/12*5*$E324*$G324*$H324*$L324)+(BW324/12*6*$F324*$G324*$H324*$L324)</f>
        <v>0</v>
      </c>
      <c r="BY324" s="34"/>
      <c r="BZ324" s="34">
        <f>(BY324/12*1*$D324*$G324*$H324*$L324*BZ$9)+(BY324/12*5*$E324*$G324*$H324*$L324)+(BY324/12*6*$F324*$G324*$H324*$L324)</f>
        <v>0</v>
      </c>
      <c r="CA324" s="34"/>
      <c r="CB324" s="34">
        <f>(CA324/12*1*$D324*$G324*$H324*$L324*CB$9)+(CA324/12*5*$E324*$G324*$H324*$L324)+(CA324/12*6*$F324*$G324*$H324*$L324)</f>
        <v>0</v>
      </c>
      <c r="CC324" s="34"/>
      <c r="CD324" s="34">
        <f>(CC324/12*1*$D324*$G324*$H324*$L324*CD$9)+(CC324/12*5*$E324*$G324*$H324*$L324)+(CC324/12*6*$F324*$G324*$H324*$L324)</f>
        <v>0</v>
      </c>
      <c r="CE324" s="34"/>
      <c r="CF324" s="34">
        <f t="shared" si="2690"/>
        <v>0</v>
      </c>
      <c r="CG324" s="34"/>
      <c r="CH324" s="34">
        <f t="shared" si="2691"/>
        <v>0</v>
      </c>
      <c r="CI324" s="34"/>
      <c r="CJ324" s="34">
        <f t="shared" si="2692"/>
        <v>0</v>
      </c>
      <c r="CK324" s="34"/>
      <c r="CL324" s="34">
        <f t="shared" si="2693"/>
        <v>0</v>
      </c>
      <c r="CM324" s="34"/>
      <c r="CN324" s="34">
        <f>(CM324/12*1*$D324*$G324*$H324*$L324*CN$9)+(CM324/12*11*$E324*$G324*$H324*$L324)</f>
        <v>0</v>
      </c>
      <c r="CO324" s="34">
        <v>0</v>
      </c>
      <c r="CP324" s="34">
        <f t="shared" si="2597"/>
        <v>0</v>
      </c>
      <c r="CQ324" s="34"/>
      <c r="CR324" s="34"/>
      <c r="CS324" s="34">
        <f t="shared" si="2268"/>
        <v>0</v>
      </c>
      <c r="CT324" s="34">
        <f t="shared" si="2268"/>
        <v>0</v>
      </c>
      <c r="CU324" s="34"/>
      <c r="CV324" s="34">
        <f t="shared" si="2694"/>
        <v>0</v>
      </c>
      <c r="CW324" s="34"/>
      <c r="CX324" s="34">
        <f t="shared" si="2695"/>
        <v>0</v>
      </c>
      <c r="CY324" s="34"/>
      <c r="CZ324" s="34">
        <f t="shared" si="2696"/>
        <v>0</v>
      </c>
      <c r="DA324" s="34"/>
      <c r="DB324" s="34">
        <f t="shared" si="2697"/>
        <v>0</v>
      </c>
      <c r="DC324" s="34"/>
      <c r="DD324" s="34">
        <f t="shared" si="2698"/>
        <v>0</v>
      </c>
      <c r="DE324" s="34"/>
      <c r="DF324" s="34">
        <f t="shared" si="2699"/>
        <v>0</v>
      </c>
      <c r="DG324" s="34"/>
      <c r="DH324" s="34">
        <f>(DG324/12*1*$D324*$G324*$H324*$M324*DH$9)+(DG324/12*11*$E324*$G324*$H324*$M324)</f>
        <v>0</v>
      </c>
      <c r="DI324" s="34">
        <v>0</v>
      </c>
      <c r="DJ324" s="34">
        <f t="shared" si="2610"/>
        <v>0</v>
      </c>
      <c r="DK324" s="34"/>
      <c r="DL324" s="27"/>
      <c r="DM324" s="34">
        <f t="shared" si="2276"/>
        <v>0</v>
      </c>
      <c r="DN324" s="27">
        <f t="shared" si="2276"/>
        <v>0</v>
      </c>
      <c r="DO324" s="34"/>
      <c r="DP324" s="34">
        <f t="shared" si="2700"/>
        <v>0</v>
      </c>
      <c r="DQ324" s="34"/>
      <c r="DR324" s="34">
        <f>(DQ324/12*1*$D324*$G324*$H324*$M324*DR$9)+(DQ324/12*11*$E324*$G324*$H324*$M324)</f>
        <v>0</v>
      </c>
      <c r="DS324" s="34">
        <v>0</v>
      </c>
      <c r="DT324" s="34">
        <f t="shared" si="2661"/>
        <v>0</v>
      </c>
      <c r="DU324" s="34"/>
      <c r="DV324" s="27"/>
      <c r="DW324" s="34">
        <f t="shared" si="2263"/>
        <v>0</v>
      </c>
      <c r="DX324" s="34">
        <f t="shared" si="2263"/>
        <v>0</v>
      </c>
      <c r="DY324" s="34"/>
      <c r="DZ324" s="34">
        <f>(DY324/12*1*$D324*$G324*$H324*$M324*DZ$9)+(DY324/12*11*$E324*$G324*$H324*$M324)</f>
        <v>0</v>
      </c>
      <c r="EA324" s="34">
        <v>0</v>
      </c>
      <c r="EB324" s="34">
        <f t="shared" si="2609"/>
        <v>0</v>
      </c>
      <c r="EC324" s="27"/>
      <c r="ED324" s="34">
        <f t="shared" si="2704"/>
        <v>0</v>
      </c>
      <c r="EE324" s="34">
        <f t="shared" si="2269"/>
        <v>0</v>
      </c>
      <c r="EF324" s="34">
        <f t="shared" si="2269"/>
        <v>0</v>
      </c>
      <c r="EG324" s="34"/>
      <c r="EH324" s="34">
        <f>(EG324/12*1*$D324*$G324*$H324*$L324*EH$9)+(EG324/12*11*$E324*$G324*$H324*$L324)</f>
        <v>0</v>
      </c>
      <c r="EI324" s="34">
        <v>0</v>
      </c>
      <c r="EJ324" s="34">
        <f t="shared" si="2277"/>
        <v>0</v>
      </c>
      <c r="EK324" s="34"/>
      <c r="EL324" s="34"/>
      <c r="EM324" s="34">
        <f t="shared" si="2270"/>
        <v>0</v>
      </c>
      <c r="EN324" s="34">
        <f t="shared" si="2270"/>
        <v>0</v>
      </c>
      <c r="EO324" s="34"/>
      <c r="EP324" s="34">
        <f>(EO324/12*1*$D324*$G324*$H324*$L324*EP$9)+(EO324/12*11*$E324*$G324*$H324*$L324)</f>
        <v>0</v>
      </c>
      <c r="EQ324" s="34">
        <v>1</v>
      </c>
      <c r="ER324" s="34">
        <v>146261.35999999999</v>
      </c>
      <c r="ES324" s="34"/>
      <c r="ET324" s="34"/>
      <c r="EU324" s="34">
        <f t="shared" si="2271"/>
        <v>1</v>
      </c>
      <c r="EV324" s="34">
        <f t="shared" si="2271"/>
        <v>146261.35999999999</v>
      </c>
      <c r="EW324" s="34"/>
      <c r="EX324" s="34">
        <f>(EW324/12*1*$D324*$G324*$H324*$M324*EX$9)+(EW324/12*11*$E324*$G324*$H324*$M324)</f>
        <v>0</v>
      </c>
      <c r="EY324" s="34">
        <v>0</v>
      </c>
      <c r="EZ324" s="34">
        <f t="shared" si="2279"/>
        <v>0</v>
      </c>
      <c r="FA324" s="34"/>
      <c r="FB324" s="34">
        <f t="shared" si="2705"/>
        <v>0</v>
      </c>
      <c r="FC324" s="34">
        <f t="shared" si="2514"/>
        <v>0</v>
      </c>
      <c r="FD324" s="34">
        <f t="shared" si="2514"/>
        <v>0</v>
      </c>
      <c r="FE324" s="34"/>
      <c r="FF324" s="34">
        <f t="shared" si="2701"/>
        <v>0</v>
      </c>
      <c r="FG324" s="34">
        <v>0</v>
      </c>
      <c r="FH324" s="34">
        <f t="shared" si="2396"/>
        <v>0</v>
      </c>
      <c r="FI324" s="34"/>
      <c r="FJ324" s="34">
        <f t="shared" si="2706"/>
        <v>0</v>
      </c>
      <c r="FK324" s="34">
        <f t="shared" si="2515"/>
        <v>0</v>
      </c>
      <c r="FL324" s="34">
        <f t="shared" si="2515"/>
        <v>0</v>
      </c>
      <c r="FM324" s="34"/>
      <c r="FN324" s="34">
        <f t="shared" si="2702"/>
        <v>0</v>
      </c>
      <c r="FO324" s="34">
        <v>0</v>
      </c>
      <c r="FP324" s="34">
        <f t="shared" si="2280"/>
        <v>0</v>
      </c>
      <c r="FQ324" s="34"/>
      <c r="FR324" s="34">
        <f t="shared" si="2707"/>
        <v>0</v>
      </c>
      <c r="FS324" s="34">
        <f t="shared" si="2707"/>
        <v>0</v>
      </c>
      <c r="FT324" s="34">
        <f t="shared" si="2707"/>
        <v>0</v>
      </c>
      <c r="FU324" s="34"/>
      <c r="FV324" s="34">
        <f t="shared" si="2703"/>
        <v>0</v>
      </c>
      <c r="FW324" s="34">
        <v>0</v>
      </c>
      <c r="FX324" s="34">
        <v>0</v>
      </c>
      <c r="FY324" s="34"/>
      <c r="FZ324" s="34"/>
      <c r="GA324" s="34">
        <f t="shared" si="2273"/>
        <v>0</v>
      </c>
      <c r="GB324" s="34">
        <f t="shared" si="2273"/>
        <v>0</v>
      </c>
      <c r="GC324" s="34"/>
      <c r="GD324" s="34">
        <f>(GC324/12*1*$D324*$G324*$H324*$O324*GD$9)+(GC324/12*11*$E324*$G324*$H324*$P324)</f>
        <v>0</v>
      </c>
      <c r="GE324" s="34">
        <v>0</v>
      </c>
      <c r="GF324" s="34">
        <f t="shared" si="2281"/>
        <v>0</v>
      </c>
      <c r="GG324" s="34"/>
      <c r="GH324" s="34"/>
      <c r="GI324" s="27">
        <f t="shared" si="2274"/>
        <v>0</v>
      </c>
      <c r="GJ324" s="27">
        <f t="shared" si="2274"/>
        <v>0</v>
      </c>
      <c r="GK324" s="37"/>
      <c r="GL324" s="38"/>
    </row>
    <row r="325" spans="1:194" ht="18" customHeight="1" x14ac:dyDescent="0.25">
      <c r="A325" s="41">
        <v>34</v>
      </c>
      <c r="B325" s="78"/>
      <c r="C325" s="44" t="s">
        <v>463</v>
      </c>
      <c r="D325" s="29">
        <f t="shared" si="2665"/>
        <v>18150.400000000001</v>
      </c>
      <c r="E325" s="29">
        <f t="shared" si="2665"/>
        <v>18790</v>
      </c>
      <c r="F325" s="30">
        <v>18508</v>
      </c>
      <c r="G325" s="74">
        <v>1.18</v>
      </c>
      <c r="H325" s="31">
        <v>1</v>
      </c>
      <c r="I325" s="32"/>
      <c r="J325" s="32"/>
      <c r="K325" s="32"/>
      <c r="L325" s="29">
        <v>1.4</v>
      </c>
      <c r="M325" s="29">
        <v>1.68</v>
      </c>
      <c r="N325" s="29">
        <v>2.23</v>
      </c>
      <c r="O325" s="29">
        <v>2.39</v>
      </c>
      <c r="P325" s="33">
        <v>2.57</v>
      </c>
      <c r="Q325" s="27">
        <f>SUM(Q326:Q330)</f>
        <v>399</v>
      </c>
      <c r="R325" s="27">
        <f t="shared" ref="R325:CC325" si="2708">SUM(R326:R330)</f>
        <v>9749356.1708899979</v>
      </c>
      <c r="S325" s="27">
        <f t="shared" si="2708"/>
        <v>0</v>
      </c>
      <c r="T325" s="27">
        <f t="shared" si="2708"/>
        <v>0</v>
      </c>
      <c r="U325" s="27">
        <f t="shared" si="2708"/>
        <v>0</v>
      </c>
      <c r="V325" s="27">
        <f t="shared" si="2708"/>
        <v>0</v>
      </c>
      <c r="W325" s="27">
        <f t="shared" si="2708"/>
        <v>0</v>
      </c>
      <c r="X325" s="27">
        <f t="shared" si="2708"/>
        <v>0</v>
      </c>
      <c r="Y325" s="27">
        <f t="shared" si="2708"/>
        <v>0</v>
      </c>
      <c r="Z325" s="27">
        <f t="shared" si="2708"/>
        <v>0</v>
      </c>
      <c r="AA325" s="27">
        <f t="shared" si="2708"/>
        <v>0</v>
      </c>
      <c r="AB325" s="27">
        <f t="shared" si="2708"/>
        <v>0</v>
      </c>
      <c r="AC325" s="27">
        <f t="shared" si="2708"/>
        <v>0</v>
      </c>
      <c r="AD325" s="27">
        <f t="shared" si="2708"/>
        <v>0</v>
      </c>
      <c r="AE325" s="27">
        <f t="shared" si="2708"/>
        <v>0</v>
      </c>
      <c r="AF325" s="27">
        <f t="shared" si="2708"/>
        <v>0</v>
      </c>
      <c r="AG325" s="27">
        <f t="shared" si="2708"/>
        <v>0</v>
      </c>
      <c r="AH325" s="27">
        <f t="shared" si="2708"/>
        <v>0</v>
      </c>
      <c r="AI325" s="27">
        <f>SUM(AI326:AI330)</f>
        <v>0</v>
      </c>
      <c r="AJ325" s="27">
        <f t="shared" ref="AJ325" si="2709">SUM(AJ326:AJ330)</f>
        <v>0</v>
      </c>
      <c r="AK325" s="27">
        <f t="shared" si="2708"/>
        <v>0</v>
      </c>
      <c r="AL325" s="27">
        <f t="shared" si="2708"/>
        <v>0</v>
      </c>
      <c r="AM325" s="27">
        <f t="shared" si="2708"/>
        <v>0</v>
      </c>
      <c r="AN325" s="27">
        <f t="shared" si="2708"/>
        <v>0</v>
      </c>
      <c r="AO325" s="27">
        <f t="shared" si="2708"/>
        <v>458</v>
      </c>
      <c r="AP325" s="27">
        <f t="shared" si="2708"/>
        <v>14206995.814554667</v>
      </c>
      <c r="AQ325" s="27">
        <f t="shared" si="2708"/>
        <v>0</v>
      </c>
      <c r="AR325" s="27">
        <f t="shared" si="2708"/>
        <v>0</v>
      </c>
      <c r="AS325" s="27">
        <f t="shared" si="2708"/>
        <v>0</v>
      </c>
      <c r="AT325" s="27">
        <f t="shared" si="2708"/>
        <v>0</v>
      </c>
      <c r="AU325" s="27">
        <f t="shared" si="2708"/>
        <v>283</v>
      </c>
      <c r="AV325" s="27">
        <f t="shared" si="2708"/>
        <v>9134434.3718655985</v>
      </c>
      <c r="AW325" s="27">
        <f t="shared" si="2708"/>
        <v>0</v>
      </c>
      <c r="AX325" s="27">
        <f t="shared" si="2708"/>
        <v>0</v>
      </c>
      <c r="AY325" s="27">
        <f t="shared" si="2708"/>
        <v>0</v>
      </c>
      <c r="AZ325" s="27">
        <f t="shared" si="2708"/>
        <v>0</v>
      </c>
      <c r="BA325" s="27">
        <f t="shared" si="2708"/>
        <v>0</v>
      </c>
      <c r="BB325" s="27">
        <f t="shared" si="2708"/>
        <v>0</v>
      </c>
      <c r="BC325" s="27">
        <f t="shared" si="2708"/>
        <v>0</v>
      </c>
      <c r="BD325" s="27">
        <f t="shared" si="2708"/>
        <v>0</v>
      </c>
      <c r="BE325" s="27">
        <f t="shared" si="2708"/>
        <v>0</v>
      </c>
      <c r="BF325" s="27">
        <f t="shared" si="2708"/>
        <v>0</v>
      </c>
      <c r="BG325" s="27">
        <f t="shared" si="2708"/>
        <v>0</v>
      </c>
      <c r="BH325" s="27">
        <f t="shared" si="2708"/>
        <v>0</v>
      </c>
      <c r="BI325" s="27">
        <v>0</v>
      </c>
      <c r="BJ325" s="27">
        <f t="shared" ref="BJ325" si="2710">SUM(BJ326:BJ330)</f>
        <v>0</v>
      </c>
      <c r="BK325" s="27">
        <f t="shared" si="2708"/>
        <v>0</v>
      </c>
      <c r="BL325" s="27">
        <f t="shared" si="2708"/>
        <v>0</v>
      </c>
      <c r="BM325" s="27">
        <f>SUM(BM326:BM330)</f>
        <v>0</v>
      </c>
      <c r="BN325" s="27">
        <f t="shared" ref="BN325" si="2711">SUM(BN326:BN330)</f>
        <v>0</v>
      </c>
      <c r="BO325" s="27">
        <f t="shared" si="2708"/>
        <v>0</v>
      </c>
      <c r="BP325" s="27">
        <f t="shared" si="2708"/>
        <v>0</v>
      </c>
      <c r="BQ325" s="27">
        <v>0</v>
      </c>
      <c r="BR325" s="27">
        <f t="shared" ref="BR325" si="2712">SUM(BR326:BR330)</f>
        <v>0</v>
      </c>
      <c r="BS325" s="27">
        <f t="shared" si="2708"/>
        <v>0</v>
      </c>
      <c r="BT325" s="27">
        <f t="shared" si="2708"/>
        <v>0</v>
      </c>
      <c r="BU325" s="27">
        <f t="shared" si="2708"/>
        <v>0</v>
      </c>
      <c r="BV325" s="27">
        <f t="shared" si="2708"/>
        <v>0</v>
      </c>
      <c r="BW325" s="27">
        <f t="shared" si="2708"/>
        <v>0</v>
      </c>
      <c r="BX325" s="27">
        <f t="shared" si="2708"/>
        <v>0</v>
      </c>
      <c r="BY325" s="27">
        <f t="shared" si="2708"/>
        <v>0</v>
      </c>
      <c r="BZ325" s="27">
        <f t="shared" si="2708"/>
        <v>0</v>
      </c>
      <c r="CA325" s="27">
        <f t="shared" si="2708"/>
        <v>0</v>
      </c>
      <c r="CB325" s="27">
        <f t="shared" si="2708"/>
        <v>0</v>
      </c>
      <c r="CC325" s="27">
        <f t="shared" si="2708"/>
        <v>0</v>
      </c>
      <c r="CD325" s="27">
        <f t="shared" ref="CD325:EO325" si="2713">SUM(CD326:CD330)</f>
        <v>0</v>
      </c>
      <c r="CE325" s="27">
        <f t="shared" si="2713"/>
        <v>0</v>
      </c>
      <c r="CF325" s="27">
        <f t="shared" si="2713"/>
        <v>0</v>
      </c>
      <c r="CG325" s="27">
        <f t="shared" si="2713"/>
        <v>0</v>
      </c>
      <c r="CH325" s="27">
        <f t="shared" si="2713"/>
        <v>0</v>
      </c>
      <c r="CI325" s="27">
        <f t="shared" si="2713"/>
        <v>0</v>
      </c>
      <c r="CJ325" s="27">
        <f t="shared" si="2713"/>
        <v>0</v>
      </c>
      <c r="CK325" s="27">
        <f t="shared" si="2713"/>
        <v>0</v>
      </c>
      <c r="CL325" s="27">
        <f t="shared" si="2713"/>
        <v>0</v>
      </c>
      <c r="CM325" s="27">
        <f t="shared" si="2713"/>
        <v>12</v>
      </c>
      <c r="CN325" s="27">
        <f t="shared" si="2713"/>
        <v>268756.80232799996</v>
      </c>
      <c r="CO325" s="27">
        <f t="shared" si="2713"/>
        <v>1</v>
      </c>
      <c r="CP325" s="27">
        <f t="shared" si="2713"/>
        <v>11167.69</v>
      </c>
      <c r="CQ325" s="27">
        <v>4</v>
      </c>
      <c r="CR325" s="27">
        <f>($CQ325/9*3* $E325*$G325*$H325*$L325*CR$10)+($CQ325/9*6* $F325*$G325*$H325*$L325*CR$10)</f>
        <v>117267.60326399998</v>
      </c>
      <c r="CS325" s="34">
        <f t="shared" si="2268"/>
        <v>5</v>
      </c>
      <c r="CT325" s="34">
        <f t="shared" si="2268"/>
        <v>128435.29326399998</v>
      </c>
      <c r="CU325" s="27">
        <f t="shared" si="2713"/>
        <v>0</v>
      </c>
      <c r="CV325" s="27">
        <f t="shared" ref="CV325" si="2714">SUM(CV326:CV330)</f>
        <v>0</v>
      </c>
      <c r="CW325" s="27">
        <f t="shared" ref="CW325:CY325" si="2715">SUM(CW326:CW330)</f>
        <v>32</v>
      </c>
      <c r="CX325" s="27">
        <f t="shared" si="2715"/>
        <v>871905.99975359999</v>
      </c>
      <c r="CY325" s="27">
        <f t="shared" si="2715"/>
        <v>2</v>
      </c>
      <c r="CZ325" s="27">
        <f t="shared" si="2713"/>
        <v>81387.814489333308</v>
      </c>
      <c r="DA325" s="27">
        <f t="shared" si="2713"/>
        <v>0</v>
      </c>
      <c r="DB325" s="27">
        <f t="shared" si="2713"/>
        <v>0</v>
      </c>
      <c r="DC325" s="27">
        <f t="shared" si="2713"/>
        <v>0</v>
      </c>
      <c r="DD325" s="27">
        <f t="shared" si="2713"/>
        <v>0</v>
      </c>
      <c r="DE325" s="27">
        <f t="shared" si="2713"/>
        <v>0</v>
      </c>
      <c r="DF325" s="27">
        <f t="shared" si="2713"/>
        <v>0</v>
      </c>
      <c r="DG325" s="27">
        <f t="shared" si="2713"/>
        <v>0</v>
      </c>
      <c r="DH325" s="27">
        <f t="shared" si="2713"/>
        <v>0</v>
      </c>
      <c r="DI325" s="34">
        <f>SUM(DI326:DI330)</f>
        <v>1</v>
      </c>
      <c r="DJ325" s="27">
        <f t="shared" ref="DJ325" si="2716">SUM(DJ326:DJ330)</f>
        <v>27545.56</v>
      </c>
      <c r="DK325" s="27"/>
      <c r="DL325" s="27">
        <f>(DK325/9*3*$E325*$G325*$H325*$M325*DL$10)+(DK325/9*6*$F325*$G325*$H325*$M325*DL$10)</f>
        <v>0</v>
      </c>
      <c r="DM325" s="34">
        <f t="shared" si="2276"/>
        <v>1</v>
      </c>
      <c r="DN325" s="27">
        <f t="shared" si="2276"/>
        <v>27545.56</v>
      </c>
      <c r="DO325" s="27">
        <f t="shared" si="2713"/>
        <v>0</v>
      </c>
      <c r="DP325" s="27">
        <f t="shared" ref="DP325" si="2717">SUM(DP326:DP330)</f>
        <v>0</v>
      </c>
      <c r="DQ325" s="27">
        <f t="shared" si="2713"/>
        <v>16</v>
      </c>
      <c r="DR325" s="27">
        <f t="shared" si="2713"/>
        <v>451188.66999359999</v>
      </c>
      <c r="DS325" s="27">
        <f t="shared" si="2713"/>
        <v>2</v>
      </c>
      <c r="DT325" s="27">
        <f t="shared" si="2713"/>
        <v>59223.86</v>
      </c>
      <c r="DU325" s="27">
        <f>DQ325-DS325</f>
        <v>14</v>
      </c>
      <c r="DV325" s="27">
        <f>(DU325/9*3*$E325*$G325*$H325*$M325*DV$10)+(DU325/9*6*$F325*$G325*$H325*$M325*DV$10)</f>
        <v>544151.18042880006</v>
      </c>
      <c r="DW325" s="34">
        <f t="shared" si="2263"/>
        <v>16</v>
      </c>
      <c r="DX325" s="34">
        <f t="shared" si="2263"/>
        <v>603375.04042880004</v>
      </c>
      <c r="DY325" s="27">
        <f t="shared" si="2713"/>
        <v>2</v>
      </c>
      <c r="DZ325" s="27">
        <f t="shared" si="2713"/>
        <v>58630.690484799998</v>
      </c>
      <c r="EA325" s="27">
        <f t="shared" si="2713"/>
        <v>0</v>
      </c>
      <c r="EB325" s="27">
        <f t="shared" ref="EB325" si="2718">SUM(EB326:EB330)</f>
        <v>0</v>
      </c>
      <c r="EC325" s="27">
        <f>DY325-EA325</f>
        <v>2</v>
      </c>
      <c r="ED325" s="27">
        <f>(EC325/9*3*$E325*$G325*$H325*$M325*ED$10)+(EC325/9*6*$F325*$G325*$H325*$M325*ED$10)</f>
        <v>77735.882918399991</v>
      </c>
      <c r="EE325" s="34">
        <f t="shared" si="2269"/>
        <v>2</v>
      </c>
      <c r="EF325" s="34">
        <f t="shared" si="2269"/>
        <v>77735.882918399991</v>
      </c>
      <c r="EG325" s="27">
        <f t="shared" si="2713"/>
        <v>2</v>
      </c>
      <c r="EH325" s="27">
        <f t="shared" si="2713"/>
        <v>49085.062721333321</v>
      </c>
      <c r="EI325" s="27">
        <f t="shared" si="2713"/>
        <v>0</v>
      </c>
      <c r="EJ325" s="27">
        <f t="shared" si="2713"/>
        <v>0</v>
      </c>
      <c r="EK325" s="27"/>
      <c r="EL325" s="27">
        <f>(EK325/9*3* $E325*$G325*$H325*$L325*EL$10)+(EK325/9*6* $F325*$G325*$H325*$L325*EL$10)</f>
        <v>0</v>
      </c>
      <c r="EM325" s="27">
        <f>EI325+EK325</f>
        <v>0</v>
      </c>
      <c r="EN325" s="34">
        <f t="shared" si="2270"/>
        <v>0</v>
      </c>
      <c r="EO325" s="27">
        <f t="shared" si="2713"/>
        <v>0</v>
      </c>
      <c r="EP325" s="27">
        <f t="shared" ref="EP325:GD325" si="2719">SUM(EP326:EP330)</f>
        <v>0</v>
      </c>
      <c r="EQ325" s="27">
        <f t="shared" si="2719"/>
        <v>1</v>
      </c>
      <c r="ER325" s="27">
        <f t="shared" si="2719"/>
        <v>24676.61</v>
      </c>
      <c r="ES325" s="27"/>
      <c r="ET325" s="27">
        <f>(ES325/9*3* $E325*$G325*$H325*$L325*ET$10)+(ES325/9*6* $F325*$G325*$H325*$L325*ET$10)</f>
        <v>0</v>
      </c>
      <c r="EU325" s="34">
        <f t="shared" si="2271"/>
        <v>1</v>
      </c>
      <c r="EV325" s="34">
        <f t="shared" si="2271"/>
        <v>24676.61</v>
      </c>
      <c r="EW325" s="27">
        <f t="shared" si="2719"/>
        <v>1</v>
      </c>
      <c r="EX325" s="27">
        <f t="shared" si="2719"/>
        <v>38262.648956000005</v>
      </c>
      <c r="EY325" s="27">
        <f t="shared" si="2719"/>
        <v>1</v>
      </c>
      <c r="EZ325" s="27">
        <f t="shared" si="2719"/>
        <v>37231.550000000003</v>
      </c>
      <c r="FA325" s="27">
        <f>EW325-EY325</f>
        <v>0</v>
      </c>
      <c r="FB325" s="27">
        <f>(FA325/9*3*$E325*$G325*$H325*$M325*FB$10)+(FA325/9*6*$F325*$G325*$H325*$M325*FB$10)</f>
        <v>0</v>
      </c>
      <c r="FC325" s="34">
        <f t="shared" si="2514"/>
        <v>1</v>
      </c>
      <c r="FD325" s="34">
        <f t="shared" si="2514"/>
        <v>37231.550000000003</v>
      </c>
      <c r="FE325" s="27">
        <f t="shared" si="2719"/>
        <v>2</v>
      </c>
      <c r="FF325" s="27">
        <f t="shared" si="2719"/>
        <v>76072.989944000001</v>
      </c>
      <c r="FG325" s="27">
        <f t="shared" si="2719"/>
        <v>0</v>
      </c>
      <c r="FH325" s="27">
        <f t="shared" si="2719"/>
        <v>0</v>
      </c>
      <c r="FI325" s="27">
        <f>FE325-FG325+1</f>
        <v>3</v>
      </c>
      <c r="FJ325" s="27">
        <f>(FI325/9*3*$E325*$G325*$H325*$M325*FJ$10)+(FI325/9*6*$F325*$G325*$H325*$M325*FJ$10)</f>
        <v>149792.7686976</v>
      </c>
      <c r="FK325" s="34">
        <f t="shared" si="2515"/>
        <v>3</v>
      </c>
      <c r="FL325" s="34">
        <f t="shared" si="2515"/>
        <v>149792.7686976</v>
      </c>
      <c r="FM325" s="27">
        <f t="shared" si="2719"/>
        <v>4</v>
      </c>
      <c r="FN325" s="27">
        <f t="shared" si="2719"/>
        <v>152145.979888</v>
      </c>
      <c r="FO325" s="27">
        <f t="shared" si="2719"/>
        <v>0</v>
      </c>
      <c r="FP325" s="27">
        <f t="shared" si="2719"/>
        <v>0</v>
      </c>
      <c r="FQ325" s="27">
        <f>FM325-FO325-1</f>
        <v>3</v>
      </c>
      <c r="FR325" s="27">
        <f>(FQ325/9*3*$E325*$G325*$H325*$M325*FR$10)+(FQ325/9*6*$F325*$G325*$H325*$M325*FR$10)</f>
        <v>149792.7686976</v>
      </c>
      <c r="FS325" s="34">
        <f t="shared" si="2707"/>
        <v>3</v>
      </c>
      <c r="FT325" s="34">
        <f t="shared" si="2707"/>
        <v>149792.7686976</v>
      </c>
      <c r="FU325" s="27">
        <f t="shared" ref="FU325:FV325" si="2720">SUM(FU326:FU330)</f>
        <v>0</v>
      </c>
      <c r="FV325" s="27">
        <f t="shared" si="2720"/>
        <v>0</v>
      </c>
      <c r="FW325" s="27">
        <f t="shared" si="2719"/>
        <v>0</v>
      </c>
      <c r="FX325" s="27">
        <f t="shared" si="2719"/>
        <v>0</v>
      </c>
      <c r="FY325" s="27">
        <f>FU325-FW325</f>
        <v>0</v>
      </c>
      <c r="FZ325" s="27">
        <f>SUM($FY325*$F325*$G325*$H325*$N325*$FZ$10)</f>
        <v>0</v>
      </c>
      <c r="GA325" s="27">
        <f>FW325+FY325</f>
        <v>0</v>
      </c>
      <c r="GB325" s="27">
        <f>FX325+FZ325</f>
        <v>0</v>
      </c>
      <c r="GC325" s="27">
        <f t="shared" si="2719"/>
        <v>8</v>
      </c>
      <c r="GD325" s="27">
        <f t="shared" si="2719"/>
        <v>462780.40018266661</v>
      </c>
      <c r="GE325" s="27">
        <f>SUM(GE326:GE330)</f>
        <v>1</v>
      </c>
      <c r="GF325" s="27">
        <f t="shared" ref="GF325" si="2721">SUM(GF326:GF330)</f>
        <v>58192.71</v>
      </c>
      <c r="GG325" s="27">
        <f>GC325-GE325</f>
        <v>7</v>
      </c>
      <c r="GH325" s="27">
        <f>SUM($GG325/9*3*$GH$10*$E325*$G325*$H325*$P325)+($GG325/9*6*$GH$10*$F325*$G325*$H325*$P325)</f>
        <v>534676.9660455999</v>
      </c>
      <c r="GI325" s="27">
        <f t="shared" si="2274"/>
        <v>8</v>
      </c>
      <c r="GJ325" s="27">
        <f t="shared" si="2274"/>
        <v>592869.67604559986</v>
      </c>
      <c r="GK325" s="27">
        <f>SUM(Q325,S325,U325,W325,Y325,AA325,AC325,AE325,AG325,AI325,AK325,AM325,AO325,AQ325,AS325,AU325,AW325,AY325,BA325,BC325,BE325,BG325,BI325,BK325,BM325,BO325,BQ325,BS325,BU325,BW325,BY325,CA325,CC325,CE325,CG325,CI325,CK325,CS325,CU325,CW325,CY325,DA325,DC325,DE325,DM325,DO325,DW325,EE325,EM325,EU325,FC325,FK325,FS325,GA325,GI325)</f>
        <v>1214</v>
      </c>
      <c r="GL325" s="27">
        <f>SUM(R325,T325,V325,X325,Z325,AB325,AD325,AF325,AH325,AJ325,AL325,AN325,AP325,AR325,AT325,AV325,AX325,AZ325,BB325,BD325,BF325,BH325,BJ325,BL325,BN325,BP325,BR325,BT325,BV325,BX325,BZ325,CB325,CD325,CF325,CH325,CJ325,CL325,CT325,CV325,CX325,CZ325,DB325,DD325,DF325,DN325,DP325,DX325,EF325,EN325,EV325,FD325,FL325,FT325,GB325,GJ325)</f>
        <v>35835535.321605198</v>
      </c>
    </row>
    <row r="326" spans="1:194" ht="45" x14ac:dyDescent="0.25">
      <c r="A326" s="41"/>
      <c r="B326" s="72">
        <v>280</v>
      </c>
      <c r="C326" s="52" t="s">
        <v>464</v>
      </c>
      <c r="D326" s="29">
        <f t="shared" si="2665"/>
        <v>18150.400000000001</v>
      </c>
      <c r="E326" s="29">
        <f t="shared" si="2665"/>
        <v>18790</v>
      </c>
      <c r="F326" s="30">
        <v>18508</v>
      </c>
      <c r="G326" s="39">
        <v>0.89</v>
      </c>
      <c r="H326" s="31">
        <v>1</v>
      </c>
      <c r="I326" s="32"/>
      <c r="J326" s="32"/>
      <c r="K326" s="32"/>
      <c r="L326" s="29">
        <v>1.4</v>
      </c>
      <c r="M326" s="29">
        <v>1.68</v>
      </c>
      <c r="N326" s="29">
        <v>2.23</v>
      </c>
      <c r="O326" s="29">
        <v>2.39</v>
      </c>
      <c r="P326" s="33">
        <v>2.57</v>
      </c>
      <c r="Q326" s="34">
        <v>181</v>
      </c>
      <c r="R326" s="34">
        <f>(Q326/12*1*$D326*$G326*$H326*$L326*R$9)+(Q326/12*5*$E326*$G326*$H326*$L326*R$10)+(Q326/12*6*$F326*$G326*$H326*$L326*R$10)</f>
        <v>4266452.3799099997</v>
      </c>
      <c r="S326" s="34">
        <v>0</v>
      </c>
      <c r="T326" s="34">
        <f>(S326/12*1*$D326*$G326*$H326*$L326*T$9)+(S326/12*5*$E326*$G326*$H326*$L326*T$10)+(S326/12*6*$F326*$G326*$H326*$L326*T$10)</f>
        <v>0</v>
      </c>
      <c r="U326" s="34">
        <v>0</v>
      </c>
      <c r="V326" s="34">
        <f t="shared" ref="V326:V330" si="2722">(U326/12*1*$D326*$G326*$H326*$L326*V$9)+(U326/12*5*$E326*$G326*$H326*$L326*V$10)+(U326/12*6*$F326*$G326*$H326*$L326*V$10)</f>
        <v>0</v>
      </c>
      <c r="W326" s="34"/>
      <c r="X326" s="34">
        <f t="shared" ref="X326:X330" si="2723">(W326/12*1*$D326*$G326*$H326*$L326*X$9)+(W326/12*5*$E326*$G326*$H326*$L326*X$10)+(W326/12*6*$F326*$G326*$H326*$L326*X$10)</f>
        <v>0</v>
      </c>
      <c r="Y326" s="34">
        <v>0</v>
      </c>
      <c r="Z326" s="34">
        <f t="shared" ref="Z326:Z330" si="2724">(Y326/12*1*$D326*$G326*$H326*$L326*Z$9)+(Y326/12*5*$E326*$G326*$H326*$L326*Z$10)+(Y326/12*6*$F326*$G326*$H326*$L326*Z$10)</f>
        <v>0</v>
      </c>
      <c r="AA326" s="34">
        <v>0</v>
      </c>
      <c r="AB326" s="34">
        <f t="shared" ref="AB326:AB330" si="2725">(AA326/12*1*$D326*$G326*$H326*$L326*AB$9)+(AA326/12*5*$E326*$G326*$H326*$L326*AB$10)+(AA326/12*6*$F326*$G326*$H326*$L326*AB$10)</f>
        <v>0</v>
      </c>
      <c r="AC326" s="34">
        <v>0</v>
      </c>
      <c r="AD326" s="34">
        <f t="shared" ref="AD326:AD330" si="2726">(AC326/12*1*$D326*$G326*$H326*$L326*AD$9)+(AC326/12*5*$E326*$G326*$H326*$L326*AD$10)+(AC326/12*6*$F326*$G326*$H326*$L326*AD$10)</f>
        <v>0</v>
      </c>
      <c r="AE326" s="34">
        <v>0</v>
      </c>
      <c r="AF326" s="34">
        <f t="shared" ref="AF326:AF330" si="2727">(AE326/12*1*$D326*$G326*$H326*$L326*AF$9)+(AE326/12*5*$E326*$G326*$H326*$L326*AF$10)+(AE326/12*6*$F326*$G326*$H326*$L326*AF$10)</f>
        <v>0</v>
      </c>
      <c r="AG326" s="34">
        <v>0</v>
      </c>
      <c r="AH326" s="34">
        <f t="shared" ref="AH326:AH330" si="2728">(AG326/12*1*$D326*$G326*$H326*$L326*AH$9)+(AG326/12*5*$E326*$G326*$H326*$L326*AH$10)+(AG326/12*6*$F326*$G326*$H326*$L326*AH$10)</f>
        <v>0</v>
      </c>
      <c r="AI326" s="34"/>
      <c r="AJ326" s="34">
        <f t="shared" ref="AJ326:AJ330" si="2729">(AI326/12*1*$D326*$G326*$H326*$L326*AJ$9)+(AI326/12*3*$E326*$G326*$H326*$L326*AJ$10)+(AI326/12*2*$E326*$G326*$H326*$L326*AJ$11)+(AI326/12*6*$F326*$G326*$H326*$L326*AJ$11)</f>
        <v>0</v>
      </c>
      <c r="AK326" s="34"/>
      <c r="AL326" s="34">
        <f>(AK326/12*1*$D326*$G326*$H326*$L326*AL$9)+(AK326/12*5*$E326*$G326*$H326*$L326*AL$10)+(AK326/12*6*$F326*$G326*$H326*$L326*AL$10)</f>
        <v>0</v>
      </c>
      <c r="AM326" s="34"/>
      <c r="AN326" s="34">
        <f>(AM326/12*1*$D326*$G326*$H326*$L326*AN$9)+(AM326/12*5*$E326*$G326*$H326*$L326*AN$10)+(AM326/12*6*$F326*$G326*$H326*$L326*AN$10)</f>
        <v>0</v>
      </c>
      <c r="AO326" s="34">
        <v>204</v>
      </c>
      <c r="AP326" s="34">
        <f t="shared" ref="AP326:AP330" si="2730">(AO326/12*1*$D326*$G326*$H326*$L326*AP$9)+(AO326/12*5*$E326*$G326*$H326*$L326*AP$10)+(AO326/12*6*$F326*$G326*$H326*$L326*AP$10)</f>
        <v>4742107.8797120005</v>
      </c>
      <c r="AQ326" s="34">
        <v>0</v>
      </c>
      <c r="AR326" s="34">
        <f>(AQ326/12*1*$D326*$G326*$H326*$M326*AR$9)+(AQ326/12*5*$E326*$G326*$H326*$M326*AR$10)+(AQ326/12*6*$F326*$G326*$H326*$M326*AR$10)</f>
        <v>0</v>
      </c>
      <c r="AS326" s="34">
        <v>0</v>
      </c>
      <c r="AT326" s="34">
        <f>(AS326/12*1*$D326*$G326*$H326*$M326*AT$9)+(AS326/12*5*$E326*$G326*$H326*$M326*AT$10)+(AS326/12*6*$F326*$G326*$H326*$M326*AT$10)</f>
        <v>0</v>
      </c>
      <c r="AU326" s="70">
        <v>186</v>
      </c>
      <c r="AV326" s="34">
        <f t="shared" ref="AV326:AV330" si="2731">(AU326/12*1*$D326*$G326*$H326*$M326*AV$9)+(AU326/12*5*$E326*$G326*$H326*$M326*AV$10)+(AU326/12*6*$F326*$G326*$H326*$M326*AV$10)</f>
        <v>5188423.9154496007</v>
      </c>
      <c r="AW326" s="34">
        <v>0</v>
      </c>
      <c r="AX326" s="34">
        <f t="shared" ref="AX326:AX330" si="2732">(AW326/12*1*$D326*$G326*$H326*$M326*AX$9)+(AW326/12*5*$E326*$G326*$H326*$M326*AX$10)+(AW326/12*6*$F326*$G326*$H326*$M326*AX$10)</f>
        <v>0</v>
      </c>
      <c r="AY326" s="34"/>
      <c r="AZ326" s="34">
        <f t="shared" ref="AZ326:AZ330" si="2733">(AY326/12*1*$D326*$G326*$H326*$L326*AZ$9)+(AY326/12*5*$E326*$G326*$H326*$L326*AZ$10)+(AY326/12*6*$F326*$G326*$H326*$L326*AZ$10)</f>
        <v>0</v>
      </c>
      <c r="BA326" s="34"/>
      <c r="BB326" s="34">
        <f t="shared" ref="BB326:BB330" si="2734">(BA326/12*1*$D326*$G326*$H326*$L326*BB$9)+(BA326/12*5*$E326*$G326*$H326*$L326*BB$10)+(BA326/12*6*$F326*$G326*$H326*$L326*BB$10)</f>
        <v>0</v>
      </c>
      <c r="BC326" s="34">
        <v>0</v>
      </c>
      <c r="BD326" s="34">
        <f t="shared" ref="BD326:BD330" si="2735">(BC326/12*1*$D326*$G326*$H326*$M326*BD$9)+(BC326/12*5*$E326*$G326*$H326*$M326*BD$10)+(BC326/12*6*$F326*$G326*$H326*$M326*BD$10)</f>
        <v>0</v>
      </c>
      <c r="BE326" s="34">
        <v>0</v>
      </c>
      <c r="BF326" s="34">
        <f t="shared" ref="BF326:BF330" si="2736">(BE326/12*1*$D326*$G326*$H326*$L326*BF$9)+(BE326/12*5*$E326*$G326*$H326*$L326*BF$10)+(BE326/12*6*$F326*$G326*$H326*$L326*BF$10)</f>
        <v>0</v>
      </c>
      <c r="BG326" s="34">
        <v>0</v>
      </c>
      <c r="BH326" s="34">
        <f t="shared" ref="BH326:BH330" si="2737">(BG326/12*1*$D326*$G326*$H326*$L326*BH$9)+(BG326/12*5*$E326*$G326*$H326*$L326*BH$10)+(BG326/12*6*$F326*$G326*$H326*$L326*BH$10)</f>
        <v>0</v>
      </c>
      <c r="BI326" s="34">
        <v>0</v>
      </c>
      <c r="BJ326" s="34">
        <f t="shared" ref="BJ326:BJ330" si="2738">(BI326/12*1*$D326*$G326*$H326*$L326*BJ$9)+(BI326/12*5*$E326*$G326*$H326*$L326*BJ$10)+(BI326/12*6*$F326*$G326*$H326*$L326*BJ$10)</f>
        <v>0</v>
      </c>
      <c r="BK326" s="34">
        <v>0</v>
      </c>
      <c r="BL326" s="34">
        <f t="shared" ref="BL326:BL330" si="2739">(BK326/12*1*$D326*$G326*$H326*$M326*BL$9)+(BK326/12*5*$E326*$G326*$H326*$M326*BL$10)+(BK326/12*6*$F326*$G326*$H326*$M326*BL$10)</f>
        <v>0</v>
      </c>
      <c r="BM326" s="34">
        <v>0</v>
      </c>
      <c r="BN326" s="34">
        <f t="shared" ref="BN326:BN330" si="2740">(BM326/12*1*$D326*$G326*$H326*$L326*BN$9)+(BM326/12*5*$E326*$G326*$H326*$L326*BN$10)+(BM326/12*6*$F326*$G326*$H326*$L326*BN$10)</f>
        <v>0</v>
      </c>
      <c r="BO326" s="34">
        <v>0</v>
      </c>
      <c r="BP326" s="34">
        <f t="shared" ref="BP326:BP330" si="2741">(BO326/12*1*$D326*$G326*$H326*$L326*BP$9)+(BO326/12*3*$E326*$G326*$H326*$L326*BP$10)+(BO326/12*2*$E326*$G326*$H326*$L326*BP$11)+(BO326/12*6*$F326*$G326*$H326*$L326*BP$11)</f>
        <v>0</v>
      </c>
      <c r="BQ326" s="40">
        <v>0</v>
      </c>
      <c r="BR326" s="34">
        <f t="shared" ref="BR326:BR330" si="2742">(BQ326/12*1*$D326*$G326*$H326*$M326*BR$9)+(BQ326/12*5*$E326*$G326*$H326*$M326*BR$10)+(BQ326/12*6*$F326*$G326*$H326*$M326*BR$10)</f>
        <v>0</v>
      </c>
      <c r="BS326" s="34"/>
      <c r="BT326" s="34">
        <f t="shared" ref="BT326:BT330" si="2743">(BS326/12*1*$D326*$G326*$H326*$M326*BT$9)+(BS326/12*4*$E326*$G326*$H326*$M326*BT$10)+(BS326/12*1*$E326*$G326*$H326*$M326*BT$12)+(BS326/12*6*$F326*$G326*$H326*$M326*BT$12)</f>
        <v>0</v>
      </c>
      <c r="BU326" s="34">
        <v>0</v>
      </c>
      <c r="BV326" s="34">
        <f t="shared" ref="BV326:BV330" si="2744">(BU326/12*1*$D326*$F326*$G326*$L326*BV$9)+(BU326/12*11*$E326*$F326*$G326*$L326*BV$10)</f>
        <v>0</v>
      </c>
      <c r="BW326" s="34">
        <v>0</v>
      </c>
      <c r="BX326" s="34">
        <f>(BW326/12*1*$D326*$G326*$H326*$L326*BX$9)+(BW326/12*5*$E326*$G326*$H326*$L326*BX$10)+(BW326/12*6*$F326*$G326*$H326*$L326*BX$10)</f>
        <v>0</v>
      </c>
      <c r="BY326" s="34">
        <v>0</v>
      </c>
      <c r="BZ326" s="34">
        <f>(BY326/12*1*$D326*$G326*$H326*$L326*BZ$9)+(BY326/12*5*$E326*$G326*$H326*$L326*BZ$10)+(BY326/12*6*$F326*$G326*$H326*$L326*BZ$10)</f>
        <v>0</v>
      </c>
      <c r="CA326" s="34">
        <v>0</v>
      </c>
      <c r="CB326" s="34">
        <f>(CA326/12*1*$D326*$G326*$H326*$L326*CB$9)+(CA326/12*5*$E326*$G326*$H326*$L326*CB$10)+(CA326/12*6*$F326*$G326*$H326*$L326*CB$10)</f>
        <v>0</v>
      </c>
      <c r="CC326" s="34">
        <v>0</v>
      </c>
      <c r="CD326" s="34">
        <f>(CC326/12*1*$D326*$G326*$H326*$L326*CD$9)+(CC326/12*5*$E326*$G326*$H326*$L326*CD$10)+(CC326/12*6*$F326*$G326*$H326*$L326*CD$10)</f>
        <v>0</v>
      </c>
      <c r="CE326" s="34">
        <v>0</v>
      </c>
      <c r="CF326" s="34">
        <f t="shared" ref="CF326:CF330" si="2745">(CE326/12*1*$D326*$G326*$H326*$M326*CF$9)+(CE326/12*5*$E326*$G326*$H326*$M326*CF$10)+(CE326/12*6*$F326*$G326*$H326*$M326*CF$10)</f>
        <v>0</v>
      </c>
      <c r="CG326" s="34"/>
      <c r="CH326" s="34">
        <f t="shared" ref="CH326:CH330" si="2746">(CG326/12*1*$D326*$G326*$H326*$L326*CH$9)+(CG326/12*5*$E326*$G326*$H326*$L326*CH$10)+(CG326/12*6*$F326*$G326*$H326*$L326*CH$10)</f>
        <v>0</v>
      </c>
      <c r="CI326" s="34"/>
      <c r="CJ326" s="34">
        <f t="shared" ref="CJ326:CJ330" si="2747">(CI326/12*1*$D326*$G326*$H326*$M326*CJ$9)+(CI326/12*5*$E326*$G326*$H326*$M326*CJ$10)+(CI326/12*6*$F326*$G326*$H326*$M326*CJ$10)</f>
        <v>0</v>
      </c>
      <c r="CK326" s="34">
        <v>0</v>
      </c>
      <c r="CL326" s="34">
        <f t="shared" ref="CL326:CL330" si="2748">(CK326/12*1*$D326*$G326*$H326*$L326*CL$9)+(CK326/12*5*$E326*$G326*$H326*$L326*CL$10)+(CK326/12*6*$F326*$G326*$H326*$L326*CL$10)</f>
        <v>0</v>
      </c>
      <c r="CM326" s="34">
        <v>12</v>
      </c>
      <c r="CN326" s="34">
        <f>(CM326/12*1*$D326*$G326*$H326*$L326*CN$9)+(CM326/12*11*$E326*$G326*$H326*$L326*CN$10)</f>
        <v>268756.80232799996</v>
      </c>
      <c r="CO326" s="34">
        <v>1</v>
      </c>
      <c r="CP326" s="34">
        <v>11167.69</v>
      </c>
      <c r="CQ326" s="34"/>
      <c r="CR326" s="34"/>
      <c r="CS326" s="34">
        <f t="shared" si="2268"/>
        <v>1</v>
      </c>
      <c r="CT326" s="34">
        <f t="shared" si="2268"/>
        <v>11167.69</v>
      </c>
      <c r="CU326" s="34">
        <v>0</v>
      </c>
      <c r="CV326" s="34">
        <f t="shared" ref="CV326:CV330" si="2749">(CU326/12*1*$D326*$G326*$H326*$M326*CV$9)+(CU326/12*5*$E326*$G326*$H326*$M326*CV$10)+(CU326/12*6*$F326*$G326*$H326*$M326*CV$10)</f>
        <v>0</v>
      </c>
      <c r="CW326" s="34">
        <v>30</v>
      </c>
      <c r="CX326" s="34">
        <f t="shared" ref="CX326:CX330" si="2750">(CW326/12*1*$D326*$G326*$H326*$M326*CX$9)+(CW326/12*5*$E326*$G326*$H326*$M326*CX$10)+(CW326/12*6*$F326*$G326*$H326*$M326*CX$10)</f>
        <v>796165.87528799998</v>
      </c>
      <c r="CY326" s="34"/>
      <c r="CZ326" s="34">
        <f t="shared" ref="CZ326:CZ330" si="2751">(CY326/12*1*$D326*$G326*$H326*$L326*CZ$9)+(CY326/12*5*$E326*$G326*$H326*$L326*CZ$10)+(CY326/12*6*$F326*$G326*$H326*$L326*CZ$10)</f>
        <v>0</v>
      </c>
      <c r="DA326" s="34"/>
      <c r="DB326" s="34">
        <f t="shared" ref="DB326:DB330" si="2752">(DA326/12*1*$D326*$G326*$H326*$M326*DB$9)+(DA326/12*5*$E326*$G326*$H326*$M326*DB$10)+(DA326/12*6*$F326*$G326*$H326*$M326*DB$10)</f>
        <v>0</v>
      </c>
      <c r="DC326" s="34"/>
      <c r="DD326" s="34">
        <f t="shared" ref="DD326:DD330" si="2753">(DC326/12*1*$D326*$G326*$H326*$M326*DD$9)+(DC326/12*5*$E326*$G326*$H326*$M326*DD$10)+(DC326/12*6*$F326*$G326*$H326*$M326*DD$10)</f>
        <v>0</v>
      </c>
      <c r="DE326" s="34">
        <v>0</v>
      </c>
      <c r="DF326" s="34">
        <f t="shared" ref="DF326:DF330" si="2754">(DE326/12*1*$D326*$G326*$H326*$M326*DF$9)+(DE326/12*5*$E326*$G326*$H326*$M326*DF$10)+(DE326/12*6*$F326*$G326*$H326*$M326*DF$10)</f>
        <v>0</v>
      </c>
      <c r="DG326" s="34">
        <v>0</v>
      </c>
      <c r="DH326" s="34">
        <f>(DG326/12*1*$D326*$G326*$H326*$M326*DH$9)+(DG326/12*11*$E326*$G326*$H326*$M326*DH$10)</f>
        <v>0</v>
      </c>
      <c r="DI326" s="34">
        <v>1</v>
      </c>
      <c r="DJ326" s="34">
        <v>27545.56</v>
      </c>
      <c r="DK326" s="34"/>
      <c r="DL326" s="27"/>
      <c r="DM326" s="34">
        <f t="shared" si="2276"/>
        <v>1</v>
      </c>
      <c r="DN326" s="27">
        <f t="shared" si="2276"/>
        <v>27545.56</v>
      </c>
      <c r="DO326" s="34">
        <v>0</v>
      </c>
      <c r="DP326" s="34">
        <f t="shared" ref="DP326:DP330" si="2755">(DO326/12*1*$D326*$G326*$H326*$L326*DP$9)+(DO326/12*5*$E326*$G326*$H326*$L326*DP$10)+(DO326/12*6*$F326*$G326*$H326*$L326*DP$10)</f>
        <v>0</v>
      </c>
      <c r="DQ326" s="34">
        <v>12</v>
      </c>
      <c r="DR326" s="34">
        <f>(DQ326/12*1*$D326*$G326*$H326*$M326*DR$9)+(DQ326/12*11*$E326*$G326*$H326*$M326*DR$10)</f>
        <v>353276.7592032</v>
      </c>
      <c r="DS326" s="34">
        <v>2</v>
      </c>
      <c r="DT326" s="34">
        <v>59223.86</v>
      </c>
      <c r="DU326" s="34"/>
      <c r="DV326" s="27"/>
      <c r="DW326" s="34">
        <f t="shared" si="2263"/>
        <v>2</v>
      </c>
      <c r="DX326" s="34">
        <f t="shared" si="2263"/>
        <v>59223.86</v>
      </c>
      <c r="DY326" s="34">
        <v>2</v>
      </c>
      <c r="DZ326" s="34">
        <f>(DY326/12*1*$D326*$G326*$H326*$M326*DZ$9)+(DY326/12*11*$E326*$G326*$H326*$M326*DZ$10)</f>
        <v>58630.690484799998</v>
      </c>
      <c r="EA326" s="34"/>
      <c r="EB326" s="34">
        <f t="shared" si="2609"/>
        <v>0</v>
      </c>
      <c r="EC326" s="27"/>
      <c r="ED326" s="34"/>
      <c r="EE326" s="34">
        <f t="shared" si="2269"/>
        <v>0</v>
      </c>
      <c r="EF326" s="34">
        <f t="shared" si="2269"/>
        <v>0</v>
      </c>
      <c r="EG326" s="34">
        <v>2</v>
      </c>
      <c r="EH326" s="34">
        <f>(EG326/12*1*$D326*$G326*$H326*$L326*EH$9)+(EG326/12*11*$E326*$G326*$H326*$L326*EH$10)</f>
        <v>49085.062721333321</v>
      </c>
      <c r="EI326" s="34"/>
      <c r="EJ326" s="34">
        <f t="shared" si="2277"/>
        <v>0</v>
      </c>
      <c r="EK326" s="34"/>
      <c r="EL326" s="34"/>
      <c r="EM326" s="34">
        <f t="shared" si="2270"/>
        <v>0</v>
      </c>
      <c r="EN326" s="34">
        <f t="shared" si="2270"/>
        <v>0</v>
      </c>
      <c r="EO326" s="34"/>
      <c r="EP326" s="34">
        <f>(EO326/12*1*$D326*$G326*$H326*$L326*EP$9)+(EO326/12*11*$E326*$G326*$H326*$L326*EP$10)</f>
        <v>0</v>
      </c>
      <c r="EQ326" s="34">
        <v>1</v>
      </c>
      <c r="ER326" s="34">
        <v>24676.61</v>
      </c>
      <c r="ES326" s="34"/>
      <c r="ET326" s="34"/>
      <c r="EU326" s="34">
        <f t="shared" si="2271"/>
        <v>1</v>
      </c>
      <c r="EV326" s="34">
        <f t="shared" si="2271"/>
        <v>24676.61</v>
      </c>
      <c r="EW326" s="34">
        <v>1</v>
      </c>
      <c r="EX326" s="34">
        <f>(EW326/12*1*$D326*$G326*$H326*$M326*EX$9)+(EW326/12*11*$E326*$G326*$H326*$M326*EX$10)</f>
        <v>38262.648956000005</v>
      </c>
      <c r="EY326" s="34">
        <v>0</v>
      </c>
      <c r="EZ326" s="34">
        <f t="shared" si="2279"/>
        <v>0</v>
      </c>
      <c r="FA326" s="34"/>
      <c r="FB326" s="34"/>
      <c r="FC326" s="34">
        <f t="shared" si="2514"/>
        <v>0</v>
      </c>
      <c r="FD326" s="34">
        <f t="shared" si="2514"/>
        <v>0</v>
      </c>
      <c r="FE326" s="34">
        <v>2</v>
      </c>
      <c r="FF326" s="34">
        <f t="shared" ref="FF326:FF330" si="2756">(FE326/12*1*$D326*$G326*$H326*$M326*FF$9)+(FE326/12*11*$E326*$G326*$H326*$M326*FF$10)</f>
        <v>76072.989944000001</v>
      </c>
      <c r="FG326" s="34"/>
      <c r="FH326" s="34">
        <f t="shared" si="2396"/>
        <v>0</v>
      </c>
      <c r="FI326" s="34"/>
      <c r="FJ326" s="34"/>
      <c r="FK326" s="34">
        <f t="shared" si="2515"/>
        <v>0</v>
      </c>
      <c r="FL326" s="34">
        <f t="shared" si="2515"/>
        <v>0</v>
      </c>
      <c r="FM326" s="34">
        <v>4</v>
      </c>
      <c r="FN326" s="34">
        <f t="shared" ref="FN326:FN330" si="2757">(FM326/12*1*$D326*$G326*$H326*$M326*FN$9)+(FM326/12*11*$E326*$G326*$H326*$M326*FN$10)</f>
        <v>152145.979888</v>
      </c>
      <c r="FO326" s="34"/>
      <c r="FP326" s="34">
        <f t="shared" si="2280"/>
        <v>0</v>
      </c>
      <c r="FQ326" s="34"/>
      <c r="FR326" s="34"/>
      <c r="FS326" s="34">
        <f t="shared" si="2707"/>
        <v>0</v>
      </c>
      <c r="FT326" s="34">
        <f t="shared" si="2707"/>
        <v>0</v>
      </c>
      <c r="FU326" s="34"/>
      <c r="FV326" s="34">
        <f t="shared" ref="FV326:FV330" si="2758">(FU326/12*1*$D326*$G326*$H326*$N326*FV$9)+(FU326/12*11*$E326*$G326*$H326*$N326*FV$10)</f>
        <v>0</v>
      </c>
      <c r="FW326" s="34"/>
      <c r="FX326" s="34"/>
      <c r="FY326" s="34"/>
      <c r="FZ326" s="34"/>
      <c r="GA326" s="34">
        <f t="shared" si="2273"/>
        <v>0</v>
      </c>
      <c r="GB326" s="34">
        <f t="shared" si="2273"/>
        <v>0</v>
      </c>
      <c r="GC326" s="34">
        <v>8</v>
      </c>
      <c r="GD326" s="34">
        <f>(GC326/12*1*$D326*$G326*$H326*$O326*GD$9)+(GC326/12*11*$E326*$G326*$H326*$P326*GD$10)</f>
        <v>462780.40018266661</v>
      </c>
      <c r="GE326" s="34">
        <v>1</v>
      </c>
      <c r="GF326" s="34">
        <v>58192.71</v>
      </c>
      <c r="GG326" s="34"/>
      <c r="GH326" s="34"/>
      <c r="GI326" s="27">
        <f t="shared" si="2274"/>
        <v>1</v>
      </c>
      <c r="GJ326" s="27">
        <f t="shared" si="2274"/>
        <v>58192.71</v>
      </c>
      <c r="GK326" s="37"/>
      <c r="GL326" s="38"/>
    </row>
    <row r="327" spans="1:194" x14ac:dyDescent="0.25">
      <c r="A327" s="41"/>
      <c r="B327" s="72">
        <v>281</v>
      </c>
      <c r="C327" s="28" t="s">
        <v>465</v>
      </c>
      <c r="D327" s="29">
        <f t="shared" si="2665"/>
        <v>18150.400000000001</v>
      </c>
      <c r="E327" s="29">
        <f t="shared" si="2665"/>
        <v>18790</v>
      </c>
      <c r="F327" s="30">
        <v>18508</v>
      </c>
      <c r="G327" s="39">
        <v>0.74</v>
      </c>
      <c r="H327" s="31">
        <v>1</v>
      </c>
      <c r="I327" s="32"/>
      <c r="J327" s="32"/>
      <c r="K327" s="32"/>
      <c r="L327" s="29">
        <v>1.4</v>
      </c>
      <c r="M327" s="29">
        <v>1.68</v>
      </c>
      <c r="N327" s="29">
        <v>2.23</v>
      </c>
      <c r="O327" s="29">
        <v>2.39</v>
      </c>
      <c r="P327" s="33">
        <v>2.57</v>
      </c>
      <c r="Q327" s="34">
        <v>144</v>
      </c>
      <c r="R327" s="34">
        <f>(Q327/12*1*$D327*$G327*$H327*$L327*R$9)+(Q327/12*5*$E327*$G327*$H327*$L327*R$10)+(Q327/12*6*$F327*$G327*$H327*$L327*R$10)</f>
        <v>2822230.8374399999</v>
      </c>
      <c r="S327" s="34">
        <v>0</v>
      </c>
      <c r="T327" s="34">
        <f>(S327/12*1*$D327*$G327*$H327*$L327*T$9)+(S327/12*5*$E327*$G327*$H327*$L327*T$10)+(S327/12*6*$F327*$G327*$H327*$L327*T$10)</f>
        <v>0</v>
      </c>
      <c r="U327" s="34">
        <v>0</v>
      </c>
      <c r="V327" s="34">
        <f t="shared" si="2722"/>
        <v>0</v>
      </c>
      <c r="W327" s="34"/>
      <c r="X327" s="34">
        <f t="shared" si="2723"/>
        <v>0</v>
      </c>
      <c r="Y327" s="34">
        <v>0</v>
      </c>
      <c r="Z327" s="34">
        <f t="shared" si="2724"/>
        <v>0</v>
      </c>
      <c r="AA327" s="34">
        <v>0</v>
      </c>
      <c r="AB327" s="34">
        <f t="shared" si="2725"/>
        <v>0</v>
      </c>
      <c r="AC327" s="34">
        <v>0</v>
      </c>
      <c r="AD327" s="34">
        <f t="shared" si="2726"/>
        <v>0</v>
      </c>
      <c r="AE327" s="34">
        <v>0</v>
      </c>
      <c r="AF327" s="34">
        <f t="shared" si="2727"/>
        <v>0</v>
      </c>
      <c r="AG327" s="34">
        <v>0</v>
      </c>
      <c r="AH327" s="34">
        <f t="shared" si="2728"/>
        <v>0</v>
      </c>
      <c r="AI327" s="34">
        <v>0</v>
      </c>
      <c r="AJ327" s="34">
        <f t="shared" si="2729"/>
        <v>0</v>
      </c>
      <c r="AK327" s="34"/>
      <c r="AL327" s="34">
        <f>(AK327/12*1*$D327*$G327*$H327*$L327*AL$9)+(AK327/12*5*$E327*$G327*$H327*$L327*AL$10)+(AK327/12*6*$F327*$G327*$H327*$L327*AL$10)</f>
        <v>0</v>
      </c>
      <c r="AM327" s="34"/>
      <c r="AN327" s="34">
        <f>(AM327/12*1*$D327*$G327*$H327*$L327*AN$9)+(AM327/12*5*$E327*$G327*$H327*$L327*AN$10)+(AM327/12*6*$F327*$G327*$H327*$L327*AN$10)</f>
        <v>0</v>
      </c>
      <c r="AO327" s="34">
        <v>20</v>
      </c>
      <c r="AP327" s="34">
        <f t="shared" si="2730"/>
        <v>386556.49162666668</v>
      </c>
      <c r="AQ327" s="34">
        <v>0</v>
      </c>
      <c r="AR327" s="34">
        <f>(AQ327/12*1*$D327*$G327*$H327*$M327*AR$9)+(AQ327/12*5*$E327*$G327*$H327*$M327*AR$10)+(AQ327/12*6*$F327*$G327*$H327*$M327*AR$10)</f>
        <v>0</v>
      </c>
      <c r="AS327" s="34">
        <v>0</v>
      </c>
      <c r="AT327" s="34">
        <f>(AS327/12*1*$D327*$G327*$H327*$M327*AT$9)+(AS327/12*5*$E327*$G327*$H327*$M327*AT$10)+(AS327/12*6*$F327*$G327*$H327*$M327*AT$10)</f>
        <v>0</v>
      </c>
      <c r="AU327" s="70">
        <v>1</v>
      </c>
      <c r="AV327" s="34">
        <f t="shared" si="2731"/>
        <v>23193.389497600001</v>
      </c>
      <c r="AW327" s="34">
        <v>0</v>
      </c>
      <c r="AX327" s="34">
        <f t="shared" si="2732"/>
        <v>0</v>
      </c>
      <c r="AY327" s="34"/>
      <c r="AZ327" s="34">
        <f t="shared" si="2733"/>
        <v>0</v>
      </c>
      <c r="BA327" s="34"/>
      <c r="BB327" s="34">
        <f t="shared" si="2734"/>
        <v>0</v>
      </c>
      <c r="BC327" s="34">
        <v>0</v>
      </c>
      <c r="BD327" s="34">
        <f t="shared" si="2735"/>
        <v>0</v>
      </c>
      <c r="BE327" s="34">
        <v>0</v>
      </c>
      <c r="BF327" s="34">
        <f t="shared" si="2736"/>
        <v>0</v>
      </c>
      <c r="BG327" s="34">
        <v>0</v>
      </c>
      <c r="BH327" s="34">
        <f t="shared" si="2737"/>
        <v>0</v>
      </c>
      <c r="BI327" s="34">
        <v>0</v>
      </c>
      <c r="BJ327" s="34">
        <f t="shared" si="2738"/>
        <v>0</v>
      </c>
      <c r="BK327" s="34">
        <v>0</v>
      </c>
      <c r="BL327" s="34">
        <f t="shared" si="2739"/>
        <v>0</v>
      </c>
      <c r="BM327" s="34">
        <v>0</v>
      </c>
      <c r="BN327" s="34">
        <f t="shared" si="2740"/>
        <v>0</v>
      </c>
      <c r="BO327" s="34">
        <v>0</v>
      </c>
      <c r="BP327" s="34">
        <f t="shared" si="2741"/>
        <v>0</v>
      </c>
      <c r="BQ327" s="40">
        <v>0</v>
      </c>
      <c r="BR327" s="34">
        <f t="shared" si="2742"/>
        <v>0</v>
      </c>
      <c r="BS327" s="34">
        <v>0</v>
      </c>
      <c r="BT327" s="34">
        <f t="shared" si="2743"/>
        <v>0</v>
      </c>
      <c r="BU327" s="34">
        <v>0</v>
      </c>
      <c r="BV327" s="34">
        <f t="shared" si="2744"/>
        <v>0</v>
      </c>
      <c r="BW327" s="34">
        <v>0</v>
      </c>
      <c r="BX327" s="34">
        <f>(BW327/12*1*$D327*$G327*$H327*$L327*BX$9)+(BW327/12*5*$E327*$G327*$H327*$L327*BX$10)+(BW327/12*6*$F327*$G327*$H327*$L327*BX$10)</f>
        <v>0</v>
      </c>
      <c r="BY327" s="34">
        <v>0</v>
      </c>
      <c r="BZ327" s="34">
        <f>(BY327/12*1*$D327*$G327*$H327*$L327*BZ$9)+(BY327/12*5*$E327*$G327*$H327*$L327*BZ$10)+(BY327/12*6*$F327*$G327*$H327*$L327*BZ$10)</f>
        <v>0</v>
      </c>
      <c r="CA327" s="34">
        <v>0</v>
      </c>
      <c r="CB327" s="34">
        <f>(CA327/12*1*$D327*$G327*$H327*$L327*CB$9)+(CA327/12*5*$E327*$G327*$H327*$L327*CB$10)+(CA327/12*6*$F327*$G327*$H327*$L327*CB$10)</f>
        <v>0</v>
      </c>
      <c r="CC327" s="34">
        <v>0</v>
      </c>
      <c r="CD327" s="34">
        <f>(CC327/12*1*$D327*$G327*$H327*$L327*CD$9)+(CC327/12*5*$E327*$G327*$H327*$L327*CD$10)+(CC327/12*6*$F327*$G327*$H327*$L327*CD$10)</f>
        <v>0</v>
      </c>
      <c r="CE327" s="34">
        <v>0</v>
      </c>
      <c r="CF327" s="34">
        <f t="shared" si="2745"/>
        <v>0</v>
      </c>
      <c r="CG327" s="34"/>
      <c r="CH327" s="34">
        <f t="shared" si="2746"/>
        <v>0</v>
      </c>
      <c r="CI327" s="34"/>
      <c r="CJ327" s="34">
        <f t="shared" si="2747"/>
        <v>0</v>
      </c>
      <c r="CK327" s="34">
        <v>0</v>
      </c>
      <c r="CL327" s="34">
        <f t="shared" si="2748"/>
        <v>0</v>
      </c>
      <c r="CM327" s="34">
        <v>0</v>
      </c>
      <c r="CN327" s="34">
        <f>(CM327/12*1*$D327*$G327*$H327*$L327*CN$9)+(CM327/12*11*$E327*$G327*$H327*$L327*CN$10)</f>
        <v>0</v>
      </c>
      <c r="CO327" s="34">
        <v>0</v>
      </c>
      <c r="CP327" s="34">
        <f t="shared" si="2597"/>
        <v>0</v>
      </c>
      <c r="CQ327" s="34"/>
      <c r="CR327" s="34"/>
      <c r="CS327" s="34">
        <f t="shared" si="2268"/>
        <v>0</v>
      </c>
      <c r="CT327" s="34">
        <f t="shared" si="2268"/>
        <v>0</v>
      </c>
      <c r="CU327" s="34">
        <v>0</v>
      </c>
      <c r="CV327" s="34">
        <f t="shared" si="2749"/>
        <v>0</v>
      </c>
      <c r="CW327" s="34"/>
      <c r="CX327" s="34">
        <f t="shared" si="2750"/>
        <v>0</v>
      </c>
      <c r="CY327" s="34">
        <v>0</v>
      </c>
      <c r="CZ327" s="34">
        <f t="shared" si="2751"/>
        <v>0</v>
      </c>
      <c r="DA327" s="34">
        <v>0</v>
      </c>
      <c r="DB327" s="34">
        <f t="shared" si="2752"/>
        <v>0</v>
      </c>
      <c r="DC327" s="34">
        <v>0</v>
      </c>
      <c r="DD327" s="34">
        <f t="shared" si="2753"/>
        <v>0</v>
      </c>
      <c r="DE327" s="34">
        <v>0</v>
      </c>
      <c r="DF327" s="34">
        <f t="shared" si="2754"/>
        <v>0</v>
      </c>
      <c r="DG327" s="34">
        <v>0</v>
      </c>
      <c r="DH327" s="34">
        <f>(DG327/12*1*$D327*$G327*$H327*$M327*DH$9)+(DG327/12*11*$E327*$G327*$H327*$M327*DH$10)</f>
        <v>0</v>
      </c>
      <c r="DI327" s="34">
        <v>0</v>
      </c>
      <c r="DJ327" s="34">
        <f t="shared" si="2610"/>
        <v>0</v>
      </c>
      <c r="DK327" s="34"/>
      <c r="DL327" s="27"/>
      <c r="DM327" s="34">
        <f t="shared" si="2276"/>
        <v>0</v>
      </c>
      <c r="DN327" s="27">
        <f t="shared" si="2276"/>
        <v>0</v>
      </c>
      <c r="DO327" s="34">
        <v>0</v>
      </c>
      <c r="DP327" s="34">
        <f t="shared" si="2755"/>
        <v>0</v>
      </c>
      <c r="DQ327" s="34">
        <v>4</v>
      </c>
      <c r="DR327" s="34">
        <f>(DQ327/12*1*$D327*$G327*$H327*$M327*DR$9)+(DQ327/12*11*$E327*$G327*$H327*$M327*DR$10)</f>
        <v>97911.910790399983</v>
      </c>
      <c r="DS327" s="34">
        <v>0</v>
      </c>
      <c r="DT327" s="34">
        <f t="shared" ref="DT327:DT340" si="2759">(DS327/3*1*$D327*$G327*$H327*$M327*DT$9)+(DS327/3*2*$E327*$G327*$H327*$M327*DT$10)</f>
        <v>0</v>
      </c>
      <c r="DU327" s="34"/>
      <c r="DV327" s="27"/>
      <c r="DW327" s="34">
        <f t="shared" si="2263"/>
        <v>0</v>
      </c>
      <c r="DX327" s="34">
        <f t="shared" si="2263"/>
        <v>0</v>
      </c>
      <c r="DY327" s="34">
        <v>0</v>
      </c>
      <c r="DZ327" s="34">
        <f>(DY327/12*1*$D327*$G327*$H327*$M327*DZ$9)+(DY327/12*11*$E327*$G327*$H327*$M327*DZ$10)</f>
        <v>0</v>
      </c>
      <c r="EA327" s="34">
        <f t="shared" ref="EA327:EA330" si="2760">DY327/12*3</f>
        <v>0</v>
      </c>
      <c r="EB327" s="34">
        <f t="shared" si="2609"/>
        <v>0</v>
      </c>
      <c r="EC327" s="27"/>
      <c r="ED327" s="34">
        <f t="shared" si="2704"/>
        <v>0</v>
      </c>
      <c r="EE327" s="34">
        <f t="shared" si="2269"/>
        <v>0</v>
      </c>
      <c r="EF327" s="34">
        <f t="shared" si="2269"/>
        <v>0</v>
      </c>
      <c r="EG327" s="34">
        <v>0</v>
      </c>
      <c r="EH327" s="34">
        <f>(EG327/12*1*$D327*$G327*$H327*$L327*EH$9)+(EG327/12*11*$E327*$G327*$H327*$L327*EH$10)</f>
        <v>0</v>
      </c>
      <c r="EI327" s="34">
        <f t="shared" si="2513"/>
        <v>0</v>
      </c>
      <c r="EJ327" s="34">
        <f t="shared" si="2277"/>
        <v>0</v>
      </c>
      <c r="EK327" s="34"/>
      <c r="EL327" s="34"/>
      <c r="EM327" s="34">
        <f t="shared" si="2270"/>
        <v>0</v>
      </c>
      <c r="EN327" s="34">
        <f t="shared" si="2270"/>
        <v>0</v>
      </c>
      <c r="EO327" s="34">
        <v>0</v>
      </c>
      <c r="EP327" s="34">
        <f>(EO327/12*1*$D327*$G327*$H327*$L327*EP$9)+(EO327/12*11*$E327*$G327*$H327*$L327*EP$10)</f>
        <v>0</v>
      </c>
      <c r="EQ327" s="34">
        <v>0</v>
      </c>
      <c r="ER327" s="34">
        <f t="shared" si="2278"/>
        <v>0</v>
      </c>
      <c r="ES327" s="34"/>
      <c r="ET327" s="34"/>
      <c r="EU327" s="34">
        <f t="shared" si="2271"/>
        <v>0</v>
      </c>
      <c r="EV327" s="34">
        <f t="shared" si="2271"/>
        <v>0</v>
      </c>
      <c r="EW327" s="34">
        <v>0</v>
      </c>
      <c r="EX327" s="34">
        <f>(EW327/12*1*$D327*$G327*$H327*$M327*EX$9)+(EW327/12*11*$E327*$G327*$H327*$M327*EX$10)</f>
        <v>0</v>
      </c>
      <c r="EY327" s="34">
        <v>1</v>
      </c>
      <c r="EZ327" s="34">
        <v>37231.550000000003</v>
      </c>
      <c r="FA327" s="34"/>
      <c r="FB327" s="34">
        <f t="shared" si="2705"/>
        <v>37231.550000000003</v>
      </c>
      <c r="FC327" s="34">
        <f t="shared" si="2514"/>
        <v>1</v>
      </c>
      <c r="FD327" s="34">
        <f t="shared" si="2514"/>
        <v>74463.100000000006</v>
      </c>
      <c r="FE327" s="34">
        <v>0</v>
      </c>
      <c r="FF327" s="34">
        <f t="shared" si="2756"/>
        <v>0</v>
      </c>
      <c r="FG327" s="34">
        <f t="shared" ref="FG327:FG330" si="2761">FE327/12*3</f>
        <v>0</v>
      </c>
      <c r="FH327" s="34">
        <f t="shared" si="2396"/>
        <v>0</v>
      </c>
      <c r="FI327" s="34"/>
      <c r="FJ327" s="34">
        <f t="shared" si="2706"/>
        <v>0</v>
      </c>
      <c r="FK327" s="34">
        <f t="shared" si="2515"/>
        <v>0</v>
      </c>
      <c r="FL327" s="34">
        <f t="shared" si="2515"/>
        <v>0</v>
      </c>
      <c r="FM327" s="34">
        <v>0</v>
      </c>
      <c r="FN327" s="34">
        <f t="shared" si="2757"/>
        <v>0</v>
      </c>
      <c r="FO327" s="34">
        <f t="shared" si="2509"/>
        <v>0</v>
      </c>
      <c r="FP327" s="34">
        <f t="shared" si="2280"/>
        <v>0</v>
      </c>
      <c r="FQ327" s="34"/>
      <c r="FR327" s="34">
        <f t="shared" si="2707"/>
        <v>0</v>
      </c>
      <c r="FS327" s="34">
        <f t="shared" si="2707"/>
        <v>0</v>
      </c>
      <c r="FT327" s="34">
        <f t="shared" si="2707"/>
        <v>0</v>
      </c>
      <c r="FU327" s="34">
        <v>0</v>
      </c>
      <c r="FV327" s="34">
        <f t="shared" si="2758"/>
        <v>0</v>
      </c>
      <c r="FW327" s="34"/>
      <c r="FX327" s="34"/>
      <c r="FY327" s="34"/>
      <c r="FZ327" s="34"/>
      <c r="GA327" s="34">
        <f t="shared" si="2273"/>
        <v>0</v>
      </c>
      <c r="GB327" s="34">
        <f t="shared" si="2273"/>
        <v>0</v>
      </c>
      <c r="GC327" s="34">
        <v>0</v>
      </c>
      <c r="GD327" s="34">
        <f>(GC327/12*1*$D327*$G327*$H327*$O327*GD$9)+(GC327/12*11*$E327*$G327*$H327*$P327*GD$10)</f>
        <v>0</v>
      </c>
      <c r="GE327" s="34">
        <f t="shared" ref="GE327:GE357" si="2762">GC327/12*3</f>
        <v>0</v>
      </c>
      <c r="GF327" s="34">
        <f t="shared" si="2281"/>
        <v>0</v>
      </c>
      <c r="GG327" s="34"/>
      <c r="GH327" s="34"/>
      <c r="GI327" s="27">
        <f t="shared" si="2274"/>
        <v>0</v>
      </c>
      <c r="GJ327" s="27">
        <f t="shared" si="2274"/>
        <v>0</v>
      </c>
      <c r="GK327" s="37"/>
      <c r="GL327" s="38"/>
    </row>
    <row r="328" spans="1:194" x14ac:dyDescent="0.25">
      <c r="A328" s="41"/>
      <c r="B328" s="72">
        <v>282</v>
      </c>
      <c r="C328" s="28" t="s">
        <v>466</v>
      </c>
      <c r="D328" s="29">
        <f t="shared" si="2665"/>
        <v>18150.400000000001</v>
      </c>
      <c r="E328" s="29">
        <f t="shared" si="2665"/>
        <v>18790</v>
      </c>
      <c r="F328" s="30">
        <v>18508</v>
      </c>
      <c r="G328" s="39">
        <v>1.27</v>
      </c>
      <c r="H328" s="31">
        <v>1</v>
      </c>
      <c r="I328" s="32"/>
      <c r="J328" s="32"/>
      <c r="K328" s="32"/>
      <c r="L328" s="29">
        <v>1.4</v>
      </c>
      <c r="M328" s="29">
        <v>1.68</v>
      </c>
      <c r="N328" s="29">
        <v>2.23</v>
      </c>
      <c r="O328" s="29">
        <v>2.39</v>
      </c>
      <c r="P328" s="33">
        <v>2.57</v>
      </c>
      <c r="Q328" s="34">
        <v>62</v>
      </c>
      <c r="R328" s="34">
        <f>(Q328/12*1*$D328*$G328*$H328*$L328*R$9)+(Q328/12*5*$E328*$G328*$H328*$L328*R$10)+(Q328/12*6*$F328*$G328*$H328*$L328*R$10)</f>
        <v>2085420.9472599998</v>
      </c>
      <c r="S328" s="34">
        <v>0</v>
      </c>
      <c r="T328" s="34">
        <f>(S328/12*1*$D328*$G328*$H328*$L328*T$9)+(S328/12*5*$E328*$G328*$H328*$L328*T$10)+(S328/12*6*$F328*$G328*$H328*$L328*T$10)</f>
        <v>0</v>
      </c>
      <c r="U328" s="34">
        <v>0</v>
      </c>
      <c r="V328" s="34">
        <f t="shared" si="2722"/>
        <v>0</v>
      </c>
      <c r="W328" s="34"/>
      <c r="X328" s="34">
        <f t="shared" si="2723"/>
        <v>0</v>
      </c>
      <c r="Y328" s="34"/>
      <c r="Z328" s="34">
        <f t="shared" si="2724"/>
        <v>0</v>
      </c>
      <c r="AA328" s="34">
        <v>0</v>
      </c>
      <c r="AB328" s="34">
        <f t="shared" si="2725"/>
        <v>0</v>
      </c>
      <c r="AC328" s="34">
        <v>0</v>
      </c>
      <c r="AD328" s="34">
        <f t="shared" si="2726"/>
        <v>0</v>
      </c>
      <c r="AE328" s="34">
        <v>0</v>
      </c>
      <c r="AF328" s="34">
        <f t="shared" si="2727"/>
        <v>0</v>
      </c>
      <c r="AG328" s="34">
        <v>0</v>
      </c>
      <c r="AH328" s="34">
        <f t="shared" si="2728"/>
        <v>0</v>
      </c>
      <c r="AI328" s="34">
        <v>0</v>
      </c>
      <c r="AJ328" s="34">
        <f t="shared" si="2729"/>
        <v>0</v>
      </c>
      <c r="AK328" s="34"/>
      <c r="AL328" s="34">
        <f>(AK328/12*1*$D328*$G328*$H328*$L328*AL$9)+(AK328/12*5*$E328*$G328*$H328*$L328*AL$10)+(AK328/12*6*$F328*$G328*$H328*$L328*AL$10)</f>
        <v>0</v>
      </c>
      <c r="AM328" s="34"/>
      <c r="AN328" s="34">
        <f>(AM328/12*1*$D328*$G328*$H328*$L328*AN$9)+(AM328/12*5*$E328*$G328*$H328*$L328*AN$10)+(AM328/12*6*$F328*$G328*$H328*$L328*AN$10)</f>
        <v>0</v>
      </c>
      <c r="AO328" s="34">
        <v>118</v>
      </c>
      <c r="AP328" s="34">
        <f t="shared" si="2730"/>
        <v>3914145.6645386666</v>
      </c>
      <c r="AQ328" s="34">
        <v>0</v>
      </c>
      <c r="AR328" s="34">
        <f>(AQ328/12*1*$D328*$G328*$H328*$M328*AR$9)+(AQ328/12*5*$E328*$G328*$H328*$M328*AR$10)+(AQ328/12*6*$F328*$G328*$H328*$M328*AR$10)</f>
        <v>0</v>
      </c>
      <c r="AS328" s="34">
        <v>0</v>
      </c>
      <c r="AT328" s="34">
        <f>(AS328/12*1*$D328*$G328*$H328*$M328*AT$9)+(AS328/12*5*$E328*$G328*$H328*$M328*AT$10)+(AS328/12*6*$F328*$G328*$H328*$M328*AT$10)</f>
        <v>0</v>
      </c>
      <c r="AU328" s="70">
        <v>87</v>
      </c>
      <c r="AV328" s="34">
        <f t="shared" si="2731"/>
        <v>3463023.7913376</v>
      </c>
      <c r="AW328" s="34"/>
      <c r="AX328" s="34">
        <f t="shared" si="2732"/>
        <v>0</v>
      </c>
      <c r="AY328" s="34"/>
      <c r="AZ328" s="34">
        <f t="shared" si="2733"/>
        <v>0</v>
      </c>
      <c r="BA328" s="34"/>
      <c r="BB328" s="34">
        <f t="shared" si="2734"/>
        <v>0</v>
      </c>
      <c r="BC328" s="34">
        <v>0</v>
      </c>
      <c r="BD328" s="34">
        <f t="shared" si="2735"/>
        <v>0</v>
      </c>
      <c r="BE328" s="34">
        <v>0</v>
      </c>
      <c r="BF328" s="34">
        <f t="shared" si="2736"/>
        <v>0</v>
      </c>
      <c r="BG328" s="34">
        <v>0</v>
      </c>
      <c r="BH328" s="34">
        <f t="shared" si="2737"/>
        <v>0</v>
      </c>
      <c r="BI328" s="34">
        <v>0</v>
      </c>
      <c r="BJ328" s="34">
        <f t="shared" si="2738"/>
        <v>0</v>
      </c>
      <c r="BK328" s="34">
        <v>0</v>
      </c>
      <c r="BL328" s="34">
        <f t="shared" si="2739"/>
        <v>0</v>
      </c>
      <c r="BM328" s="34">
        <v>0</v>
      </c>
      <c r="BN328" s="34">
        <f t="shared" si="2740"/>
        <v>0</v>
      </c>
      <c r="BO328" s="34">
        <v>0</v>
      </c>
      <c r="BP328" s="34">
        <f t="shared" si="2741"/>
        <v>0</v>
      </c>
      <c r="BQ328" s="40">
        <v>0</v>
      </c>
      <c r="BR328" s="34">
        <f t="shared" si="2742"/>
        <v>0</v>
      </c>
      <c r="BS328" s="34">
        <v>0</v>
      </c>
      <c r="BT328" s="34">
        <f t="shared" si="2743"/>
        <v>0</v>
      </c>
      <c r="BU328" s="34">
        <v>0</v>
      </c>
      <c r="BV328" s="34">
        <f t="shared" si="2744"/>
        <v>0</v>
      </c>
      <c r="BW328" s="34">
        <v>0</v>
      </c>
      <c r="BX328" s="34">
        <f>(BW328/12*1*$D328*$G328*$H328*$L328*BX$9)+(BW328/12*5*$E328*$G328*$H328*$L328*BX$10)+(BW328/12*6*$F328*$G328*$H328*$L328*BX$10)</f>
        <v>0</v>
      </c>
      <c r="BY328" s="34">
        <v>0</v>
      </c>
      <c r="BZ328" s="34">
        <f>(BY328/12*1*$D328*$G328*$H328*$L328*BZ$9)+(BY328/12*5*$E328*$G328*$H328*$L328*BZ$10)+(BY328/12*6*$F328*$G328*$H328*$L328*BZ$10)</f>
        <v>0</v>
      </c>
      <c r="CA328" s="34">
        <v>0</v>
      </c>
      <c r="CB328" s="34">
        <f>(CA328/12*1*$D328*$G328*$H328*$L328*CB$9)+(CA328/12*5*$E328*$G328*$H328*$L328*CB$10)+(CA328/12*6*$F328*$G328*$H328*$L328*CB$10)</f>
        <v>0</v>
      </c>
      <c r="CC328" s="34">
        <v>0</v>
      </c>
      <c r="CD328" s="34">
        <f>(CC328/12*1*$D328*$G328*$H328*$L328*CD$9)+(CC328/12*5*$E328*$G328*$H328*$L328*CD$10)+(CC328/12*6*$F328*$G328*$H328*$L328*CD$10)</f>
        <v>0</v>
      </c>
      <c r="CE328" s="34">
        <v>0</v>
      </c>
      <c r="CF328" s="34">
        <f t="shared" si="2745"/>
        <v>0</v>
      </c>
      <c r="CG328" s="34"/>
      <c r="CH328" s="34">
        <f t="shared" si="2746"/>
        <v>0</v>
      </c>
      <c r="CI328" s="34"/>
      <c r="CJ328" s="34">
        <f t="shared" si="2747"/>
        <v>0</v>
      </c>
      <c r="CK328" s="34">
        <v>0</v>
      </c>
      <c r="CL328" s="34">
        <f t="shared" si="2748"/>
        <v>0</v>
      </c>
      <c r="CM328" s="34">
        <v>0</v>
      </c>
      <c r="CN328" s="34">
        <f>(CM328/12*1*$D328*$G328*$H328*$L328*CN$9)+(CM328/12*11*$E328*$G328*$H328*$L328*CN$10)</f>
        <v>0</v>
      </c>
      <c r="CO328" s="34">
        <v>0</v>
      </c>
      <c r="CP328" s="34">
        <f t="shared" si="2597"/>
        <v>0</v>
      </c>
      <c r="CQ328" s="34"/>
      <c r="CR328" s="34"/>
      <c r="CS328" s="34">
        <f t="shared" si="2268"/>
        <v>0</v>
      </c>
      <c r="CT328" s="34">
        <f t="shared" si="2268"/>
        <v>0</v>
      </c>
      <c r="CU328" s="34">
        <v>0</v>
      </c>
      <c r="CV328" s="34">
        <f t="shared" si="2749"/>
        <v>0</v>
      </c>
      <c r="CW328" s="34">
        <v>2</v>
      </c>
      <c r="CX328" s="34">
        <f t="shared" si="2750"/>
        <v>75740.124465600005</v>
      </c>
      <c r="CY328" s="34">
        <v>0</v>
      </c>
      <c r="CZ328" s="34">
        <f t="shared" si="2751"/>
        <v>0</v>
      </c>
      <c r="DA328" s="34">
        <v>0</v>
      </c>
      <c r="DB328" s="34">
        <f t="shared" si="2752"/>
        <v>0</v>
      </c>
      <c r="DC328" s="34">
        <v>0</v>
      </c>
      <c r="DD328" s="34">
        <f t="shared" si="2753"/>
        <v>0</v>
      </c>
      <c r="DE328" s="34">
        <v>0</v>
      </c>
      <c r="DF328" s="34">
        <f t="shared" si="2754"/>
        <v>0</v>
      </c>
      <c r="DG328" s="34">
        <v>0</v>
      </c>
      <c r="DH328" s="34">
        <f>(DG328/12*1*$D328*$G328*$H328*$M328*DH$9)+(DG328/12*11*$E328*$G328*$H328*$M328*DH$10)</f>
        <v>0</v>
      </c>
      <c r="DI328" s="34">
        <v>0</v>
      </c>
      <c r="DJ328" s="34">
        <f t="shared" si="2610"/>
        <v>0</v>
      </c>
      <c r="DK328" s="34"/>
      <c r="DL328" s="27"/>
      <c r="DM328" s="34">
        <f t="shared" si="2276"/>
        <v>0</v>
      </c>
      <c r="DN328" s="27">
        <f t="shared" si="2276"/>
        <v>0</v>
      </c>
      <c r="DO328" s="34">
        <v>0</v>
      </c>
      <c r="DP328" s="34">
        <f t="shared" si="2755"/>
        <v>0</v>
      </c>
      <c r="DQ328" s="34"/>
      <c r="DR328" s="34">
        <f>(DQ328/12*1*$D328*$G328*$H328*$M328*DR$9)+(DQ328/12*11*$E328*$G328*$H328*$M328*DR$10)</f>
        <v>0</v>
      </c>
      <c r="DS328" s="34">
        <v>0</v>
      </c>
      <c r="DT328" s="34">
        <f t="shared" si="2759"/>
        <v>0</v>
      </c>
      <c r="DU328" s="34"/>
      <c r="DV328" s="27"/>
      <c r="DW328" s="34">
        <f t="shared" si="2263"/>
        <v>0</v>
      </c>
      <c r="DX328" s="34">
        <f t="shared" si="2263"/>
        <v>0</v>
      </c>
      <c r="DY328" s="34">
        <v>0</v>
      </c>
      <c r="DZ328" s="34">
        <f>(DY328/12*1*$D328*$G328*$H328*$M328*DZ$9)+(DY328/12*11*$E328*$G328*$H328*$M328*DZ$10)</f>
        <v>0</v>
      </c>
      <c r="EA328" s="34">
        <f t="shared" si="2760"/>
        <v>0</v>
      </c>
      <c r="EB328" s="34">
        <f t="shared" si="2609"/>
        <v>0</v>
      </c>
      <c r="EC328" s="27"/>
      <c r="ED328" s="34">
        <f t="shared" si="2704"/>
        <v>0</v>
      </c>
      <c r="EE328" s="34">
        <f t="shared" si="2269"/>
        <v>0</v>
      </c>
      <c r="EF328" s="34">
        <f t="shared" si="2269"/>
        <v>0</v>
      </c>
      <c r="EG328" s="34">
        <v>0</v>
      </c>
      <c r="EH328" s="34">
        <f>(EG328/12*1*$D328*$G328*$H328*$L328*EH$9)+(EG328/12*11*$E328*$G328*$H328*$L328*EH$10)</f>
        <v>0</v>
      </c>
      <c r="EI328" s="34">
        <f t="shared" si="2513"/>
        <v>0</v>
      </c>
      <c r="EJ328" s="34">
        <f t="shared" si="2277"/>
        <v>0</v>
      </c>
      <c r="EK328" s="34"/>
      <c r="EL328" s="34"/>
      <c r="EM328" s="34">
        <f t="shared" si="2270"/>
        <v>0</v>
      </c>
      <c r="EN328" s="34">
        <f t="shared" si="2270"/>
        <v>0</v>
      </c>
      <c r="EO328" s="34">
        <v>0</v>
      </c>
      <c r="EP328" s="34">
        <f>(EO328/12*1*$D328*$G328*$H328*$L328*EP$9)+(EO328/12*11*$E328*$G328*$H328*$L328*EP$10)</f>
        <v>0</v>
      </c>
      <c r="EQ328" s="34">
        <v>0</v>
      </c>
      <c r="ER328" s="34">
        <f t="shared" si="2278"/>
        <v>0</v>
      </c>
      <c r="ES328" s="34"/>
      <c r="ET328" s="34"/>
      <c r="EU328" s="34">
        <f t="shared" si="2271"/>
        <v>0</v>
      </c>
      <c r="EV328" s="34">
        <f t="shared" si="2271"/>
        <v>0</v>
      </c>
      <c r="EW328" s="34">
        <v>0</v>
      </c>
      <c r="EX328" s="34">
        <f>(EW328/12*1*$D328*$G328*$H328*$M328*EX$9)+(EW328/12*11*$E328*$G328*$H328*$M328*EX$10)</f>
        <v>0</v>
      </c>
      <c r="EY328" s="34">
        <v>0</v>
      </c>
      <c r="EZ328" s="34">
        <f t="shared" si="2279"/>
        <v>0</v>
      </c>
      <c r="FA328" s="34"/>
      <c r="FB328" s="34">
        <f t="shared" si="2705"/>
        <v>0</v>
      </c>
      <c r="FC328" s="34">
        <f t="shared" si="2514"/>
        <v>0</v>
      </c>
      <c r="FD328" s="34">
        <f t="shared" si="2514"/>
        <v>0</v>
      </c>
      <c r="FE328" s="34">
        <v>0</v>
      </c>
      <c r="FF328" s="34">
        <f t="shared" si="2756"/>
        <v>0</v>
      </c>
      <c r="FG328" s="34">
        <f t="shared" si="2761"/>
        <v>0</v>
      </c>
      <c r="FH328" s="34">
        <f t="shared" si="2396"/>
        <v>0</v>
      </c>
      <c r="FI328" s="34"/>
      <c r="FJ328" s="34">
        <f t="shared" si="2706"/>
        <v>0</v>
      </c>
      <c r="FK328" s="34">
        <f t="shared" si="2515"/>
        <v>0</v>
      </c>
      <c r="FL328" s="34">
        <f t="shared" si="2515"/>
        <v>0</v>
      </c>
      <c r="FM328" s="34">
        <v>0</v>
      </c>
      <c r="FN328" s="34">
        <f t="shared" si="2757"/>
        <v>0</v>
      </c>
      <c r="FO328" s="34">
        <f t="shared" si="2509"/>
        <v>0</v>
      </c>
      <c r="FP328" s="34">
        <f t="shared" si="2280"/>
        <v>0</v>
      </c>
      <c r="FQ328" s="34"/>
      <c r="FR328" s="34">
        <f t="shared" si="2707"/>
        <v>0</v>
      </c>
      <c r="FS328" s="34">
        <f t="shared" si="2707"/>
        <v>0</v>
      </c>
      <c r="FT328" s="34">
        <f t="shared" si="2707"/>
        <v>0</v>
      </c>
      <c r="FU328" s="34">
        <v>0</v>
      </c>
      <c r="FV328" s="34">
        <f t="shared" si="2758"/>
        <v>0</v>
      </c>
      <c r="FW328" s="34"/>
      <c r="FX328" s="34"/>
      <c r="FY328" s="34"/>
      <c r="FZ328" s="34"/>
      <c r="GA328" s="34">
        <f t="shared" si="2273"/>
        <v>0</v>
      </c>
      <c r="GB328" s="34">
        <f t="shared" si="2273"/>
        <v>0</v>
      </c>
      <c r="GC328" s="34">
        <v>0</v>
      </c>
      <c r="GD328" s="34">
        <f>(GC328/12*1*$D328*$G328*$H328*$O328*GD$9)+(GC328/12*11*$E328*$G328*$H328*$P328*GD$10)</f>
        <v>0</v>
      </c>
      <c r="GE328" s="34">
        <f t="shared" si="2762"/>
        <v>0</v>
      </c>
      <c r="GF328" s="34">
        <f t="shared" si="2281"/>
        <v>0</v>
      </c>
      <c r="GG328" s="34"/>
      <c r="GH328" s="34"/>
      <c r="GI328" s="27">
        <f t="shared" si="2274"/>
        <v>0</v>
      </c>
      <c r="GJ328" s="27">
        <f t="shared" si="2274"/>
        <v>0</v>
      </c>
      <c r="GK328" s="37"/>
      <c r="GL328" s="38"/>
    </row>
    <row r="329" spans="1:194" x14ac:dyDescent="0.25">
      <c r="A329" s="41"/>
      <c r="B329" s="72">
        <v>283</v>
      </c>
      <c r="C329" s="28" t="s">
        <v>467</v>
      </c>
      <c r="D329" s="29">
        <f t="shared" si="2665"/>
        <v>18150.400000000001</v>
      </c>
      <c r="E329" s="29">
        <f t="shared" si="2665"/>
        <v>18790</v>
      </c>
      <c r="F329" s="30">
        <v>18508</v>
      </c>
      <c r="G329" s="39">
        <v>1.63</v>
      </c>
      <c r="H329" s="31">
        <v>1</v>
      </c>
      <c r="I329" s="32"/>
      <c r="J329" s="32"/>
      <c r="K329" s="32"/>
      <c r="L329" s="29">
        <v>1.4</v>
      </c>
      <c r="M329" s="29">
        <v>1.68</v>
      </c>
      <c r="N329" s="29">
        <v>2.23</v>
      </c>
      <c r="O329" s="29">
        <v>2.39</v>
      </c>
      <c r="P329" s="33">
        <v>2.57</v>
      </c>
      <c r="Q329" s="34">
        <v>4</v>
      </c>
      <c r="R329" s="34">
        <f>(Q329/12*1*$D329*$G329*$H329*$L329*R$9)+(Q329/12*5*$E329*$G329*$H329*$L329*R$10)+(Q329/12*6*$F329*$G329*$H329*$L329*R$10)</f>
        <v>172681.54147999996</v>
      </c>
      <c r="S329" s="34">
        <v>0</v>
      </c>
      <c r="T329" s="34">
        <f>(S329/12*1*$D329*$G329*$H329*$L329*T$9)+(S329/12*5*$E329*$G329*$H329*$L329*T$10)+(S329/12*6*$F329*$G329*$H329*$L329*T$10)</f>
        <v>0</v>
      </c>
      <c r="U329" s="34">
        <v>0</v>
      </c>
      <c r="V329" s="34">
        <f t="shared" si="2722"/>
        <v>0</v>
      </c>
      <c r="W329" s="34"/>
      <c r="X329" s="34">
        <f t="shared" si="2723"/>
        <v>0</v>
      </c>
      <c r="Y329" s="34"/>
      <c r="Z329" s="34">
        <f t="shared" si="2724"/>
        <v>0</v>
      </c>
      <c r="AA329" s="34">
        <v>0</v>
      </c>
      <c r="AB329" s="34">
        <f t="shared" si="2725"/>
        <v>0</v>
      </c>
      <c r="AC329" s="34">
        <v>0</v>
      </c>
      <c r="AD329" s="34">
        <f t="shared" si="2726"/>
        <v>0</v>
      </c>
      <c r="AE329" s="34">
        <v>0</v>
      </c>
      <c r="AF329" s="34">
        <f t="shared" si="2727"/>
        <v>0</v>
      </c>
      <c r="AG329" s="34">
        <v>0</v>
      </c>
      <c r="AH329" s="34">
        <f t="shared" si="2728"/>
        <v>0</v>
      </c>
      <c r="AI329" s="34">
        <v>0</v>
      </c>
      <c r="AJ329" s="34">
        <f t="shared" si="2729"/>
        <v>0</v>
      </c>
      <c r="AK329" s="34">
        <v>0</v>
      </c>
      <c r="AL329" s="34">
        <f>(AK329/12*1*$D329*$G329*$H329*$L329*AL$9)+(AK329/12*5*$E329*$G329*$H329*$L329*AL$10)+(AK329/12*6*$F329*$G329*$H329*$L329*AL$10)</f>
        <v>0</v>
      </c>
      <c r="AM329" s="34"/>
      <c r="AN329" s="34">
        <f>(AM329/12*1*$D329*$G329*$H329*$L329*AN$9)+(AM329/12*5*$E329*$G329*$H329*$L329*AN$10)+(AM329/12*6*$F329*$G329*$H329*$L329*AN$10)</f>
        <v>0</v>
      </c>
      <c r="AO329" s="34">
        <v>84</v>
      </c>
      <c r="AP329" s="34">
        <f t="shared" si="2730"/>
        <v>3576169.9211839996</v>
      </c>
      <c r="AQ329" s="34">
        <v>0</v>
      </c>
      <c r="AR329" s="34">
        <f>(AQ329/12*1*$D329*$G329*$H329*$M329*AR$9)+(AQ329/12*5*$E329*$G329*$H329*$M329*AR$10)+(AQ329/12*6*$F329*$G329*$H329*$M329*AR$10)</f>
        <v>0</v>
      </c>
      <c r="AS329" s="34">
        <v>0</v>
      </c>
      <c r="AT329" s="34">
        <f>(AS329/12*1*$D329*$G329*$H329*$M329*AT$9)+(AS329/12*5*$E329*$G329*$H329*$M329*AT$10)+(AS329/12*6*$F329*$G329*$H329*$M329*AT$10)</f>
        <v>0</v>
      </c>
      <c r="AU329" s="70">
        <v>9</v>
      </c>
      <c r="AV329" s="34">
        <f t="shared" si="2731"/>
        <v>459793.27558079996</v>
      </c>
      <c r="AW329" s="34"/>
      <c r="AX329" s="34">
        <f t="shared" si="2732"/>
        <v>0</v>
      </c>
      <c r="AY329" s="34"/>
      <c r="AZ329" s="34">
        <f t="shared" si="2733"/>
        <v>0</v>
      </c>
      <c r="BA329" s="34"/>
      <c r="BB329" s="34">
        <f t="shared" si="2734"/>
        <v>0</v>
      </c>
      <c r="BC329" s="34">
        <v>0</v>
      </c>
      <c r="BD329" s="34">
        <f t="shared" si="2735"/>
        <v>0</v>
      </c>
      <c r="BE329" s="34">
        <v>0</v>
      </c>
      <c r="BF329" s="34">
        <f t="shared" si="2736"/>
        <v>0</v>
      </c>
      <c r="BG329" s="34">
        <v>0</v>
      </c>
      <c r="BH329" s="34">
        <f t="shared" si="2737"/>
        <v>0</v>
      </c>
      <c r="BI329" s="34">
        <v>0</v>
      </c>
      <c r="BJ329" s="34">
        <f t="shared" si="2738"/>
        <v>0</v>
      </c>
      <c r="BK329" s="34">
        <v>0</v>
      </c>
      <c r="BL329" s="34">
        <f t="shared" si="2739"/>
        <v>0</v>
      </c>
      <c r="BM329" s="34">
        <v>0</v>
      </c>
      <c r="BN329" s="34">
        <f t="shared" si="2740"/>
        <v>0</v>
      </c>
      <c r="BO329" s="34">
        <v>0</v>
      </c>
      <c r="BP329" s="34">
        <f t="shared" si="2741"/>
        <v>0</v>
      </c>
      <c r="BQ329" s="40"/>
      <c r="BR329" s="34">
        <f t="shared" si="2742"/>
        <v>0</v>
      </c>
      <c r="BS329" s="34">
        <v>0</v>
      </c>
      <c r="BT329" s="34">
        <f t="shared" si="2743"/>
        <v>0</v>
      </c>
      <c r="BU329" s="34">
        <v>0</v>
      </c>
      <c r="BV329" s="34">
        <f t="shared" si="2744"/>
        <v>0</v>
      </c>
      <c r="BW329" s="34">
        <v>0</v>
      </c>
      <c r="BX329" s="34">
        <f>(BW329/12*1*$D329*$G329*$H329*$L329*BX$9)+(BW329/12*5*$E329*$G329*$H329*$L329*BX$10)+(BW329/12*6*$F329*$G329*$H329*$L329*BX$10)</f>
        <v>0</v>
      </c>
      <c r="BY329" s="34">
        <v>0</v>
      </c>
      <c r="BZ329" s="34">
        <f>(BY329/12*1*$D329*$G329*$H329*$L329*BZ$9)+(BY329/12*5*$E329*$G329*$H329*$L329*BZ$10)+(BY329/12*6*$F329*$G329*$H329*$L329*BZ$10)</f>
        <v>0</v>
      </c>
      <c r="CA329" s="34">
        <v>0</v>
      </c>
      <c r="CB329" s="34">
        <f>(CA329/12*1*$D329*$G329*$H329*$L329*CB$9)+(CA329/12*5*$E329*$G329*$H329*$L329*CB$10)+(CA329/12*6*$F329*$G329*$H329*$L329*CB$10)</f>
        <v>0</v>
      </c>
      <c r="CC329" s="34">
        <v>0</v>
      </c>
      <c r="CD329" s="34">
        <f>(CC329/12*1*$D329*$G329*$H329*$L329*CD$9)+(CC329/12*5*$E329*$G329*$H329*$L329*CD$10)+(CC329/12*6*$F329*$G329*$H329*$L329*CD$10)</f>
        <v>0</v>
      </c>
      <c r="CE329" s="34">
        <v>0</v>
      </c>
      <c r="CF329" s="34">
        <f t="shared" si="2745"/>
        <v>0</v>
      </c>
      <c r="CG329" s="34"/>
      <c r="CH329" s="34">
        <f t="shared" si="2746"/>
        <v>0</v>
      </c>
      <c r="CI329" s="34"/>
      <c r="CJ329" s="34">
        <f t="shared" si="2747"/>
        <v>0</v>
      </c>
      <c r="CK329" s="34">
        <v>0</v>
      </c>
      <c r="CL329" s="34">
        <f t="shared" si="2748"/>
        <v>0</v>
      </c>
      <c r="CM329" s="34">
        <v>0</v>
      </c>
      <c r="CN329" s="34">
        <f>(CM329/12*1*$D329*$G329*$H329*$L329*CN$9)+(CM329/12*11*$E329*$G329*$H329*$L329*CN$10)</f>
        <v>0</v>
      </c>
      <c r="CO329" s="34">
        <v>0</v>
      </c>
      <c r="CP329" s="34">
        <f t="shared" si="2597"/>
        <v>0</v>
      </c>
      <c r="CQ329" s="34"/>
      <c r="CR329" s="34"/>
      <c r="CS329" s="34">
        <f t="shared" si="2268"/>
        <v>0</v>
      </c>
      <c r="CT329" s="34">
        <f t="shared" si="2268"/>
        <v>0</v>
      </c>
      <c r="CU329" s="34">
        <v>0</v>
      </c>
      <c r="CV329" s="34">
        <f t="shared" si="2749"/>
        <v>0</v>
      </c>
      <c r="CW329" s="34">
        <v>0</v>
      </c>
      <c r="CX329" s="34">
        <f t="shared" si="2750"/>
        <v>0</v>
      </c>
      <c r="CY329" s="34">
        <v>2</v>
      </c>
      <c r="CZ329" s="34">
        <f t="shared" si="2751"/>
        <v>81387.814489333308</v>
      </c>
      <c r="DA329" s="34">
        <v>0</v>
      </c>
      <c r="DB329" s="34">
        <f t="shared" si="2752"/>
        <v>0</v>
      </c>
      <c r="DC329" s="34">
        <v>0</v>
      </c>
      <c r="DD329" s="34">
        <f t="shared" si="2753"/>
        <v>0</v>
      </c>
      <c r="DE329" s="34">
        <v>0</v>
      </c>
      <c r="DF329" s="34">
        <f t="shared" si="2754"/>
        <v>0</v>
      </c>
      <c r="DG329" s="34">
        <v>0</v>
      </c>
      <c r="DH329" s="34">
        <f>(DG329/12*1*$D329*$G329*$H329*$M329*DH$9)+(DG329/12*11*$E329*$G329*$H329*$M329*DH$10)</f>
        <v>0</v>
      </c>
      <c r="DI329" s="34">
        <v>0</v>
      </c>
      <c r="DJ329" s="34">
        <f t="shared" si="2610"/>
        <v>0</v>
      </c>
      <c r="DK329" s="34"/>
      <c r="DL329" s="27"/>
      <c r="DM329" s="34">
        <f t="shared" si="2276"/>
        <v>0</v>
      </c>
      <c r="DN329" s="27">
        <f t="shared" si="2276"/>
        <v>0</v>
      </c>
      <c r="DO329" s="34">
        <v>0</v>
      </c>
      <c r="DP329" s="34">
        <f t="shared" si="2755"/>
        <v>0</v>
      </c>
      <c r="DQ329" s="34">
        <v>0</v>
      </c>
      <c r="DR329" s="34">
        <f>(DQ329/12*1*$D329*$G329*$H329*$M329*DR$9)+(DQ329/12*11*$E329*$G329*$H329*$M329*DR$10)</f>
        <v>0</v>
      </c>
      <c r="DS329" s="34">
        <v>0</v>
      </c>
      <c r="DT329" s="34">
        <f t="shared" si="2759"/>
        <v>0</v>
      </c>
      <c r="DU329" s="34"/>
      <c r="DV329" s="27"/>
      <c r="DW329" s="34">
        <f t="shared" si="2263"/>
        <v>0</v>
      </c>
      <c r="DX329" s="34">
        <f t="shared" si="2263"/>
        <v>0</v>
      </c>
      <c r="DY329" s="34"/>
      <c r="DZ329" s="34">
        <f>(DY329/12*1*$D329*$G329*$H329*$M329*DZ$9)+(DY329/12*11*$E329*$G329*$H329*$M329*DZ$10)</f>
        <v>0</v>
      </c>
      <c r="EA329" s="34">
        <f t="shared" si="2760"/>
        <v>0</v>
      </c>
      <c r="EB329" s="34">
        <f t="shared" si="2609"/>
        <v>0</v>
      </c>
      <c r="EC329" s="27"/>
      <c r="ED329" s="34">
        <f t="shared" si="2704"/>
        <v>0</v>
      </c>
      <c r="EE329" s="34">
        <f t="shared" si="2269"/>
        <v>0</v>
      </c>
      <c r="EF329" s="34">
        <f t="shared" si="2269"/>
        <v>0</v>
      </c>
      <c r="EG329" s="34">
        <v>0</v>
      </c>
      <c r="EH329" s="34">
        <f>(EG329/12*1*$D329*$G329*$H329*$L329*EH$9)+(EG329/12*11*$E329*$G329*$H329*$L329*EH$10)</f>
        <v>0</v>
      </c>
      <c r="EI329" s="34">
        <f t="shared" si="2513"/>
        <v>0</v>
      </c>
      <c r="EJ329" s="34">
        <f t="shared" si="2277"/>
        <v>0</v>
      </c>
      <c r="EK329" s="34"/>
      <c r="EL329" s="34"/>
      <c r="EM329" s="34">
        <f t="shared" si="2270"/>
        <v>0</v>
      </c>
      <c r="EN329" s="34">
        <f t="shared" si="2270"/>
        <v>0</v>
      </c>
      <c r="EO329" s="34">
        <v>0</v>
      </c>
      <c r="EP329" s="34">
        <f>(EO329/12*1*$D329*$G329*$H329*$L329*EP$9)+(EO329/12*11*$E329*$G329*$H329*$L329*EP$10)</f>
        <v>0</v>
      </c>
      <c r="EQ329" s="34">
        <v>0</v>
      </c>
      <c r="ER329" s="34">
        <f t="shared" si="2278"/>
        <v>0</v>
      </c>
      <c r="ES329" s="34"/>
      <c r="ET329" s="34"/>
      <c r="EU329" s="34">
        <f t="shared" si="2271"/>
        <v>0</v>
      </c>
      <c r="EV329" s="34">
        <f t="shared" si="2271"/>
        <v>0</v>
      </c>
      <c r="EW329" s="34">
        <v>0</v>
      </c>
      <c r="EX329" s="34">
        <f>(EW329/12*1*$D329*$G329*$H329*$M329*EX$9)+(EW329/12*11*$E329*$G329*$H329*$M329*EX$10)</f>
        <v>0</v>
      </c>
      <c r="EY329" s="34">
        <v>0</v>
      </c>
      <c r="EZ329" s="34">
        <f t="shared" si="2279"/>
        <v>0</v>
      </c>
      <c r="FA329" s="34"/>
      <c r="FB329" s="34">
        <f t="shared" si="2705"/>
        <v>0</v>
      </c>
      <c r="FC329" s="34">
        <f t="shared" si="2514"/>
        <v>0</v>
      </c>
      <c r="FD329" s="34">
        <f t="shared" si="2514"/>
        <v>0</v>
      </c>
      <c r="FE329" s="34">
        <v>0</v>
      </c>
      <c r="FF329" s="34">
        <f t="shared" si="2756"/>
        <v>0</v>
      </c>
      <c r="FG329" s="34">
        <f t="shared" si="2761"/>
        <v>0</v>
      </c>
      <c r="FH329" s="34">
        <f t="shared" si="2396"/>
        <v>0</v>
      </c>
      <c r="FI329" s="34"/>
      <c r="FJ329" s="34">
        <f t="shared" si="2706"/>
        <v>0</v>
      </c>
      <c r="FK329" s="34">
        <f t="shared" si="2515"/>
        <v>0</v>
      </c>
      <c r="FL329" s="34">
        <f t="shared" si="2515"/>
        <v>0</v>
      </c>
      <c r="FM329" s="34">
        <v>0</v>
      </c>
      <c r="FN329" s="34">
        <f t="shared" si="2757"/>
        <v>0</v>
      </c>
      <c r="FO329" s="34">
        <f t="shared" si="2509"/>
        <v>0</v>
      </c>
      <c r="FP329" s="34">
        <f t="shared" si="2280"/>
        <v>0</v>
      </c>
      <c r="FQ329" s="34"/>
      <c r="FR329" s="34">
        <f t="shared" si="2707"/>
        <v>0</v>
      </c>
      <c r="FS329" s="34">
        <f t="shared" si="2707"/>
        <v>0</v>
      </c>
      <c r="FT329" s="34">
        <f t="shared" si="2707"/>
        <v>0</v>
      </c>
      <c r="FU329" s="34">
        <v>0</v>
      </c>
      <c r="FV329" s="34">
        <f t="shared" si="2758"/>
        <v>0</v>
      </c>
      <c r="FW329" s="34"/>
      <c r="FX329" s="34"/>
      <c r="FY329" s="34"/>
      <c r="FZ329" s="34"/>
      <c r="GA329" s="34">
        <f t="shared" si="2273"/>
        <v>0</v>
      </c>
      <c r="GB329" s="34">
        <f t="shared" si="2273"/>
        <v>0</v>
      </c>
      <c r="GC329" s="34"/>
      <c r="GD329" s="34">
        <f>(GC329/12*1*$D329*$G329*$H329*$O329*GD$9)+(GC329/12*11*$E329*$G329*$H329*$P329*GD$10)</f>
        <v>0</v>
      </c>
      <c r="GE329" s="34">
        <f t="shared" si="2762"/>
        <v>0</v>
      </c>
      <c r="GF329" s="34">
        <f t="shared" si="2281"/>
        <v>0</v>
      </c>
      <c r="GG329" s="34"/>
      <c r="GH329" s="34"/>
      <c r="GI329" s="27">
        <f t="shared" si="2274"/>
        <v>0</v>
      </c>
      <c r="GJ329" s="27">
        <f t="shared" si="2274"/>
        <v>0</v>
      </c>
      <c r="GK329" s="37"/>
      <c r="GL329" s="38"/>
    </row>
    <row r="330" spans="1:194" x14ac:dyDescent="0.25">
      <c r="A330" s="41"/>
      <c r="B330" s="72">
        <v>284</v>
      </c>
      <c r="C330" s="28" t="s">
        <v>468</v>
      </c>
      <c r="D330" s="29">
        <f t="shared" si="2665"/>
        <v>18150.400000000001</v>
      </c>
      <c r="E330" s="29">
        <f t="shared" si="2665"/>
        <v>18790</v>
      </c>
      <c r="F330" s="30">
        <v>18508</v>
      </c>
      <c r="G330" s="39">
        <v>1.9</v>
      </c>
      <c r="H330" s="31">
        <v>1</v>
      </c>
      <c r="I330" s="32"/>
      <c r="J330" s="32"/>
      <c r="K330" s="32"/>
      <c r="L330" s="29">
        <v>1.4</v>
      </c>
      <c r="M330" s="29">
        <v>1.68</v>
      </c>
      <c r="N330" s="29">
        <v>2.23</v>
      </c>
      <c r="O330" s="29">
        <v>2.39</v>
      </c>
      <c r="P330" s="33">
        <v>2.57</v>
      </c>
      <c r="Q330" s="34">
        <v>8</v>
      </c>
      <c r="R330" s="34">
        <f>(Q330/12*1*$D330*$G330*$H330*$L330*R$9)+(Q330/12*5*$E330*$G330*$H330*$L330*R$10)+(Q330/12*6*$F330*$G330*$H330*$L330*R$10)</f>
        <v>402570.46479999996</v>
      </c>
      <c r="S330" s="34">
        <v>0</v>
      </c>
      <c r="T330" s="34">
        <f>(S330/12*1*$D330*$G330*$H330*$L330*T$9)+(S330/12*5*$E330*$G330*$H330*$L330*T$10)+(S330/12*6*$F330*$G330*$H330*$L330*T$10)</f>
        <v>0</v>
      </c>
      <c r="U330" s="34">
        <v>0</v>
      </c>
      <c r="V330" s="34">
        <f t="shared" si="2722"/>
        <v>0</v>
      </c>
      <c r="W330" s="34"/>
      <c r="X330" s="34">
        <f t="shared" si="2723"/>
        <v>0</v>
      </c>
      <c r="Y330" s="34"/>
      <c r="Z330" s="34">
        <f t="shared" si="2724"/>
        <v>0</v>
      </c>
      <c r="AA330" s="34">
        <v>0</v>
      </c>
      <c r="AB330" s="34">
        <f t="shared" si="2725"/>
        <v>0</v>
      </c>
      <c r="AC330" s="34">
        <v>0</v>
      </c>
      <c r="AD330" s="34">
        <f t="shared" si="2726"/>
        <v>0</v>
      </c>
      <c r="AE330" s="34">
        <v>0</v>
      </c>
      <c r="AF330" s="34">
        <f t="shared" si="2727"/>
        <v>0</v>
      </c>
      <c r="AG330" s="34">
        <v>0</v>
      </c>
      <c r="AH330" s="34">
        <f t="shared" si="2728"/>
        <v>0</v>
      </c>
      <c r="AI330" s="34">
        <v>0</v>
      </c>
      <c r="AJ330" s="34">
        <f t="shared" si="2729"/>
        <v>0</v>
      </c>
      <c r="AK330" s="34">
        <v>0</v>
      </c>
      <c r="AL330" s="34">
        <f>(AK330/12*1*$D330*$G330*$H330*$L330*AL$9)+(AK330/12*5*$E330*$G330*$H330*$L330*AL$10)+(AK330/12*6*$F330*$G330*$H330*$L330*AL$10)</f>
        <v>0</v>
      </c>
      <c r="AM330" s="34"/>
      <c r="AN330" s="34">
        <f>(AM330/12*1*$D330*$G330*$H330*$L330*AN$9)+(AM330/12*5*$E330*$G330*$H330*$L330*AN$10)+(AM330/12*6*$F330*$G330*$H330*$L330*AN$10)</f>
        <v>0</v>
      </c>
      <c r="AO330" s="34">
        <v>32</v>
      </c>
      <c r="AP330" s="34">
        <f t="shared" si="2730"/>
        <v>1588015.8574933331</v>
      </c>
      <c r="AQ330" s="34">
        <v>0</v>
      </c>
      <c r="AR330" s="34">
        <f>(AQ330/12*1*$D330*$G330*$H330*$M330*AR$9)+(AQ330/12*5*$E330*$G330*$H330*$M330*AR$10)+(AQ330/12*6*$F330*$G330*$H330*$M330*AR$10)</f>
        <v>0</v>
      </c>
      <c r="AS330" s="34">
        <v>0</v>
      </c>
      <c r="AT330" s="34">
        <f>(AS330/12*1*$D330*$G330*$H330*$M330*AT$9)+(AS330/12*5*$E330*$G330*$H330*$M330*AT$10)+(AS330/12*6*$F330*$G330*$H330*$M330*AT$10)</f>
        <v>0</v>
      </c>
      <c r="AU330" s="34">
        <v>0</v>
      </c>
      <c r="AV330" s="34">
        <f t="shared" si="2731"/>
        <v>0</v>
      </c>
      <c r="AW330" s="34">
        <v>0</v>
      </c>
      <c r="AX330" s="34">
        <f t="shared" si="2732"/>
        <v>0</v>
      </c>
      <c r="AY330" s="34"/>
      <c r="AZ330" s="34">
        <f t="shared" si="2733"/>
        <v>0</v>
      </c>
      <c r="BA330" s="34"/>
      <c r="BB330" s="34">
        <f t="shared" si="2734"/>
        <v>0</v>
      </c>
      <c r="BC330" s="34">
        <v>0</v>
      </c>
      <c r="BD330" s="34">
        <f t="shared" si="2735"/>
        <v>0</v>
      </c>
      <c r="BE330" s="34">
        <v>0</v>
      </c>
      <c r="BF330" s="34">
        <f t="shared" si="2736"/>
        <v>0</v>
      </c>
      <c r="BG330" s="34">
        <v>0</v>
      </c>
      <c r="BH330" s="34">
        <f t="shared" si="2737"/>
        <v>0</v>
      </c>
      <c r="BI330" s="34">
        <v>0</v>
      </c>
      <c r="BJ330" s="34">
        <f t="shared" si="2738"/>
        <v>0</v>
      </c>
      <c r="BK330" s="34">
        <v>0</v>
      </c>
      <c r="BL330" s="34">
        <f t="shared" si="2739"/>
        <v>0</v>
      </c>
      <c r="BM330" s="34">
        <v>0</v>
      </c>
      <c r="BN330" s="34">
        <f t="shared" si="2740"/>
        <v>0</v>
      </c>
      <c r="BO330" s="34">
        <v>0</v>
      </c>
      <c r="BP330" s="34">
        <f t="shared" si="2741"/>
        <v>0</v>
      </c>
      <c r="BQ330" s="40"/>
      <c r="BR330" s="34">
        <f t="shared" si="2742"/>
        <v>0</v>
      </c>
      <c r="BS330" s="34">
        <v>0</v>
      </c>
      <c r="BT330" s="34">
        <f t="shared" si="2743"/>
        <v>0</v>
      </c>
      <c r="BU330" s="34">
        <v>0</v>
      </c>
      <c r="BV330" s="34">
        <f t="shared" si="2744"/>
        <v>0</v>
      </c>
      <c r="BW330" s="34">
        <v>0</v>
      </c>
      <c r="BX330" s="34">
        <f>(BW330/12*1*$D330*$G330*$H330*$L330*BX$9)+(BW330/12*5*$E330*$G330*$H330*$L330*BX$10)+(BW330/12*6*$F330*$G330*$H330*$L330*BX$10)</f>
        <v>0</v>
      </c>
      <c r="BY330" s="34">
        <v>0</v>
      </c>
      <c r="BZ330" s="34">
        <f>(BY330/12*1*$D330*$G330*$H330*$L330*BZ$9)+(BY330/12*5*$E330*$G330*$H330*$L330*BZ$10)+(BY330/12*6*$F330*$G330*$H330*$L330*BZ$10)</f>
        <v>0</v>
      </c>
      <c r="CA330" s="34">
        <v>0</v>
      </c>
      <c r="CB330" s="34">
        <f>(CA330/12*1*$D330*$G330*$H330*$L330*CB$9)+(CA330/12*5*$E330*$G330*$H330*$L330*CB$10)+(CA330/12*6*$F330*$G330*$H330*$L330*CB$10)</f>
        <v>0</v>
      </c>
      <c r="CC330" s="34">
        <v>0</v>
      </c>
      <c r="CD330" s="34">
        <f>(CC330/12*1*$D330*$G330*$H330*$L330*CD$9)+(CC330/12*5*$E330*$G330*$H330*$L330*CD$10)+(CC330/12*6*$F330*$G330*$H330*$L330*CD$10)</f>
        <v>0</v>
      </c>
      <c r="CE330" s="34">
        <v>0</v>
      </c>
      <c r="CF330" s="34">
        <f t="shared" si="2745"/>
        <v>0</v>
      </c>
      <c r="CG330" s="34"/>
      <c r="CH330" s="34">
        <f t="shared" si="2746"/>
        <v>0</v>
      </c>
      <c r="CI330" s="34"/>
      <c r="CJ330" s="34">
        <f t="shared" si="2747"/>
        <v>0</v>
      </c>
      <c r="CK330" s="34">
        <v>0</v>
      </c>
      <c r="CL330" s="34">
        <f t="shared" si="2748"/>
        <v>0</v>
      </c>
      <c r="CM330" s="34">
        <v>0</v>
      </c>
      <c r="CN330" s="34">
        <f>(CM330/12*1*$D330*$G330*$H330*$L330*CN$9)+(CM330/12*11*$E330*$G330*$H330*$L330*CN$10)</f>
        <v>0</v>
      </c>
      <c r="CO330" s="34">
        <v>0</v>
      </c>
      <c r="CP330" s="34">
        <f t="shared" si="2597"/>
        <v>0</v>
      </c>
      <c r="CQ330" s="34"/>
      <c r="CR330" s="34"/>
      <c r="CS330" s="34">
        <f t="shared" si="2268"/>
        <v>0</v>
      </c>
      <c r="CT330" s="34">
        <f t="shared" si="2268"/>
        <v>0</v>
      </c>
      <c r="CU330" s="34">
        <v>0</v>
      </c>
      <c r="CV330" s="34">
        <f t="shared" si="2749"/>
        <v>0</v>
      </c>
      <c r="CW330" s="34">
        <v>0</v>
      </c>
      <c r="CX330" s="34">
        <f t="shared" si="2750"/>
        <v>0</v>
      </c>
      <c r="CY330" s="34">
        <v>0</v>
      </c>
      <c r="CZ330" s="34">
        <f t="shared" si="2751"/>
        <v>0</v>
      </c>
      <c r="DA330" s="34">
        <v>0</v>
      </c>
      <c r="DB330" s="34">
        <f t="shared" si="2752"/>
        <v>0</v>
      </c>
      <c r="DC330" s="34">
        <v>0</v>
      </c>
      <c r="DD330" s="34">
        <f t="shared" si="2753"/>
        <v>0</v>
      </c>
      <c r="DE330" s="34">
        <v>0</v>
      </c>
      <c r="DF330" s="34">
        <f t="shared" si="2754"/>
        <v>0</v>
      </c>
      <c r="DG330" s="34">
        <v>0</v>
      </c>
      <c r="DH330" s="34">
        <f>(DG330/12*1*$D330*$G330*$H330*$M330*DH$9)+(DG330/12*11*$E330*$G330*$H330*$M330*DH$10)</f>
        <v>0</v>
      </c>
      <c r="DI330" s="34">
        <v>0</v>
      </c>
      <c r="DJ330" s="34">
        <f t="shared" si="2610"/>
        <v>0</v>
      </c>
      <c r="DK330" s="34"/>
      <c r="DL330" s="27"/>
      <c r="DM330" s="34">
        <f t="shared" si="2276"/>
        <v>0</v>
      </c>
      <c r="DN330" s="27">
        <f t="shared" si="2276"/>
        <v>0</v>
      </c>
      <c r="DO330" s="34">
        <v>0</v>
      </c>
      <c r="DP330" s="34">
        <f t="shared" si="2755"/>
        <v>0</v>
      </c>
      <c r="DQ330" s="34">
        <v>0</v>
      </c>
      <c r="DR330" s="34">
        <f>(DQ330/12*1*$D330*$G330*$H330*$M330*DR$9)+(DQ330/12*11*$E330*$G330*$H330*$M330*DR$10)</f>
        <v>0</v>
      </c>
      <c r="DS330" s="34">
        <v>0</v>
      </c>
      <c r="DT330" s="34">
        <f t="shared" si="2759"/>
        <v>0</v>
      </c>
      <c r="DU330" s="34"/>
      <c r="DV330" s="27"/>
      <c r="DW330" s="34">
        <f t="shared" si="2263"/>
        <v>0</v>
      </c>
      <c r="DX330" s="34">
        <f t="shared" si="2263"/>
        <v>0</v>
      </c>
      <c r="DY330" s="34">
        <v>0</v>
      </c>
      <c r="DZ330" s="34">
        <f>(DY330/12*1*$D330*$G330*$H330*$M330*DZ$9)+(DY330/12*11*$E330*$G330*$H330*$M330*DZ$10)</f>
        <v>0</v>
      </c>
      <c r="EA330" s="34">
        <f t="shared" si="2760"/>
        <v>0</v>
      </c>
      <c r="EB330" s="34">
        <f t="shared" si="2609"/>
        <v>0</v>
      </c>
      <c r="EC330" s="27"/>
      <c r="ED330" s="34">
        <f t="shared" si="2704"/>
        <v>0</v>
      </c>
      <c r="EE330" s="34">
        <f t="shared" si="2269"/>
        <v>0</v>
      </c>
      <c r="EF330" s="34">
        <f t="shared" si="2269"/>
        <v>0</v>
      </c>
      <c r="EG330" s="34">
        <v>0</v>
      </c>
      <c r="EH330" s="34">
        <f>(EG330/12*1*$D330*$G330*$H330*$L330*EH$9)+(EG330/12*11*$E330*$G330*$H330*$L330*EH$10)</f>
        <v>0</v>
      </c>
      <c r="EI330" s="34">
        <f t="shared" si="2513"/>
        <v>0</v>
      </c>
      <c r="EJ330" s="34">
        <f t="shared" si="2277"/>
        <v>0</v>
      </c>
      <c r="EK330" s="34"/>
      <c r="EL330" s="34"/>
      <c r="EM330" s="34">
        <f t="shared" si="2270"/>
        <v>0</v>
      </c>
      <c r="EN330" s="34">
        <f t="shared" si="2270"/>
        <v>0</v>
      </c>
      <c r="EO330" s="34">
        <v>0</v>
      </c>
      <c r="EP330" s="34">
        <f>(EO330/12*1*$D330*$G330*$H330*$L330*EP$9)+(EO330/12*11*$E330*$G330*$H330*$L330*EP$10)</f>
        <v>0</v>
      </c>
      <c r="EQ330" s="34">
        <v>0</v>
      </c>
      <c r="ER330" s="34">
        <f t="shared" si="2278"/>
        <v>0</v>
      </c>
      <c r="ES330" s="34"/>
      <c r="ET330" s="34"/>
      <c r="EU330" s="34">
        <f t="shared" si="2271"/>
        <v>0</v>
      </c>
      <c r="EV330" s="34">
        <f t="shared" si="2271"/>
        <v>0</v>
      </c>
      <c r="EW330" s="34">
        <v>0</v>
      </c>
      <c r="EX330" s="34">
        <f>(EW330/12*1*$D330*$G330*$H330*$M330*EX$9)+(EW330/12*11*$E330*$G330*$H330*$M330*EX$10)</f>
        <v>0</v>
      </c>
      <c r="EY330" s="34">
        <v>0</v>
      </c>
      <c r="EZ330" s="34">
        <f t="shared" si="2279"/>
        <v>0</v>
      </c>
      <c r="FA330" s="34"/>
      <c r="FB330" s="34">
        <f t="shared" si="2705"/>
        <v>0</v>
      </c>
      <c r="FC330" s="34">
        <f t="shared" si="2514"/>
        <v>0</v>
      </c>
      <c r="FD330" s="34">
        <f t="shared" si="2514"/>
        <v>0</v>
      </c>
      <c r="FE330" s="34">
        <v>0</v>
      </c>
      <c r="FF330" s="34">
        <f t="shared" si="2756"/>
        <v>0</v>
      </c>
      <c r="FG330" s="34">
        <f t="shared" si="2761"/>
        <v>0</v>
      </c>
      <c r="FH330" s="34">
        <f t="shared" si="2396"/>
        <v>0</v>
      </c>
      <c r="FI330" s="34"/>
      <c r="FJ330" s="34">
        <f t="shared" si="2706"/>
        <v>0</v>
      </c>
      <c r="FK330" s="34">
        <f t="shared" si="2515"/>
        <v>0</v>
      </c>
      <c r="FL330" s="34">
        <f t="shared" si="2515"/>
        <v>0</v>
      </c>
      <c r="FM330" s="34">
        <v>0</v>
      </c>
      <c r="FN330" s="34">
        <f t="shared" si="2757"/>
        <v>0</v>
      </c>
      <c r="FO330" s="34">
        <f t="shared" si="2509"/>
        <v>0</v>
      </c>
      <c r="FP330" s="34">
        <f t="shared" si="2280"/>
        <v>0</v>
      </c>
      <c r="FQ330" s="34"/>
      <c r="FR330" s="34">
        <f t="shared" si="2707"/>
        <v>0</v>
      </c>
      <c r="FS330" s="34">
        <f t="shared" si="2707"/>
        <v>0</v>
      </c>
      <c r="FT330" s="34">
        <f t="shared" si="2707"/>
        <v>0</v>
      </c>
      <c r="FU330" s="34">
        <v>0</v>
      </c>
      <c r="FV330" s="34">
        <f t="shared" si="2758"/>
        <v>0</v>
      </c>
      <c r="FW330" s="34"/>
      <c r="FX330" s="34"/>
      <c r="FY330" s="34"/>
      <c r="FZ330" s="34"/>
      <c r="GA330" s="34">
        <f t="shared" si="2273"/>
        <v>0</v>
      </c>
      <c r="GB330" s="34">
        <f t="shared" si="2273"/>
        <v>0</v>
      </c>
      <c r="GC330" s="34">
        <v>0</v>
      </c>
      <c r="GD330" s="34">
        <f>(GC330/12*1*$D330*$G330*$H330*$O330*GD$9)+(GC330/12*11*$E330*$G330*$H330*$P330*GD$10)</f>
        <v>0</v>
      </c>
      <c r="GE330" s="34">
        <f t="shared" si="2762"/>
        <v>0</v>
      </c>
      <c r="GF330" s="34">
        <f t="shared" si="2281"/>
        <v>0</v>
      </c>
      <c r="GG330" s="34"/>
      <c r="GH330" s="34"/>
      <c r="GI330" s="27">
        <f t="shared" si="2274"/>
        <v>0</v>
      </c>
      <c r="GJ330" s="27">
        <f t="shared" si="2274"/>
        <v>0</v>
      </c>
      <c r="GK330" s="37"/>
      <c r="GL330" s="38"/>
    </row>
    <row r="331" spans="1:194" x14ac:dyDescent="0.25">
      <c r="A331" s="41">
        <v>35</v>
      </c>
      <c r="B331" s="78"/>
      <c r="C331" s="44" t="s">
        <v>469</v>
      </c>
      <c r="D331" s="29">
        <f t="shared" si="2665"/>
        <v>18150.400000000001</v>
      </c>
      <c r="E331" s="29">
        <f t="shared" si="2665"/>
        <v>18790</v>
      </c>
      <c r="F331" s="30">
        <v>18508</v>
      </c>
      <c r="G331" s="74">
        <v>1.4</v>
      </c>
      <c r="H331" s="31">
        <v>1</v>
      </c>
      <c r="I331" s="32"/>
      <c r="J331" s="32"/>
      <c r="K331" s="32"/>
      <c r="L331" s="29">
        <v>1.4</v>
      </c>
      <c r="M331" s="29">
        <v>1.68</v>
      </c>
      <c r="N331" s="29">
        <v>2.23</v>
      </c>
      <c r="O331" s="29">
        <v>2.39</v>
      </c>
      <c r="P331" s="33">
        <v>2.57</v>
      </c>
      <c r="Q331" s="27">
        <f>SUM(Q332:Q340)</f>
        <v>960</v>
      </c>
      <c r="R331" s="27">
        <f t="shared" ref="R331:CC331" si="2763">SUM(R332:R340)</f>
        <v>34289998.735299997</v>
      </c>
      <c r="S331" s="27">
        <f t="shared" si="2763"/>
        <v>43</v>
      </c>
      <c r="T331" s="27">
        <f t="shared" si="2763"/>
        <v>1638885.55012</v>
      </c>
      <c r="U331" s="27">
        <f t="shared" si="2763"/>
        <v>0</v>
      </c>
      <c r="V331" s="27">
        <f t="shared" si="2763"/>
        <v>0</v>
      </c>
      <c r="W331" s="27">
        <f t="shared" si="2763"/>
        <v>0</v>
      </c>
      <c r="X331" s="27">
        <f t="shared" si="2763"/>
        <v>0</v>
      </c>
      <c r="Y331" s="27">
        <f t="shared" si="2763"/>
        <v>0</v>
      </c>
      <c r="Z331" s="27">
        <f t="shared" si="2763"/>
        <v>0</v>
      </c>
      <c r="AA331" s="27">
        <f t="shared" si="2763"/>
        <v>116</v>
      </c>
      <c r="AB331" s="27">
        <f t="shared" si="2763"/>
        <v>4543625.2479333319</v>
      </c>
      <c r="AC331" s="27">
        <f t="shared" si="2763"/>
        <v>0</v>
      </c>
      <c r="AD331" s="27">
        <f t="shared" si="2763"/>
        <v>0</v>
      </c>
      <c r="AE331" s="27">
        <f t="shared" si="2763"/>
        <v>0</v>
      </c>
      <c r="AF331" s="27">
        <f t="shared" si="2763"/>
        <v>0</v>
      </c>
      <c r="AG331" s="27">
        <f t="shared" si="2763"/>
        <v>0</v>
      </c>
      <c r="AH331" s="27">
        <f t="shared" si="2763"/>
        <v>0</v>
      </c>
      <c r="AI331" s="27">
        <f>SUM(AI332:AI340)</f>
        <v>102</v>
      </c>
      <c r="AJ331" s="27">
        <f t="shared" ref="AJ331" si="2764">SUM(AJ332:AJ340)</f>
        <v>4801151.2875200007</v>
      </c>
      <c r="AK331" s="27">
        <f t="shared" si="2763"/>
        <v>4</v>
      </c>
      <c r="AL331" s="27">
        <f t="shared" si="2763"/>
        <v>143130.3766293333</v>
      </c>
      <c r="AM331" s="27">
        <f t="shared" si="2763"/>
        <v>2</v>
      </c>
      <c r="AN331" s="27">
        <f t="shared" si="2763"/>
        <v>173428.04759466666</v>
      </c>
      <c r="AO331" s="27">
        <f t="shared" si="2763"/>
        <v>0</v>
      </c>
      <c r="AP331" s="27">
        <f t="shared" si="2763"/>
        <v>0</v>
      </c>
      <c r="AQ331" s="27">
        <f t="shared" si="2763"/>
        <v>32</v>
      </c>
      <c r="AR331" s="27">
        <f t="shared" si="2763"/>
        <v>1327037.9882816002</v>
      </c>
      <c r="AS331" s="27">
        <f t="shared" si="2763"/>
        <v>0</v>
      </c>
      <c r="AT331" s="27">
        <f t="shared" si="2763"/>
        <v>0</v>
      </c>
      <c r="AU331" s="27">
        <f t="shared" si="2763"/>
        <v>282</v>
      </c>
      <c r="AV331" s="27">
        <f t="shared" si="2763"/>
        <v>12936583.128559999</v>
      </c>
      <c r="AW331" s="27">
        <f t="shared" si="2763"/>
        <v>0</v>
      </c>
      <c r="AX331" s="27">
        <f t="shared" si="2763"/>
        <v>0</v>
      </c>
      <c r="AY331" s="27">
        <f t="shared" si="2763"/>
        <v>0</v>
      </c>
      <c r="AZ331" s="27">
        <f t="shared" si="2763"/>
        <v>0</v>
      </c>
      <c r="BA331" s="27">
        <f t="shared" si="2763"/>
        <v>0</v>
      </c>
      <c r="BB331" s="27">
        <f t="shared" si="2763"/>
        <v>0</v>
      </c>
      <c r="BC331" s="27">
        <f t="shared" si="2763"/>
        <v>36</v>
      </c>
      <c r="BD331" s="27">
        <f t="shared" si="2763"/>
        <v>1607239.2073472</v>
      </c>
      <c r="BE331" s="27">
        <f t="shared" si="2763"/>
        <v>0</v>
      </c>
      <c r="BF331" s="27">
        <f t="shared" si="2763"/>
        <v>0</v>
      </c>
      <c r="BG331" s="27">
        <f t="shared" si="2763"/>
        <v>0</v>
      </c>
      <c r="BH331" s="27">
        <f t="shared" si="2763"/>
        <v>0</v>
      </c>
      <c r="BI331" s="27">
        <v>0</v>
      </c>
      <c r="BJ331" s="27">
        <f t="shared" ref="BJ331" si="2765">SUM(BJ332:BJ340)</f>
        <v>0</v>
      </c>
      <c r="BK331" s="27">
        <f t="shared" si="2763"/>
        <v>0</v>
      </c>
      <c r="BL331" s="27">
        <f t="shared" si="2763"/>
        <v>0</v>
      </c>
      <c r="BM331" s="27">
        <f>SUM(BM332:BM340)</f>
        <v>162</v>
      </c>
      <c r="BN331" s="27">
        <f t="shared" ref="BN331" si="2766">SUM(BN332:BN340)</f>
        <v>6568959.7550733322</v>
      </c>
      <c r="BO331" s="27">
        <f t="shared" si="2763"/>
        <v>76</v>
      </c>
      <c r="BP331" s="27">
        <f t="shared" si="2763"/>
        <v>2782801.6199759999</v>
      </c>
      <c r="BQ331" s="27">
        <v>0</v>
      </c>
      <c r="BR331" s="27">
        <f t="shared" ref="BR331" si="2767">SUM(BR332:BR340)</f>
        <v>0</v>
      </c>
      <c r="BS331" s="27">
        <f t="shared" si="2763"/>
        <v>6</v>
      </c>
      <c r="BT331" s="27">
        <f t="shared" si="2763"/>
        <v>208615.80499200002</v>
      </c>
      <c r="BU331" s="27">
        <f t="shared" si="2763"/>
        <v>0</v>
      </c>
      <c r="BV331" s="27">
        <f t="shared" si="2763"/>
        <v>0</v>
      </c>
      <c r="BW331" s="27">
        <f t="shared" si="2763"/>
        <v>0</v>
      </c>
      <c r="BX331" s="27">
        <f t="shared" si="2763"/>
        <v>0</v>
      </c>
      <c r="BY331" s="27">
        <f t="shared" si="2763"/>
        <v>156</v>
      </c>
      <c r="BZ331" s="27">
        <f t="shared" si="2763"/>
        <v>4569793.3843613332</v>
      </c>
      <c r="CA331" s="27">
        <f t="shared" si="2763"/>
        <v>28</v>
      </c>
      <c r="CB331" s="27">
        <f t="shared" si="2763"/>
        <v>592411.55937600008</v>
      </c>
      <c r="CC331" s="27">
        <f t="shared" si="2763"/>
        <v>21</v>
      </c>
      <c r="CD331" s="27">
        <f t="shared" ref="CD331:EO331" si="2768">SUM(CD332:CD340)</f>
        <v>630985.71128599986</v>
      </c>
      <c r="CE331" s="27">
        <f t="shared" si="2768"/>
        <v>0</v>
      </c>
      <c r="CF331" s="27">
        <f t="shared" si="2768"/>
        <v>0</v>
      </c>
      <c r="CG331" s="27">
        <f t="shared" si="2768"/>
        <v>0</v>
      </c>
      <c r="CH331" s="27">
        <f t="shared" si="2768"/>
        <v>0</v>
      </c>
      <c r="CI331" s="27">
        <f t="shared" si="2768"/>
        <v>0</v>
      </c>
      <c r="CJ331" s="27">
        <f t="shared" si="2768"/>
        <v>0</v>
      </c>
      <c r="CK331" s="27">
        <f t="shared" si="2768"/>
        <v>0</v>
      </c>
      <c r="CL331" s="27">
        <f t="shared" si="2768"/>
        <v>0</v>
      </c>
      <c r="CM331" s="27">
        <f t="shared" si="2768"/>
        <v>33</v>
      </c>
      <c r="CN331" s="27">
        <f t="shared" si="2768"/>
        <v>848043.4680199998</v>
      </c>
      <c r="CO331" s="27">
        <f t="shared" si="2768"/>
        <v>5</v>
      </c>
      <c r="CP331" s="27">
        <f t="shared" si="2768"/>
        <v>152805.41999999998</v>
      </c>
      <c r="CQ331" s="27">
        <f>CM331-CO331</f>
        <v>28</v>
      </c>
      <c r="CR331" s="27">
        <f>($CQ331/9*3* $E331*$G331*$H331*$L331*CR$10)+($CQ331/9*6* $F331*$G331*$H331*$L331*CR$10)</f>
        <v>973917.38303999975</v>
      </c>
      <c r="CS331" s="34">
        <f t="shared" si="2268"/>
        <v>33</v>
      </c>
      <c r="CT331" s="34">
        <f t="shared" si="2268"/>
        <v>1126722.8030399997</v>
      </c>
      <c r="CU331" s="27">
        <f t="shared" si="2768"/>
        <v>312</v>
      </c>
      <c r="CV331" s="27">
        <f t="shared" ref="CV331" si="2769">SUM(CV332:CV340)</f>
        <v>13668408.760843201</v>
      </c>
      <c r="CW331" s="27">
        <f t="shared" ref="CW331:CY331" si="2770">SUM(CW332:CW340)</f>
        <v>182</v>
      </c>
      <c r="CX331" s="27">
        <f t="shared" si="2770"/>
        <v>7686131.6859264001</v>
      </c>
      <c r="CY331" s="27">
        <f t="shared" si="2770"/>
        <v>12</v>
      </c>
      <c r="CZ331" s="27">
        <f t="shared" si="2768"/>
        <v>366245.16520199995</v>
      </c>
      <c r="DA331" s="27">
        <f t="shared" si="2768"/>
        <v>83</v>
      </c>
      <c r="DB331" s="27">
        <f t="shared" si="2768"/>
        <v>3523143.6750719994</v>
      </c>
      <c r="DC331" s="27">
        <f t="shared" si="2768"/>
        <v>13</v>
      </c>
      <c r="DD331" s="27">
        <f t="shared" si="2768"/>
        <v>635891.46806640003</v>
      </c>
      <c r="DE331" s="27">
        <f t="shared" si="2768"/>
        <v>36</v>
      </c>
      <c r="DF331" s="27">
        <f t="shared" si="2768"/>
        <v>1677545.3803920001</v>
      </c>
      <c r="DG331" s="27">
        <f t="shared" si="2768"/>
        <v>78</v>
      </c>
      <c r="DH331" s="27">
        <f t="shared" si="2768"/>
        <v>3844365.6324527999</v>
      </c>
      <c r="DI331" s="27">
        <f t="shared" si="2768"/>
        <v>14</v>
      </c>
      <c r="DJ331" s="27">
        <f t="shared" si="2768"/>
        <v>674449.6</v>
      </c>
      <c r="DK331" s="27">
        <f>DG331-DI331-9</f>
        <v>55</v>
      </c>
      <c r="DL331" s="27">
        <f>(DK331/9*3*$E331*$G331*$H331*$M331*DL$10)+(DK331/9*6*$F331*$G331*$H331*$M331*DL$10)</f>
        <v>2536297.87488</v>
      </c>
      <c r="DM331" s="34">
        <f t="shared" si="2276"/>
        <v>69</v>
      </c>
      <c r="DN331" s="27">
        <f t="shared" si="2276"/>
        <v>3210747.4748800001</v>
      </c>
      <c r="DO331" s="27">
        <f t="shared" si="2768"/>
        <v>0</v>
      </c>
      <c r="DP331" s="27">
        <f t="shared" ref="DP331" si="2771">SUM(DP332:DP340)</f>
        <v>0</v>
      </c>
      <c r="DQ331" s="27">
        <f t="shared" si="2768"/>
        <v>28</v>
      </c>
      <c r="DR331" s="27">
        <f t="shared" si="2768"/>
        <v>1317841.3938815999</v>
      </c>
      <c r="DS331" s="27">
        <f t="shared" si="2768"/>
        <v>12</v>
      </c>
      <c r="DT331" s="27">
        <f t="shared" si="2768"/>
        <v>523284.98</v>
      </c>
      <c r="DU331" s="27">
        <v>18</v>
      </c>
      <c r="DV331" s="27">
        <f>(DU331/9*3*$E331*$G331*$H331*$M331*DV$10)+(DU331/9*6*$F331*$G331*$H331*$M331*DV$10)</f>
        <v>830061.12268799986</v>
      </c>
      <c r="DW331" s="34">
        <f t="shared" si="2263"/>
        <v>30</v>
      </c>
      <c r="DX331" s="34">
        <f t="shared" si="2263"/>
        <v>1353346.1026879998</v>
      </c>
      <c r="DY331" s="27">
        <f t="shared" si="2768"/>
        <v>140</v>
      </c>
      <c r="DZ331" s="27">
        <f t="shared" si="2768"/>
        <v>6655571.5277295988</v>
      </c>
      <c r="EA331" s="27">
        <f t="shared" si="2768"/>
        <v>33</v>
      </c>
      <c r="EB331" s="27">
        <f t="shared" si="2768"/>
        <v>1524430.79</v>
      </c>
      <c r="EC331" s="27">
        <f>DY331-EA331</f>
        <v>107</v>
      </c>
      <c r="ED331" s="27">
        <f>(EC331/9*3*$E331*$G331*$H331*$M331*ED$10)+(EC331/9*6*$F331*$G331*$H331*$M331*ED$10)</f>
        <v>4934252.2293120008</v>
      </c>
      <c r="EE331" s="34">
        <f t="shared" si="2269"/>
        <v>140</v>
      </c>
      <c r="EF331" s="34">
        <f t="shared" si="2269"/>
        <v>6458683.0193120008</v>
      </c>
      <c r="EG331" s="27">
        <f t="shared" si="2768"/>
        <v>108</v>
      </c>
      <c r="EH331" s="27">
        <f t="shared" si="2768"/>
        <v>4204218.3497160003</v>
      </c>
      <c r="EI331" s="27">
        <f t="shared" si="2768"/>
        <v>15</v>
      </c>
      <c r="EJ331" s="27">
        <f t="shared" si="2768"/>
        <v>606220.05000000005</v>
      </c>
      <c r="EK331" s="27">
        <f>EG331-EI331</f>
        <v>93</v>
      </c>
      <c r="EL331" s="27">
        <f>(EK331/9*3* $E331*$G331*$H331*$L331*EL$10)+(EK331/9*6* $F331*$G331*$H331*$L331*EL$10)</f>
        <v>3573874.2782399999</v>
      </c>
      <c r="EM331" s="27">
        <f>EI331+EK331</f>
        <v>108</v>
      </c>
      <c r="EN331" s="34">
        <f t="shared" si="2270"/>
        <v>4180094.3282399997</v>
      </c>
      <c r="EO331" s="27">
        <f t="shared" si="2768"/>
        <v>2</v>
      </c>
      <c r="EP331" s="27">
        <f t="shared" ref="EP331:GD331" si="2772">SUM(EP332:EP340)</f>
        <v>82176.116241333322</v>
      </c>
      <c r="EQ331" s="27">
        <f t="shared" si="2772"/>
        <v>4</v>
      </c>
      <c r="ER331" s="27">
        <f t="shared" si="2772"/>
        <v>121244.01</v>
      </c>
      <c r="ES331" s="27"/>
      <c r="ET331" s="27">
        <f>(ES331/9*3* $E331*$G331*$H331*$L331*ET$10)+(ES331/9*6* $F331*$G331*$H331*$L331*ET$10)</f>
        <v>0</v>
      </c>
      <c r="EU331" s="27">
        <f>EQ331+ES331</f>
        <v>4</v>
      </c>
      <c r="EV331" s="34">
        <f t="shared" si="2271"/>
        <v>121244.01</v>
      </c>
      <c r="EW331" s="27">
        <f t="shared" si="2772"/>
        <v>0</v>
      </c>
      <c r="EX331" s="27">
        <f t="shared" si="2772"/>
        <v>0</v>
      </c>
      <c r="EY331" s="27">
        <f t="shared" si="2772"/>
        <v>1</v>
      </c>
      <c r="EZ331" s="27">
        <f t="shared" si="2772"/>
        <v>68151.12</v>
      </c>
      <c r="FA331" s="27"/>
      <c r="FB331" s="27">
        <f>(FA331/9*3*$E331*$G331*$H331*$M331*FB$10)+(FA331/9*6*$F331*$G331*$H331*$M331*FB$10)</f>
        <v>0</v>
      </c>
      <c r="FC331" s="34">
        <f t="shared" si="2514"/>
        <v>1</v>
      </c>
      <c r="FD331" s="34">
        <f t="shared" si="2514"/>
        <v>68151.12</v>
      </c>
      <c r="FE331" s="27">
        <f t="shared" si="2772"/>
        <v>64</v>
      </c>
      <c r="FF331" s="27">
        <f t="shared" si="2772"/>
        <v>3840403.8631280009</v>
      </c>
      <c r="FG331" s="27">
        <f t="shared" si="2772"/>
        <v>19</v>
      </c>
      <c r="FH331" s="27">
        <f t="shared" si="2772"/>
        <v>1176910.5</v>
      </c>
      <c r="FI331" s="27">
        <f>FE331-FG331+12</f>
        <v>57</v>
      </c>
      <c r="FJ331" s="27">
        <f>(FI331/9*3*$E331*$G331*$H331*$M331*FJ$10)+(FI331/9*6*$F331*$G331*$H331*$M331*FJ$10)</f>
        <v>3376684.446912</v>
      </c>
      <c r="FK331" s="34">
        <f t="shared" si="2515"/>
        <v>76</v>
      </c>
      <c r="FL331" s="34">
        <f t="shared" si="2515"/>
        <v>4553594.946912</v>
      </c>
      <c r="FM331" s="27">
        <f t="shared" si="2772"/>
        <v>18</v>
      </c>
      <c r="FN331" s="27">
        <f t="shared" si="2772"/>
        <v>1025275.858852</v>
      </c>
      <c r="FO331" s="27">
        <f t="shared" si="2772"/>
        <v>2</v>
      </c>
      <c r="FP331" s="27">
        <f t="shared" si="2772"/>
        <v>87087.08</v>
      </c>
      <c r="FQ331" s="27">
        <f>FM331-FO331+2+1</f>
        <v>19</v>
      </c>
      <c r="FR331" s="27">
        <f>(FQ331/9*3*$E331*$G331*$H331*$M331*FR$10)+(FQ331/9*6*$F331*$G331*$H331*$M331*FR$10)</f>
        <v>1125561.4823040001</v>
      </c>
      <c r="FS331" s="34">
        <f t="shared" si="2707"/>
        <v>21</v>
      </c>
      <c r="FT331" s="34">
        <f>FP331+FR331</f>
        <v>1212648.5623040001</v>
      </c>
      <c r="FU331" s="27">
        <f t="shared" ref="FU331:FV331" si="2773">SUM(FU332:FU340)</f>
        <v>8</v>
      </c>
      <c r="FV331" s="27">
        <f t="shared" si="2773"/>
        <v>615175.9786736666</v>
      </c>
      <c r="FW331" s="27">
        <f t="shared" si="2772"/>
        <v>3</v>
      </c>
      <c r="FX331" s="27">
        <f t="shared" si="2772"/>
        <v>212274.84000000003</v>
      </c>
      <c r="FY331" s="27">
        <f>FU331-FW331</f>
        <v>5</v>
      </c>
      <c r="FZ331" s="27">
        <f>SUM($FY331*$F331*$G331*$H331*$N331*$FZ$10)</f>
        <v>391183.97751999996</v>
      </c>
      <c r="GA331" s="27">
        <f>FW331+FY331</f>
        <v>8</v>
      </c>
      <c r="GB331" s="27">
        <f>FX331+FZ331</f>
        <v>603458.81752000004</v>
      </c>
      <c r="GC331" s="27">
        <f t="shared" si="2772"/>
        <v>34</v>
      </c>
      <c r="GD331" s="27">
        <f t="shared" si="2772"/>
        <v>3180965.2787836669</v>
      </c>
      <c r="GE331" s="27">
        <f t="shared" ref="GE331:GF331" si="2774">SUM(GE332:GE340)</f>
        <v>9</v>
      </c>
      <c r="GF331" s="27">
        <f t="shared" si="2774"/>
        <v>710500.19</v>
      </c>
      <c r="GG331" s="27">
        <f>GC331-GE331</f>
        <v>25</v>
      </c>
      <c r="GH331" s="27">
        <f>SUM($GG331/9*3*$GH$10*$E331*$G331*$H331*$P331)+($GG331/9*6*$GH$10*$F331*$G331*$H331*$P331)</f>
        <v>2265580.3645999995</v>
      </c>
      <c r="GI331" s="27">
        <f t="shared" si="2274"/>
        <v>34</v>
      </c>
      <c r="GJ331" s="27">
        <f t="shared" si="2274"/>
        <v>2976080.5545999995</v>
      </c>
      <c r="GK331" s="27">
        <f>SUM(Q331,S331,U331,W331,Y331,AA331,AC331,AE331,AG331,AI331,AK331,AM331,AO331,AQ331,AS331,AU331,AW331,AY331,BA331,BC331,BE331,BG331,BI331,BK331,BM331,BO331,BQ331,BS331,BU331,BW331,BY331,CA331,CC331,CE331,CG331,CI331,CK331,CS331,CU331,CW331,CY331,DA331,DC331,DE331,DM331,DO331,DW331,EE331,EM331,EU331,FC331,FK331,FS331,GA331,GI331)</f>
        <v>3188</v>
      </c>
      <c r="GL331" s="27">
        <f>SUM(R331,T331,V331,X331,Z331,AB331,AD331,AF331,AH331,AJ331,AL331,AN331,AP331,AR331,AT331,AV331,AX331,AZ331,BB331,BD331,BF331,BH331,BJ331,BL331,BN331,BP331,BR331,BT331,BV331,BX331,BZ331,CB331,CD331,CF331,CH331,CJ331,CL331,CT331,CV331,CX331,CZ331,DB331,DD331,DF331,DN331,DP331,DX331,EF331,EN331,EV331,FD331,FL331,FT331,GB331,GJ331)</f>
        <v>130236785.27934879</v>
      </c>
    </row>
    <row r="332" spans="1:194" x14ac:dyDescent="0.25">
      <c r="A332" s="41"/>
      <c r="B332" s="72">
        <v>285</v>
      </c>
      <c r="C332" s="28" t="s">
        <v>470</v>
      </c>
      <c r="D332" s="29">
        <f t="shared" si="2665"/>
        <v>18150.400000000001</v>
      </c>
      <c r="E332" s="29">
        <f t="shared" si="2665"/>
        <v>18790</v>
      </c>
      <c r="F332" s="30">
        <v>18508</v>
      </c>
      <c r="G332" s="39">
        <v>1.02</v>
      </c>
      <c r="H332" s="31">
        <v>1</v>
      </c>
      <c r="I332" s="32"/>
      <c r="J332" s="32"/>
      <c r="K332" s="32"/>
      <c r="L332" s="29">
        <v>1.4</v>
      </c>
      <c r="M332" s="29">
        <v>1.68</v>
      </c>
      <c r="N332" s="29">
        <v>2.23</v>
      </c>
      <c r="O332" s="29">
        <v>2.39</v>
      </c>
      <c r="P332" s="33">
        <v>2.57</v>
      </c>
      <c r="Q332" s="34">
        <v>192</v>
      </c>
      <c r="R332" s="34">
        <f t="shared" ref="R332:R340" si="2775">(Q332/12*1*$D332*$G332*$H332*$L332*R$9)+(Q332/12*5*$E332*$G332*$H332*$L332*R$10)+(Q332/12*6*$F332*$G332*$H332*$L332*R$10)</f>
        <v>5186802.6201600004</v>
      </c>
      <c r="S332" s="34">
        <v>0</v>
      </c>
      <c r="T332" s="34">
        <f t="shared" ref="T332:T340" si="2776">(S332/12*1*$D332*$G332*$H332*$L332*T$9)+(S332/12*5*$E332*$G332*$H332*$L332*T$10)+(S332/12*6*$F332*$G332*$H332*$L332*T$10)</f>
        <v>0</v>
      </c>
      <c r="U332" s="34">
        <v>0</v>
      </c>
      <c r="V332" s="34">
        <f t="shared" ref="V332:V340" si="2777">(U332/12*1*$D332*$G332*$H332*$L332*V$9)+(U332/12*5*$E332*$G332*$H332*$L332*V$10)+(U332/12*6*$F332*$G332*$H332*$L332*V$10)</f>
        <v>0</v>
      </c>
      <c r="W332" s="34"/>
      <c r="X332" s="34">
        <f t="shared" ref="X332:X340" si="2778">(W332/12*1*$D332*$G332*$H332*$L332*X$9)+(W332/12*5*$E332*$G332*$H332*$L332*X$10)+(W332/12*6*$F332*$G332*$H332*$L332*X$10)</f>
        <v>0</v>
      </c>
      <c r="Y332" s="34">
        <v>0</v>
      </c>
      <c r="Z332" s="34">
        <f t="shared" ref="Z332:Z340" si="2779">(Y332/12*1*$D332*$G332*$H332*$L332*Z$9)+(Y332/12*5*$E332*$G332*$H332*$L332*Z$10)+(Y332/12*6*$F332*$G332*$H332*$L332*Z$10)</f>
        <v>0</v>
      </c>
      <c r="AA332" s="34">
        <v>6</v>
      </c>
      <c r="AB332" s="34">
        <f t="shared" ref="AB332:AB340" si="2780">(AA332/12*1*$D332*$G332*$H332*$L332*AB$9)+(AA332/12*5*$E332*$G332*$H332*$L332*AB$10)+(AA332/12*6*$F332*$G332*$H332*$L332*AB$10)</f>
        <v>163551.26760000002</v>
      </c>
      <c r="AC332" s="34">
        <v>0</v>
      </c>
      <c r="AD332" s="34">
        <f t="shared" ref="AD332:AD340" si="2781">(AC332/12*1*$D332*$G332*$H332*$L332*AD$9)+(AC332/12*5*$E332*$G332*$H332*$L332*AD$10)+(AC332/12*6*$F332*$G332*$H332*$L332*AD$10)</f>
        <v>0</v>
      </c>
      <c r="AE332" s="34">
        <v>0</v>
      </c>
      <c r="AF332" s="34">
        <f t="shared" ref="AF332:AF340" si="2782">(AE332/12*1*$D332*$G332*$H332*$L332*AF$9)+(AE332/12*5*$E332*$G332*$H332*$L332*AF$10)+(AE332/12*6*$F332*$G332*$H332*$L332*AF$10)</f>
        <v>0</v>
      </c>
      <c r="AG332" s="34">
        <v>0</v>
      </c>
      <c r="AH332" s="34">
        <f t="shared" ref="AH332:AH340" si="2783">(AG332/12*1*$D332*$G332*$H332*$L332*AH$9)+(AG332/12*5*$E332*$G332*$H332*$L332*AH$10)+(AG332/12*6*$F332*$G332*$H332*$L332*AH$10)</f>
        <v>0</v>
      </c>
      <c r="AI332" s="34">
        <v>0</v>
      </c>
      <c r="AJ332" s="34">
        <f t="shared" ref="AJ332:AJ340" si="2784">(AI332/12*1*$D332*$G332*$H332*$L332*AJ$9)+(AI332/12*3*$E332*$G332*$H332*$L332*AJ$10)+(AI332/12*2*$E332*$G332*$H332*$L332*AJ$11)+(AI332/12*6*$F332*$G332*$H332*$L332*AJ$11)</f>
        <v>0</v>
      </c>
      <c r="AK332" s="34"/>
      <c r="AL332" s="34">
        <f t="shared" ref="AL332:AL340" si="2785">(AK332/12*1*$D332*$G332*$H332*$L332*AL$9)+(AK332/12*5*$E332*$G332*$H332*$L332*AL$10)+(AK332/12*6*$F332*$G332*$H332*$L332*AL$10)</f>
        <v>0</v>
      </c>
      <c r="AM332" s="34"/>
      <c r="AN332" s="34">
        <f t="shared" ref="AN332:AN340" si="2786">(AM332/12*1*$D332*$G332*$H332*$L332*AN$9)+(AM332/12*5*$E332*$G332*$H332*$L332*AN$10)+(AM332/12*6*$F332*$G332*$H332*$L332*AN$10)</f>
        <v>0</v>
      </c>
      <c r="AO332" s="34">
        <v>0</v>
      </c>
      <c r="AP332" s="34">
        <f t="shared" ref="AP332:AP340" si="2787">(AO332/12*1*$D332*$G332*$H332*$L332*AP$9)+(AO332/12*5*$E332*$G332*$H332*$L332*AP$10)+(AO332/12*6*$F332*$G332*$H332*$L332*AP$10)</f>
        <v>0</v>
      </c>
      <c r="AQ332" s="34">
        <v>10</v>
      </c>
      <c r="AR332" s="34">
        <f t="shared" ref="AR332:AR340" si="2788">(AQ332/12*1*$D332*$G332*$H332*$M332*AR$9)+(AQ332/12*5*$E332*$G332*$H332*$M332*AR$10)+(AQ332/12*6*$F332*$G332*$H332*$M332*AR$10)</f>
        <v>319692.66604799998</v>
      </c>
      <c r="AS332" s="34">
        <v>0</v>
      </c>
      <c r="AT332" s="34">
        <f t="shared" ref="AT332:AT340" si="2789">(AS332/12*1*$D332*$G332*$H332*$M332*AT$9)+(AS332/12*5*$E332*$G332*$H332*$M332*AT$10)+(AS332/12*6*$F332*$G332*$H332*$M332*AT$10)</f>
        <v>0</v>
      </c>
      <c r="AU332" s="73">
        <v>10</v>
      </c>
      <c r="AV332" s="34">
        <f t="shared" ref="AV332:AV340" si="2790">(AU332/12*1*$D332*$G332*$H332*$M332*AV$9)+(AU332/12*5*$E332*$G332*$H332*$M332*AV$10)+(AU332/12*6*$F332*$G332*$H332*$M332*AV$10)</f>
        <v>319692.66604799998</v>
      </c>
      <c r="AW332" s="34">
        <v>0</v>
      </c>
      <c r="AX332" s="34">
        <f t="shared" ref="AX332:AX340" si="2791">(AW332/12*1*$D332*$G332*$H332*$M332*AX$9)+(AW332/12*5*$E332*$G332*$H332*$M332*AX$10)+(AW332/12*6*$F332*$G332*$H332*$M332*AX$10)</f>
        <v>0</v>
      </c>
      <c r="AY332" s="34"/>
      <c r="AZ332" s="34">
        <f t="shared" ref="AZ332:AZ340" si="2792">(AY332/12*1*$D332*$G332*$H332*$L332*AZ$9)+(AY332/12*5*$E332*$G332*$H332*$L332*AZ$10)+(AY332/12*6*$F332*$G332*$H332*$L332*AZ$10)</f>
        <v>0</v>
      </c>
      <c r="BA332" s="34"/>
      <c r="BB332" s="34">
        <f t="shared" ref="BB332:BB340" si="2793">(BA332/12*1*$D332*$G332*$H332*$L332*BB$9)+(BA332/12*5*$E332*$G332*$H332*$L332*BB$10)+(BA332/12*6*$F332*$G332*$H332*$L332*BB$10)</f>
        <v>0</v>
      </c>
      <c r="BC332" s="34">
        <v>4</v>
      </c>
      <c r="BD332" s="34">
        <f t="shared" ref="BD332:BD340" si="2794">(BC332/12*1*$D332*$G332*$H332*$M332*BD$9)+(BC332/12*5*$E332*$G332*$H332*$M332*BD$10)+(BC332/12*6*$F332*$G332*$H332*$M332*BD$10)</f>
        <v>127877.06641919998</v>
      </c>
      <c r="BE332" s="34">
        <v>0</v>
      </c>
      <c r="BF332" s="34">
        <f t="shared" ref="BF332:BF340" si="2795">(BE332/12*1*$D332*$G332*$H332*$L332*BF$9)+(BE332/12*5*$E332*$G332*$H332*$L332*BF$10)+(BE332/12*6*$F332*$G332*$H332*$L332*BF$10)</f>
        <v>0</v>
      </c>
      <c r="BG332" s="34">
        <v>0</v>
      </c>
      <c r="BH332" s="34">
        <f t="shared" ref="BH332:BH340" si="2796">(BG332/12*1*$D332*$G332*$H332*$L332*BH$9)+(BG332/12*5*$E332*$G332*$H332*$L332*BH$10)+(BG332/12*6*$F332*$G332*$H332*$L332*BH$10)</f>
        <v>0</v>
      </c>
      <c r="BI332" s="34">
        <v>0</v>
      </c>
      <c r="BJ332" s="34">
        <f t="shared" ref="BJ332:BJ340" si="2797">(BI332/12*1*$D332*$G332*$H332*$L332*BJ$9)+(BI332/12*5*$E332*$G332*$H332*$L332*BJ$10)+(BI332/12*6*$F332*$G332*$H332*$L332*BJ$10)</f>
        <v>0</v>
      </c>
      <c r="BK332" s="34">
        <v>0</v>
      </c>
      <c r="BL332" s="34">
        <f t="shared" ref="BL332:BL340" si="2798">(BK332/12*1*$D332*$G332*$H332*$M332*BL$9)+(BK332/12*5*$E332*$G332*$H332*$M332*BL$10)+(BK332/12*6*$F332*$G332*$H332*$M332*BL$10)</f>
        <v>0</v>
      </c>
      <c r="BM332" s="34"/>
      <c r="BN332" s="34">
        <f t="shared" ref="BN332:BN340" si="2799">(BM332/12*1*$D332*$G332*$H332*$L332*BN$9)+(BM332/12*5*$E332*$G332*$H332*$L332*BN$10)+(BM332/12*6*$F332*$G332*$H332*$L332*BN$10)</f>
        <v>0</v>
      </c>
      <c r="BO332" s="34">
        <v>14</v>
      </c>
      <c r="BP332" s="34">
        <f t="shared" ref="BP332:BP340" si="2800">(BO332/12*1*$D332*$G332*$H332*$L332*BP$9)+(BO332/12*3*$E332*$G332*$H332*$L332*BP$10)+(BO332/12*2*$E332*$G332*$H332*$L332*BP$11)+(BO332/12*6*$F332*$G332*$H332*$L332*BP$11)</f>
        <v>390051.11045599997</v>
      </c>
      <c r="BQ332" s="40">
        <v>0</v>
      </c>
      <c r="BR332" s="34">
        <f t="shared" ref="BR332:BR340" si="2801">(BQ332/12*1*$D332*$G332*$H332*$M332*BR$9)+(BQ332/12*5*$E332*$G332*$H332*$M332*BR$10)+(BQ332/12*6*$F332*$G332*$H332*$M332*BR$10)</f>
        <v>0</v>
      </c>
      <c r="BS332" s="34"/>
      <c r="BT332" s="34">
        <f t="shared" ref="BT332:BT340" si="2802">(BS332/12*1*$D332*$G332*$H332*$M332*BT$9)+(BS332/12*4*$E332*$G332*$H332*$M332*BT$10)+(BS332/12*1*$E332*$G332*$H332*$M332*BT$12)+(BS332/12*6*$F332*$G332*$H332*$M332*BT$12)</f>
        <v>0</v>
      </c>
      <c r="BU332" s="34">
        <v>0</v>
      </c>
      <c r="BV332" s="34">
        <f t="shared" ref="BV332:BV340" si="2803">(BU332/12*1*$D332*$F332*$G332*$L332*BV$9)+(BU332/12*11*$E332*$F332*$G332*$L332*BV$10)</f>
        <v>0</v>
      </c>
      <c r="BW332" s="34">
        <v>0</v>
      </c>
      <c r="BX332" s="34">
        <f t="shared" ref="BX332:BX340" si="2804">(BW332/12*1*$D332*$G332*$H332*$L332*BX$9)+(BW332/12*5*$E332*$G332*$H332*$L332*BX$10)+(BW332/12*6*$F332*$G332*$H332*$L332*BX$10)</f>
        <v>0</v>
      </c>
      <c r="BY332" s="34">
        <v>10</v>
      </c>
      <c r="BZ332" s="34">
        <f t="shared" ref="BZ332:BZ340" si="2805">(BY332/12*1*$D332*$G332*$H332*$L332*BZ$9)+(BY332/12*5*$E332*$G332*$H332*$L332*BZ$10)+(BY332/12*6*$F332*$G332*$H332*$L332*BZ$10)</f>
        <v>204671.52244</v>
      </c>
      <c r="CA332" s="34">
        <v>0</v>
      </c>
      <c r="CB332" s="34">
        <f t="shared" ref="CB332:CB340" si="2806">(CA332/12*1*$D332*$G332*$H332*$L332*CB$9)+(CA332/12*5*$E332*$G332*$H332*$L332*CB$10)+(CA332/12*6*$F332*$G332*$H332*$L332*CB$10)</f>
        <v>0</v>
      </c>
      <c r="CC332" s="34">
        <v>6</v>
      </c>
      <c r="CD332" s="34">
        <f t="shared" ref="CD332:CD340" si="2807">(CC332/12*1*$D332*$G332*$H332*$L332*CD$9)+(CC332/12*5*$E332*$G332*$H332*$L332*CD$10)+(CC332/12*6*$F332*$G332*$H332*$L332*CD$10)</f>
        <v>136791.80138399999</v>
      </c>
      <c r="CE332" s="34"/>
      <c r="CF332" s="34">
        <f t="shared" ref="CF332:CF340" si="2808">(CE332/12*1*$D332*$G332*$H332*$M332*CF$9)+(CE332/12*5*$E332*$G332*$H332*$M332*CF$10)+(CE332/12*6*$F332*$G332*$H332*$M332*CF$10)</f>
        <v>0</v>
      </c>
      <c r="CG332" s="34"/>
      <c r="CH332" s="34">
        <f t="shared" ref="CH332:CH340" si="2809">(CG332/12*1*$D332*$G332*$H332*$L332*CH$9)+(CG332/12*5*$E332*$G332*$H332*$L332*CH$10)+(CG332/12*6*$F332*$G332*$H332*$L332*CH$10)</f>
        <v>0</v>
      </c>
      <c r="CI332" s="34"/>
      <c r="CJ332" s="34">
        <f t="shared" ref="CJ332:CJ340" si="2810">(CI332/12*1*$D332*$G332*$H332*$M332*CJ$9)+(CI332/12*5*$E332*$G332*$H332*$M332*CJ$10)+(CI332/12*6*$F332*$G332*$H332*$M332*CJ$10)</f>
        <v>0</v>
      </c>
      <c r="CK332" s="34">
        <v>0</v>
      </c>
      <c r="CL332" s="34">
        <f t="shared" ref="CL332:CL340" si="2811">(CK332/12*1*$D332*$G332*$H332*$L332*CL$9)+(CK332/12*5*$E332*$G332*$H332*$L332*CL$10)+(CK332/12*6*$F332*$G332*$H332*$L332*CL$10)</f>
        <v>0</v>
      </c>
      <c r="CM332" s="34">
        <v>32</v>
      </c>
      <c r="CN332" s="34">
        <f t="shared" ref="CN332:CN340" si="2812">(CM332/12*1*$D332*$G332*$H332*$L332*CN$9)+(CM332/12*11*$E332*$G332*$H332*$L332*CN$10)</f>
        <v>821369.10374399985</v>
      </c>
      <c r="CO332" s="34">
        <v>3</v>
      </c>
      <c r="CP332" s="34">
        <v>76793.52</v>
      </c>
      <c r="CQ332" s="34"/>
      <c r="CR332" s="34"/>
      <c r="CS332" s="34">
        <f t="shared" si="2268"/>
        <v>3</v>
      </c>
      <c r="CT332" s="34">
        <f t="shared" si="2268"/>
        <v>76793.52</v>
      </c>
      <c r="CU332" s="34">
        <v>12</v>
      </c>
      <c r="CV332" s="34">
        <f t="shared" ref="CV332:CV340" si="2813">(CU332/12*1*$D332*$G332*$H332*$M332*CV$9)+(CU332/12*5*$E332*$G332*$H332*$M332*CV$10)+(CU332/12*6*$F332*$G332*$H332*$M332*CV$10)</f>
        <v>364983.90687359998</v>
      </c>
      <c r="CW332" s="34">
        <v>8</v>
      </c>
      <c r="CX332" s="34">
        <f t="shared" ref="CX332:CX340" si="2814">(CW332/12*1*$D332*$G332*$H332*$M332*CX$9)+(CW332/12*5*$E332*$G332*$H332*$M332*CX$10)+(CW332/12*6*$F332*$G332*$H332*$M332*CX$10)</f>
        <v>243322.60458239997</v>
      </c>
      <c r="CY332" s="34">
        <v>5</v>
      </c>
      <c r="CZ332" s="34">
        <f t="shared" ref="CZ332:CZ340" si="2815">(CY332/12*1*$D332*$G332*$H332*$L332*CZ$9)+(CY332/12*5*$E332*$G332*$H332*$L332*CZ$10)+(CY332/12*6*$F332*$G332*$H332*$L332*CZ$10)</f>
        <v>127324.49505999999</v>
      </c>
      <c r="DA332" s="34">
        <v>12</v>
      </c>
      <c r="DB332" s="34">
        <f t="shared" ref="DB332:DB340" si="2816">(DA332/12*1*$D332*$G332*$H332*$M332*DB$9)+(DA332/12*5*$E332*$G332*$H332*$M332*DB$10)+(DA332/12*6*$F332*$G332*$H332*$M332*DB$10)</f>
        <v>366694.54577279999</v>
      </c>
      <c r="DC332" s="34"/>
      <c r="DD332" s="34">
        <f t="shared" ref="DD332:DD340" si="2817">(DC332/12*1*$D332*$G332*$H332*$M332*DD$9)+(DC332/12*5*$E332*$G332*$H332*$M332*DD$10)+(DC332/12*6*$F332*$G332*$H332*$M332*DD$10)</f>
        <v>0</v>
      </c>
      <c r="DE332" s="34">
        <v>4</v>
      </c>
      <c r="DF332" s="34">
        <f t="shared" ref="DF332:DF340" si="2818">(DE332/12*1*$D332*$G332*$H332*$M332*DF$9)+(DE332/12*5*$E332*$G332*$H332*$M332*DF$10)+(DE332/12*6*$F332*$G332*$H332*$M332*DF$10)</f>
        <v>133941.00101760001</v>
      </c>
      <c r="DG332" s="34"/>
      <c r="DH332" s="34">
        <f t="shared" ref="DH332:DH340" si="2819">(DG332/12*1*$D332*$G332*$H332*$M332*DH$9)+(DG332/12*11*$E332*$G332*$H332*$M332*DH$10)</f>
        <v>0</v>
      </c>
      <c r="DI332" s="34">
        <v>0</v>
      </c>
      <c r="DJ332" s="34">
        <f t="shared" si="2610"/>
        <v>0</v>
      </c>
      <c r="DK332" s="34"/>
      <c r="DL332" s="27"/>
      <c r="DM332" s="34">
        <f t="shared" si="2276"/>
        <v>0</v>
      </c>
      <c r="DN332" s="27">
        <f t="shared" si="2276"/>
        <v>0</v>
      </c>
      <c r="DO332" s="34">
        <v>0</v>
      </c>
      <c r="DP332" s="34">
        <f t="shared" ref="DP332:DP340" si="2820">(DO332/12*1*$D332*$G332*$H332*$L332*DP$9)+(DO332/12*5*$E332*$G332*$H332*$L332*DP$10)+(DO332/12*6*$F332*$G332*$H332*$L332*DP$10)</f>
        <v>0</v>
      </c>
      <c r="DQ332" s="34">
        <v>4</v>
      </c>
      <c r="DR332" s="34">
        <f t="shared" ref="DR332:DR340" si="2821">(DQ332/12*1*$D332*$G332*$H332*$M332*DR$9)+(DQ332/12*11*$E332*$G332*$H332*$M332*DR$10)</f>
        <v>134959.66081919998</v>
      </c>
      <c r="DS332" s="34">
        <v>3</v>
      </c>
      <c r="DT332" s="34">
        <v>83106.349999999991</v>
      </c>
      <c r="DU332" s="34"/>
      <c r="DV332" s="27"/>
      <c r="DW332" s="34">
        <f t="shared" si="2263"/>
        <v>3</v>
      </c>
      <c r="DX332" s="34">
        <f t="shared" si="2263"/>
        <v>83106.349999999991</v>
      </c>
      <c r="DY332" s="34">
        <v>8</v>
      </c>
      <c r="DZ332" s="34">
        <f t="shared" ref="DZ332:DZ340" si="2822">(DY332/12*1*$D332*$G332*$H332*$M332*DZ$9)+(DY332/12*11*$E332*$G332*$H332*$M332*DZ$10)</f>
        <v>268778.89570559998</v>
      </c>
      <c r="EA332" s="34">
        <v>1</v>
      </c>
      <c r="EB332" s="34">
        <v>33937.269999999997</v>
      </c>
      <c r="EC332" s="27"/>
      <c r="ED332" s="34"/>
      <c r="EE332" s="34">
        <f t="shared" si="2269"/>
        <v>1</v>
      </c>
      <c r="EF332" s="34">
        <f t="shared" si="2269"/>
        <v>33937.269999999997</v>
      </c>
      <c r="EG332" s="34">
        <v>18</v>
      </c>
      <c r="EH332" s="34">
        <f t="shared" ref="EH332:EH340" si="2823">(EG332/12*1*$D332*$G332*$H332*$L332*EH$9)+(EG332/12*11*$E332*$G332*$H332*$L332*EH$10)</f>
        <v>506293.11885600002</v>
      </c>
      <c r="EI332" s="34">
        <v>0</v>
      </c>
      <c r="EJ332" s="34">
        <f t="shared" si="2277"/>
        <v>0</v>
      </c>
      <c r="EK332" s="34"/>
      <c r="EL332" s="34"/>
      <c r="EM332" s="34">
        <f t="shared" si="2270"/>
        <v>0</v>
      </c>
      <c r="EN332" s="34">
        <f t="shared" si="2270"/>
        <v>0</v>
      </c>
      <c r="EO332" s="34"/>
      <c r="EP332" s="34">
        <f t="shared" ref="EP332:EP340" si="2824">(EO332/12*1*$D332*$G332*$H332*$L332*EP$9)+(EO332/12*11*$E332*$G332*$H332*$L332*EP$10)</f>
        <v>0</v>
      </c>
      <c r="EQ332" s="34">
        <v>0</v>
      </c>
      <c r="ER332" s="34">
        <f t="shared" si="2278"/>
        <v>0</v>
      </c>
      <c r="ES332" s="34"/>
      <c r="ET332" s="34"/>
      <c r="EU332" s="34">
        <f t="shared" si="2271"/>
        <v>0</v>
      </c>
      <c r="EV332" s="34">
        <f t="shared" si="2271"/>
        <v>0</v>
      </c>
      <c r="EW332" s="34"/>
      <c r="EX332" s="34">
        <f t="shared" ref="EX332:EX340" si="2825">(EW332/12*1*$D332*$G332*$H332*$M332*EX$9)+(EW332/12*11*$E332*$G332*$H332*$M332*EX$10)</f>
        <v>0</v>
      </c>
      <c r="EY332" s="34">
        <v>0</v>
      </c>
      <c r="EZ332" s="34">
        <f t="shared" si="2279"/>
        <v>0</v>
      </c>
      <c r="FA332" s="34"/>
      <c r="FB332" s="34"/>
      <c r="FC332" s="34">
        <f t="shared" si="2514"/>
        <v>0</v>
      </c>
      <c r="FD332" s="34">
        <f t="shared" si="2514"/>
        <v>0</v>
      </c>
      <c r="FE332" s="34">
        <v>6</v>
      </c>
      <c r="FF332" s="34">
        <f t="shared" ref="FF332:FF340" si="2826">(FE332/12*1*$D332*$G332*$H332*$M332*FF$9)+(FE332/12*11*$E332*$G332*$H332*$M332*FF$10)</f>
        <v>261554.32497600003</v>
      </c>
      <c r="FG332" s="34">
        <v>1</v>
      </c>
      <c r="FH332" s="34">
        <v>43596.83</v>
      </c>
      <c r="FI332" s="34"/>
      <c r="FJ332" s="34"/>
      <c r="FK332" s="34">
        <f t="shared" si="2515"/>
        <v>1</v>
      </c>
      <c r="FL332" s="34">
        <f t="shared" si="2515"/>
        <v>43596.83</v>
      </c>
      <c r="FM332" s="34">
        <v>5</v>
      </c>
      <c r="FN332" s="34">
        <f t="shared" ref="FN332:FN340" si="2827">(FM332/12*1*$D332*$G332*$H332*$M332*FN$9)+(FM332/12*11*$E332*$G332*$H332*$M332*FN$10)</f>
        <v>217961.93748000005</v>
      </c>
      <c r="FO332" s="34">
        <v>2</v>
      </c>
      <c r="FP332" s="34">
        <v>87087.08</v>
      </c>
      <c r="FQ332" s="34"/>
      <c r="FR332" s="34"/>
      <c r="FS332" s="34">
        <f t="shared" si="2707"/>
        <v>2</v>
      </c>
      <c r="FT332" s="34">
        <f t="shared" si="2707"/>
        <v>87087.08</v>
      </c>
      <c r="FU332" s="34"/>
      <c r="FV332" s="34">
        <f t="shared" ref="FV332:FV340" si="2828">(FU332/12*1*$D332*$G332*$H332*$N332*FV$9)+(FU332/12*11*$E332*$G332*$H332*$N332*FV$10)</f>
        <v>0</v>
      </c>
      <c r="FW332" s="34">
        <v>1</v>
      </c>
      <c r="FX332" s="34">
        <v>61927.35</v>
      </c>
      <c r="FY332" s="34"/>
      <c r="FZ332" s="34"/>
      <c r="GA332" s="34">
        <f t="shared" si="2273"/>
        <v>1</v>
      </c>
      <c r="GB332" s="34">
        <f t="shared" si="2273"/>
        <v>61927.35</v>
      </c>
      <c r="GC332" s="34"/>
      <c r="GD332" s="34">
        <f t="shared" ref="GD332:GD340" si="2829">(GC332/12*1*$D332*$G332*$H332*$O332*GD$9)+(GC332/12*11*$E332*$G332*$H332*$P332*GD$10)</f>
        <v>0</v>
      </c>
      <c r="GE332" s="34">
        <f t="shared" si="2762"/>
        <v>0</v>
      </c>
      <c r="GF332" s="34">
        <f t="shared" si="2281"/>
        <v>0</v>
      </c>
      <c r="GG332" s="34"/>
      <c r="GH332" s="34"/>
      <c r="GI332" s="27">
        <f t="shared" si="2274"/>
        <v>0</v>
      </c>
      <c r="GJ332" s="27">
        <f t="shared" si="2274"/>
        <v>0</v>
      </c>
      <c r="GK332" s="37"/>
      <c r="GL332" s="38"/>
    </row>
    <row r="333" spans="1:194" x14ac:dyDescent="0.25">
      <c r="A333" s="41"/>
      <c r="B333" s="72">
        <v>286</v>
      </c>
      <c r="C333" s="28" t="s">
        <v>471</v>
      </c>
      <c r="D333" s="29">
        <f t="shared" si="2665"/>
        <v>18150.400000000001</v>
      </c>
      <c r="E333" s="29">
        <f t="shared" si="2665"/>
        <v>18790</v>
      </c>
      <c r="F333" s="30">
        <v>18508</v>
      </c>
      <c r="G333" s="39">
        <v>1.49</v>
      </c>
      <c r="H333" s="31">
        <v>1</v>
      </c>
      <c r="I333" s="32"/>
      <c r="J333" s="32"/>
      <c r="K333" s="32"/>
      <c r="L333" s="29">
        <v>1.4</v>
      </c>
      <c r="M333" s="29">
        <v>1.68</v>
      </c>
      <c r="N333" s="29">
        <v>2.23</v>
      </c>
      <c r="O333" s="29">
        <v>2.39</v>
      </c>
      <c r="P333" s="33">
        <v>2.57</v>
      </c>
      <c r="Q333" s="34">
        <v>550</v>
      </c>
      <c r="R333" s="34">
        <f t="shared" si="2775"/>
        <v>21704374.730499998</v>
      </c>
      <c r="S333" s="34">
        <v>40</v>
      </c>
      <c r="T333" s="34">
        <f t="shared" si="2776"/>
        <v>1578499.9804</v>
      </c>
      <c r="U333" s="34"/>
      <c r="V333" s="34">
        <f t="shared" si="2777"/>
        <v>0</v>
      </c>
      <c r="W333" s="34"/>
      <c r="X333" s="34">
        <f t="shared" si="2778"/>
        <v>0</v>
      </c>
      <c r="Y333" s="34"/>
      <c r="Z333" s="34">
        <f t="shared" si="2779"/>
        <v>0</v>
      </c>
      <c r="AA333" s="34">
        <v>110</v>
      </c>
      <c r="AB333" s="34">
        <f t="shared" si="2780"/>
        <v>4380073.980333332</v>
      </c>
      <c r="AC333" s="34"/>
      <c r="AD333" s="34">
        <f t="shared" si="2781"/>
        <v>0</v>
      </c>
      <c r="AE333" s="34"/>
      <c r="AF333" s="34">
        <f t="shared" si="2782"/>
        <v>0</v>
      </c>
      <c r="AG333" s="34"/>
      <c r="AH333" s="34">
        <f t="shared" si="2783"/>
        <v>0</v>
      </c>
      <c r="AI333" s="34"/>
      <c r="AJ333" s="34">
        <f t="shared" si="2784"/>
        <v>0</v>
      </c>
      <c r="AK333" s="34">
        <v>2</v>
      </c>
      <c r="AL333" s="34">
        <f t="shared" si="2785"/>
        <v>77833.67196266666</v>
      </c>
      <c r="AM333" s="34"/>
      <c r="AN333" s="34">
        <f t="shared" si="2786"/>
        <v>0</v>
      </c>
      <c r="AO333" s="34"/>
      <c r="AP333" s="34">
        <f t="shared" si="2787"/>
        <v>0</v>
      </c>
      <c r="AQ333" s="34">
        <v>10</v>
      </c>
      <c r="AR333" s="34">
        <f t="shared" si="2788"/>
        <v>467002.03177600005</v>
      </c>
      <c r="AS333" s="34"/>
      <c r="AT333" s="34">
        <f t="shared" si="2789"/>
        <v>0</v>
      </c>
      <c r="AU333" s="73">
        <v>261</v>
      </c>
      <c r="AV333" s="34">
        <f t="shared" si="2790"/>
        <v>12188753.0293536</v>
      </c>
      <c r="AW333" s="34"/>
      <c r="AX333" s="34">
        <f t="shared" si="2791"/>
        <v>0</v>
      </c>
      <c r="AY333" s="34"/>
      <c r="AZ333" s="34">
        <f t="shared" si="2792"/>
        <v>0</v>
      </c>
      <c r="BA333" s="34"/>
      <c r="BB333" s="34">
        <f t="shared" si="2793"/>
        <v>0</v>
      </c>
      <c r="BC333" s="34">
        <v>30</v>
      </c>
      <c r="BD333" s="34">
        <f t="shared" si="2794"/>
        <v>1401006.0953279999</v>
      </c>
      <c r="BE333" s="34"/>
      <c r="BF333" s="34">
        <f t="shared" si="2795"/>
        <v>0</v>
      </c>
      <c r="BG333" s="34"/>
      <c r="BH333" s="34">
        <f t="shared" si="2796"/>
        <v>0</v>
      </c>
      <c r="BI333" s="34"/>
      <c r="BJ333" s="34">
        <f t="shared" si="2797"/>
        <v>0</v>
      </c>
      <c r="BK333" s="34"/>
      <c r="BL333" s="34">
        <f t="shared" si="2798"/>
        <v>0</v>
      </c>
      <c r="BM333" s="34">
        <v>156</v>
      </c>
      <c r="BN333" s="34">
        <f t="shared" si="2799"/>
        <v>6378515.3541199993</v>
      </c>
      <c r="BO333" s="34">
        <v>50</v>
      </c>
      <c r="BP333" s="34">
        <f t="shared" si="2800"/>
        <v>2034930.5132333334</v>
      </c>
      <c r="BQ333" s="40"/>
      <c r="BR333" s="34">
        <f t="shared" si="2801"/>
        <v>0</v>
      </c>
      <c r="BS333" s="34"/>
      <c r="BT333" s="34">
        <f t="shared" si="2802"/>
        <v>0</v>
      </c>
      <c r="BU333" s="34"/>
      <c r="BV333" s="34">
        <f t="shared" si="2803"/>
        <v>0</v>
      </c>
      <c r="BW333" s="34"/>
      <c r="BX333" s="34">
        <f t="shared" si="2804"/>
        <v>0</v>
      </c>
      <c r="BY333" s="34">
        <v>146</v>
      </c>
      <c r="BZ333" s="34">
        <f t="shared" si="2805"/>
        <v>4365121.8619213328</v>
      </c>
      <c r="CA333" s="34"/>
      <c r="CB333" s="34">
        <f t="shared" si="2806"/>
        <v>0</v>
      </c>
      <c r="CC333" s="34">
        <v>14</v>
      </c>
      <c r="CD333" s="34">
        <f t="shared" si="2807"/>
        <v>466254.4079853333</v>
      </c>
      <c r="CE333" s="34"/>
      <c r="CF333" s="34">
        <f t="shared" si="2808"/>
        <v>0</v>
      </c>
      <c r="CG333" s="34"/>
      <c r="CH333" s="34">
        <f t="shared" si="2809"/>
        <v>0</v>
      </c>
      <c r="CI333" s="34"/>
      <c r="CJ333" s="34">
        <f t="shared" si="2810"/>
        <v>0</v>
      </c>
      <c r="CK333" s="34"/>
      <c r="CL333" s="34">
        <f t="shared" si="2811"/>
        <v>0</v>
      </c>
      <c r="CM333" s="34"/>
      <c r="CN333" s="34">
        <f t="shared" si="2812"/>
        <v>0</v>
      </c>
      <c r="CO333" s="34">
        <v>2</v>
      </c>
      <c r="CP333" s="34">
        <v>76011.899999999994</v>
      </c>
      <c r="CQ333" s="34"/>
      <c r="CR333" s="34"/>
      <c r="CS333" s="34">
        <f t="shared" si="2268"/>
        <v>2</v>
      </c>
      <c r="CT333" s="34">
        <f t="shared" si="2268"/>
        <v>76011.899999999994</v>
      </c>
      <c r="CU333" s="34">
        <v>298</v>
      </c>
      <c r="CV333" s="34">
        <f t="shared" si="2813"/>
        <v>13240208.6870928</v>
      </c>
      <c r="CW333" s="34">
        <v>144</v>
      </c>
      <c r="CX333" s="34">
        <f t="shared" si="2814"/>
        <v>6397953.1910784002</v>
      </c>
      <c r="CY333" s="34">
        <v>5</v>
      </c>
      <c r="CZ333" s="34">
        <f t="shared" si="2815"/>
        <v>185993.62513666664</v>
      </c>
      <c r="DA333" s="34">
        <v>70</v>
      </c>
      <c r="DB333" s="34">
        <f t="shared" si="2816"/>
        <v>3124692.9022959997</v>
      </c>
      <c r="DC333" s="34">
        <v>13</v>
      </c>
      <c r="DD333" s="34">
        <f t="shared" si="2817"/>
        <v>635891.46806640003</v>
      </c>
      <c r="DE333" s="34">
        <v>30</v>
      </c>
      <c r="DF333" s="34">
        <f t="shared" si="2818"/>
        <v>1467441.8493840001</v>
      </c>
      <c r="DG333" s="34">
        <v>78</v>
      </c>
      <c r="DH333" s="34">
        <f t="shared" si="2819"/>
        <v>3844365.6324527999</v>
      </c>
      <c r="DI333" s="34">
        <v>13</v>
      </c>
      <c r="DJ333" s="34">
        <v>639181.46</v>
      </c>
      <c r="DK333" s="34"/>
      <c r="DL333" s="27"/>
      <c r="DM333" s="34"/>
      <c r="DN333" s="27">
        <f t="shared" si="2276"/>
        <v>639181.46</v>
      </c>
      <c r="DO333" s="34"/>
      <c r="DP333" s="34">
        <f t="shared" si="2820"/>
        <v>0</v>
      </c>
      <c r="DQ333" s="34">
        <v>24</v>
      </c>
      <c r="DR333" s="34">
        <f t="shared" si="2821"/>
        <v>1182881.7330624</v>
      </c>
      <c r="DS333" s="34">
        <v>9</v>
      </c>
      <c r="DT333" s="34">
        <v>440178.63</v>
      </c>
      <c r="DU333" s="34"/>
      <c r="DV333" s="27"/>
      <c r="DW333" s="34">
        <f t="shared" si="2263"/>
        <v>9</v>
      </c>
      <c r="DX333" s="34">
        <f t="shared" si="2263"/>
        <v>440178.63</v>
      </c>
      <c r="DY333" s="34">
        <v>122</v>
      </c>
      <c r="DZ333" s="34">
        <f t="shared" si="2822"/>
        <v>5987576.9192847991</v>
      </c>
      <c r="EA333" s="34">
        <v>26</v>
      </c>
      <c r="EB333" s="34">
        <v>1253598.08</v>
      </c>
      <c r="EC333" s="27"/>
      <c r="ED333" s="34"/>
      <c r="EE333" s="34">
        <f t="shared" si="2269"/>
        <v>26</v>
      </c>
      <c r="EF333" s="34">
        <f t="shared" si="2269"/>
        <v>1253598.08</v>
      </c>
      <c r="EG333" s="34">
        <v>90</v>
      </c>
      <c r="EH333" s="34">
        <f t="shared" si="2823"/>
        <v>3697925.23086</v>
      </c>
      <c r="EI333" s="34">
        <v>15</v>
      </c>
      <c r="EJ333" s="34">
        <v>606220.05000000005</v>
      </c>
      <c r="EK333" s="34"/>
      <c r="EL333" s="34"/>
      <c r="EM333" s="34">
        <f t="shared" si="2270"/>
        <v>15</v>
      </c>
      <c r="EN333" s="34">
        <f t="shared" si="2270"/>
        <v>606220.05000000005</v>
      </c>
      <c r="EO333" s="34">
        <v>2</v>
      </c>
      <c r="EP333" s="34">
        <f t="shared" si="2824"/>
        <v>82176.116241333322</v>
      </c>
      <c r="EQ333" s="34">
        <v>4</v>
      </c>
      <c r="ER333" s="34">
        <v>121244.01</v>
      </c>
      <c r="ES333" s="34"/>
      <c r="ET333" s="34"/>
      <c r="EU333" s="34">
        <f t="shared" si="2271"/>
        <v>4</v>
      </c>
      <c r="EV333" s="34">
        <f t="shared" si="2271"/>
        <v>121244.01</v>
      </c>
      <c r="EW333" s="34"/>
      <c r="EX333" s="34">
        <f t="shared" si="2825"/>
        <v>0</v>
      </c>
      <c r="EY333" s="34">
        <v>1</v>
      </c>
      <c r="EZ333" s="34">
        <v>68151.12</v>
      </c>
      <c r="FA333" s="34"/>
      <c r="FB333" s="34"/>
      <c r="FC333" s="34">
        <f t="shared" si="2514"/>
        <v>1</v>
      </c>
      <c r="FD333" s="34">
        <f t="shared" si="2514"/>
        <v>68151.12</v>
      </c>
      <c r="FE333" s="34">
        <v>50</v>
      </c>
      <c r="FF333" s="34">
        <f t="shared" si="2826"/>
        <v>3183953.7926000007</v>
      </c>
      <c r="FG333" s="34">
        <v>17</v>
      </c>
      <c r="FH333" s="34">
        <v>1083537.43</v>
      </c>
      <c r="FI333" s="34"/>
      <c r="FJ333" s="34"/>
      <c r="FK333" s="34">
        <f t="shared" si="2515"/>
        <v>17</v>
      </c>
      <c r="FL333" s="34">
        <f t="shared" si="2515"/>
        <v>1083537.43</v>
      </c>
      <c r="FM333" s="34">
        <v>11</v>
      </c>
      <c r="FN333" s="34">
        <f t="shared" si="2827"/>
        <v>700469.83437199995</v>
      </c>
      <c r="FO333" s="34">
        <v>0</v>
      </c>
      <c r="FP333" s="34">
        <f t="shared" si="2280"/>
        <v>0</v>
      </c>
      <c r="FQ333" s="34"/>
      <c r="FR333" s="34"/>
      <c r="FS333" s="34"/>
      <c r="FT333" s="34"/>
      <c r="FU333" s="34">
        <v>4</v>
      </c>
      <c r="FV333" s="34">
        <f t="shared" si="2828"/>
        <v>340115.84720733331</v>
      </c>
      <c r="FW333" s="34">
        <v>1</v>
      </c>
      <c r="FX333" s="34">
        <v>84535</v>
      </c>
      <c r="FY333" s="34"/>
      <c r="FZ333" s="34"/>
      <c r="GA333" s="34">
        <f t="shared" si="2273"/>
        <v>1</v>
      </c>
      <c r="GB333" s="34">
        <f t="shared" si="2273"/>
        <v>84535</v>
      </c>
      <c r="GC333" s="34">
        <v>30</v>
      </c>
      <c r="GD333" s="34">
        <f t="shared" si="2829"/>
        <v>2905376.9505850002</v>
      </c>
      <c r="GE333" s="34">
        <v>4</v>
      </c>
      <c r="GF333" s="34">
        <v>368892.4</v>
      </c>
      <c r="GG333" s="34"/>
      <c r="GH333" s="34"/>
      <c r="GI333" s="27">
        <f t="shared" si="2274"/>
        <v>4</v>
      </c>
      <c r="GJ333" s="27">
        <f t="shared" si="2274"/>
        <v>368892.4</v>
      </c>
      <c r="GK333" s="37"/>
      <c r="GL333" s="38"/>
    </row>
    <row r="334" spans="1:194" x14ac:dyDescent="0.25">
      <c r="A334" s="41"/>
      <c r="B334" s="72">
        <v>287</v>
      </c>
      <c r="C334" s="28" t="s">
        <v>472</v>
      </c>
      <c r="D334" s="29">
        <f t="shared" si="2665"/>
        <v>18150.400000000001</v>
      </c>
      <c r="E334" s="29">
        <f t="shared" si="2665"/>
        <v>18790</v>
      </c>
      <c r="F334" s="30">
        <v>18508</v>
      </c>
      <c r="G334" s="39">
        <v>2.14</v>
      </c>
      <c r="H334" s="31">
        <v>1</v>
      </c>
      <c r="I334" s="32"/>
      <c r="J334" s="32"/>
      <c r="K334" s="32"/>
      <c r="L334" s="29">
        <v>1.4</v>
      </c>
      <c r="M334" s="29">
        <v>1.68</v>
      </c>
      <c r="N334" s="29">
        <v>2.23</v>
      </c>
      <c r="O334" s="29">
        <v>2.39</v>
      </c>
      <c r="P334" s="33">
        <v>2.57</v>
      </c>
      <c r="Q334" s="34">
        <v>5</v>
      </c>
      <c r="R334" s="34">
        <f t="shared" si="2775"/>
        <v>283388.41929999995</v>
      </c>
      <c r="S334" s="34"/>
      <c r="T334" s="34">
        <f t="shared" si="2776"/>
        <v>0</v>
      </c>
      <c r="U334" s="34"/>
      <c r="V334" s="34">
        <f t="shared" si="2777"/>
        <v>0</v>
      </c>
      <c r="W334" s="34"/>
      <c r="X334" s="34">
        <f t="shared" si="2778"/>
        <v>0</v>
      </c>
      <c r="Y334" s="34"/>
      <c r="Z334" s="34">
        <f t="shared" si="2779"/>
        <v>0</v>
      </c>
      <c r="AA334" s="34"/>
      <c r="AB334" s="34">
        <f t="shared" si="2780"/>
        <v>0</v>
      </c>
      <c r="AC334" s="34"/>
      <c r="AD334" s="34">
        <f t="shared" si="2781"/>
        <v>0</v>
      </c>
      <c r="AE334" s="34"/>
      <c r="AF334" s="34">
        <f t="shared" si="2782"/>
        <v>0</v>
      </c>
      <c r="AG334" s="34"/>
      <c r="AH334" s="34">
        <f t="shared" si="2783"/>
        <v>0</v>
      </c>
      <c r="AI334" s="34"/>
      <c r="AJ334" s="34">
        <f t="shared" si="2784"/>
        <v>0</v>
      </c>
      <c r="AK334" s="34"/>
      <c r="AL334" s="34">
        <f t="shared" si="2785"/>
        <v>0</v>
      </c>
      <c r="AM334" s="34"/>
      <c r="AN334" s="34">
        <f t="shared" si="2786"/>
        <v>0</v>
      </c>
      <c r="AO334" s="34"/>
      <c r="AP334" s="34">
        <f t="shared" si="2787"/>
        <v>0</v>
      </c>
      <c r="AQ334" s="34"/>
      <c r="AR334" s="34">
        <f t="shared" si="2788"/>
        <v>0</v>
      </c>
      <c r="AS334" s="34"/>
      <c r="AT334" s="34">
        <f t="shared" si="2789"/>
        <v>0</v>
      </c>
      <c r="AU334" s="73"/>
      <c r="AV334" s="34">
        <f t="shared" si="2790"/>
        <v>0</v>
      </c>
      <c r="AW334" s="34"/>
      <c r="AX334" s="34">
        <f t="shared" si="2791"/>
        <v>0</v>
      </c>
      <c r="AY334" s="34"/>
      <c r="AZ334" s="34">
        <f t="shared" si="2792"/>
        <v>0</v>
      </c>
      <c r="BA334" s="34"/>
      <c r="BB334" s="34">
        <f t="shared" si="2793"/>
        <v>0</v>
      </c>
      <c r="BC334" s="34"/>
      <c r="BD334" s="34">
        <f t="shared" si="2794"/>
        <v>0</v>
      </c>
      <c r="BE334" s="34"/>
      <c r="BF334" s="34">
        <f t="shared" si="2795"/>
        <v>0</v>
      </c>
      <c r="BG334" s="34"/>
      <c r="BH334" s="34">
        <f t="shared" si="2796"/>
        <v>0</v>
      </c>
      <c r="BI334" s="34"/>
      <c r="BJ334" s="34">
        <f t="shared" si="2797"/>
        <v>0</v>
      </c>
      <c r="BK334" s="34"/>
      <c r="BL334" s="34">
        <f t="shared" si="2798"/>
        <v>0</v>
      </c>
      <c r="BM334" s="34"/>
      <c r="BN334" s="34">
        <f t="shared" si="2799"/>
        <v>0</v>
      </c>
      <c r="BO334" s="34"/>
      <c r="BP334" s="34">
        <f t="shared" si="2800"/>
        <v>0</v>
      </c>
      <c r="BQ334" s="40"/>
      <c r="BR334" s="34">
        <f t="shared" si="2801"/>
        <v>0</v>
      </c>
      <c r="BS334" s="34"/>
      <c r="BT334" s="34">
        <f t="shared" si="2802"/>
        <v>0</v>
      </c>
      <c r="BU334" s="34"/>
      <c r="BV334" s="34">
        <f t="shared" si="2803"/>
        <v>0</v>
      </c>
      <c r="BW334" s="34"/>
      <c r="BX334" s="34">
        <f t="shared" si="2804"/>
        <v>0</v>
      </c>
      <c r="BY334" s="34"/>
      <c r="BZ334" s="34">
        <f t="shared" si="2805"/>
        <v>0</v>
      </c>
      <c r="CA334" s="34"/>
      <c r="CB334" s="34">
        <f t="shared" si="2806"/>
        <v>0</v>
      </c>
      <c r="CC334" s="34"/>
      <c r="CD334" s="34">
        <f t="shared" si="2807"/>
        <v>0</v>
      </c>
      <c r="CE334" s="34"/>
      <c r="CF334" s="34">
        <f t="shared" si="2808"/>
        <v>0</v>
      </c>
      <c r="CG334" s="34"/>
      <c r="CH334" s="34">
        <f t="shared" si="2809"/>
        <v>0</v>
      </c>
      <c r="CI334" s="34"/>
      <c r="CJ334" s="34">
        <f t="shared" si="2810"/>
        <v>0</v>
      </c>
      <c r="CK334" s="34"/>
      <c r="CL334" s="34">
        <f t="shared" si="2811"/>
        <v>0</v>
      </c>
      <c r="CM334" s="34"/>
      <c r="CN334" s="34">
        <f t="shared" si="2812"/>
        <v>0</v>
      </c>
      <c r="CO334" s="34"/>
      <c r="CP334" s="34">
        <f t="shared" si="2597"/>
        <v>0</v>
      </c>
      <c r="CQ334" s="34"/>
      <c r="CR334" s="34"/>
      <c r="CS334" s="34">
        <f t="shared" si="2268"/>
        <v>0</v>
      </c>
      <c r="CT334" s="34">
        <f t="shared" si="2268"/>
        <v>0</v>
      </c>
      <c r="CU334" s="34"/>
      <c r="CV334" s="34">
        <f t="shared" si="2813"/>
        <v>0</v>
      </c>
      <c r="CW334" s="34"/>
      <c r="CX334" s="34">
        <f t="shared" si="2814"/>
        <v>0</v>
      </c>
      <c r="CY334" s="34"/>
      <c r="CZ334" s="34">
        <f t="shared" si="2815"/>
        <v>0</v>
      </c>
      <c r="DA334" s="34"/>
      <c r="DB334" s="34">
        <f t="shared" si="2816"/>
        <v>0</v>
      </c>
      <c r="DC334" s="34"/>
      <c r="DD334" s="34">
        <f t="shared" si="2817"/>
        <v>0</v>
      </c>
      <c r="DE334" s="34"/>
      <c r="DF334" s="34">
        <f t="shared" si="2818"/>
        <v>0</v>
      </c>
      <c r="DG334" s="34"/>
      <c r="DH334" s="34">
        <f t="shared" si="2819"/>
        <v>0</v>
      </c>
      <c r="DI334" s="34">
        <v>0</v>
      </c>
      <c r="DJ334" s="34">
        <f t="shared" si="2610"/>
        <v>0</v>
      </c>
      <c r="DK334" s="34"/>
      <c r="DL334" s="27"/>
      <c r="DM334" s="34"/>
      <c r="DN334" s="27">
        <f t="shared" ref="DN334:DN341" si="2830">DJ334+DL334</f>
        <v>0</v>
      </c>
      <c r="DO334" s="34"/>
      <c r="DP334" s="34">
        <f t="shared" si="2820"/>
        <v>0</v>
      </c>
      <c r="DQ334" s="34"/>
      <c r="DR334" s="34">
        <f t="shared" si="2821"/>
        <v>0</v>
      </c>
      <c r="DS334" s="34">
        <v>0</v>
      </c>
      <c r="DT334" s="34">
        <f t="shared" si="2759"/>
        <v>0</v>
      </c>
      <c r="DU334" s="34"/>
      <c r="DV334" s="27"/>
      <c r="DW334" s="34">
        <f t="shared" si="2263"/>
        <v>0</v>
      </c>
      <c r="DX334" s="34">
        <f t="shared" si="2263"/>
        <v>0</v>
      </c>
      <c r="DY334" s="34"/>
      <c r="DZ334" s="34">
        <f t="shared" si="2822"/>
        <v>0</v>
      </c>
      <c r="EA334" s="34">
        <v>0</v>
      </c>
      <c r="EB334" s="34">
        <v>0</v>
      </c>
      <c r="EC334" s="27"/>
      <c r="ED334" s="34"/>
      <c r="EE334" s="34">
        <f t="shared" si="2269"/>
        <v>0</v>
      </c>
      <c r="EF334" s="34">
        <f t="shared" si="2269"/>
        <v>0</v>
      </c>
      <c r="EG334" s="34"/>
      <c r="EH334" s="34">
        <f t="shared" si="2823"/>
        <v>0</v>
      </c>
      <c r="EI334" s="34">
        <f t="shared" si="2513"/>
        <v>0</v>
      </c>
      <c r="EJ334" s="34">
        <f t="shared" si="2277"/>
        <v>0</v>
      </c>
      <c r="EK334" s="34"/>
      <c r="EL334" s="34"/>
      <c r="EM334" s="34">
        <f t="shared" si="2270"/>
        <v>0</v>
      </c>
      <c r="EN334" s="34">
        <f t="shared" si="2270"/>
        <v>0</v>
      </c>
      <c r="EO334" s="34"/>
      <c r="EP334" s="34">
        <f t="shared" si="2824"/>
        <v>0</v>
      </c>
      <c r="EQ334" s="34">
        <v>0</v>
      </c>
      <c r="ER334" s="34">
        <f t="shared" si="2278"/>
        <v>0</v>
      </c>
      <c r="ES334" s="34"/>
      <c r="ET334" s="34"/>
      <c r="EU334" s="34">
        <f t="shared" si="2271"/>
        <v>0</v>
      </c>
      <c r="EV334" s="34">
        <f t="shared" si="2271"/>
        <v>0</v>
      </c>
      <c r="EW334" s="34"/>
      <c r="EX334" s="34">
        <f t="shared" si="2825"/>
        <v>0</v>
      </c>
      <c r="EY334" s="34">
        <v>0</v>
      </c>
      <c r="EZ334" s="34">
        <f t="shared" si="2279"/>
        <v>0</v>
      </c>
      <c r="FA334" s="34"/>
      <c r="FB334" s="34"/>
      <c r="FC334" s="34">
        <f t="shared" si="2514"/>
        <v>0</v>
      </c>
      <c r="FD334" s="34">
        <f t="shared" si="2514"/>
        <v>0</v>
      </c>
      <c r="FE334" s="34"/>
      <c r="FF334" s="34">
        <f t="shared" si="2826"/>
        <v>0</v>
      </c>
      <c r="FG334" s="34">
        <v>0</v>
      </c>
      <c r="FH334" s="34">
        <f t="shared" si="2396"/>
        <v>0</v>
      </c>
      <c r="FI334" s="34"/>
      <c r="FJ334" s="34"/>
      <c r="FK334" s="34">
        <f t="shared" si="2515"/>
        <v>0</v>
      </c>
      <c r="FL334" s="34">
        <f t="shared" si="2515"/>
        <v>0</v>
      </c>
      <c r="FM334" s="34"/>
      <c r="FN334" s="34">
        <f t="shared" si="2827"/>
        <v>0</v>
      </c>
      <c r="FO334" s="34">
        <v>0</v>
      </c>
      <c r="FP334" s="34">
        <f t="shared" si="2280"/>
        <v>0</v>
      </c>
      <c r="FQ334" s="34"/>
      <c r="FR334" s="34"/>
      <c r="FS334" s="34"/>
      <c r="FT334" s="34"/>
      <c r="FU334" s="34"/>
      <c r="FV334" s="34">
        <f t="shared" si="2828"/>
        <v>0</v>
      </c>
      <c r="FW334" s="34">
        <v>0</v>
      </c>
      <c r="FX334" s="34">
        <v>0</v>
      </c>
      <c r="FY334" s="34"/>
      <c r="FZ334" s="34"/>
      <c r="GA334" s="34">
        <f t="shared" si="2273"/>
        <v>0</v>
      </c>
      <c r="GB334" s="34">
        <f t="shared" si="2273"/>
        <v>0</v>
      </c>
      <c r="GC334" s="34"/>
      <c r="GD334" s="34">
        <f t="shared" si="2829"/>
        <v>0</v>
      </c>
      <c r="GE334" s="34">
        <f t="shared" si="2762"/>
        <v>0</v>
      </c>
      <c r="GF334" s="34">
        <f t="shared" si="2281"/>
        <v>0</v>
      </c>
      <c r="GG334" s="34"/>
      <c r="GH334" s="34"/>
      <c r="GI334" s="27">
        <f t="shared" si="2274"/>
        <v>0</v>
      </c>
      <c r="GJ334" s="27">
        <f t="shared" si="2274"/>
        <v>0</v>
      </c>
      <c r="GK334" s="37"/>
      <c r="GL334" s="38"/>
    </row>
    <row r="335" spans="1:194" ht="27.75" customHeight="1" x14ac:dyDescent="0.25">
      <c r="A335" s="41"/>
      <c r="B335" s="72">
        <v>288</v>
      </c>
      <c r="C335" s="28" t="s">
        <v>473</v>
      </c>
      <c r="D335" s="29">
        <f t="shared" si="2665"/>
        <v>18150.400000000001</v>
      </c>
      <c r="E335" s="29">
        <f t="shared" si="2665"/>
        <v>18790</v>
      </c>
      <c r="F335" s="30">
        <v>18508</v>
      </c>
      <c r="G335" s="39">
        <v>1.25</v>
      </c>
      <c r="H335" s="31">
        <v>1</v>
      </c>
      <c r="I335" s="32"/>
      <c r="J335" s="32"/>
      <c r="K335" s="32"/>
      <c r="L335" s="29">
        <v>1.4</v>
      </c>
      <c r="M335" s="29">
        <v>1.68</v>
      </c>
      <c r="N335" s="29">
        <v>2.23</v>
      </c>
      <c r="O335" s="29">
        <v>2.39</v>
      </c>
      <c r="P335" s="33">
        <v>2.57</v>
      </c>
      <c r="Q335" s="34">
        <v>190</v>
      </c>
      <c r="R335" s="34">
        <f t="shared" si="2775"/>
        <v>6290163.5124999993</v>
      </c>
      <c r="S335" s="34">
        <v>0</v>
      </c>
      <c r="T335" s="34">
        <f t="shared" si="2776"/>
        <v>0</v>
      </c>
      <c r="U335" s="34">
        <v>0</v>
      </c>
      <c r="V335" s="34">
        <f t="shared" si="2777"/>
        <v>0</v>
      </c>
      <c r="W335" s="34"/>
      <c r="X335" s="34">
        <f t="shared" si="2778"/>
        <v>0</v>
      </c>
      <c r="Y335" s="34">
        <v>0</v>
      </c>
      <c r="Z335" s="34">
        <f t="shared" si="2779"/>
        <v>0</v>
      </c>
      <c r="AA335" s="34"/>
      <c r="AB335" s="34">
        <f t="shared" si="2780"/>
        <v>0</v>
      </c>
      <c r="AC335" s="34">
        <v>0</v>
      </c>
      <c r="AD335" s="34">
        <f t="shared" si="2781"/>
        <v>0</v>
      </c>
      <c r="AE335" s="34">
        <v>0</v>
      </c>
      <c r="AF335" s="34">
        <f t="shared" si="2782"/>
        <v>0</v>
      </c>
      <c r="AG335" s="34"/>
      <c r="AH335" s="34">
        <f t="shared" si="2783"/>
        <v>0</v>
      </c>
      <c r="AI335" s="34"/>
      <c r="AJ335" s="34">
        <f t="shared" si="2784"/>
        <v>0</v>
      </c>
      <c r="AK335" s="34">
        <v>2</v>
      </c>
      <c r="AL335" s="34">
        <f t="shared" si="2785"/>
        <v>65296.704666666657</v>
      </c>
      <c r="AM335" s="34"/>
      <c r="AN335" s="34">
        <f t="shared" si="2786"/>
        <v>0</v>
      </c>
      <c r="AO335" s="34">
        <v>0</v>
      </c>
      <c r="AP335" s="34">
        <f t="shared" si="2787"/>
        <v>0</v>
      </c>
      <c r="AQ335" s="34"/>
      <c r="AR335" s="34">
        <f t="shared" si="2788"/>
        <v>0</v>
      </c>
      <c r="AS335" s="34">
        <v>0</v>
      </c>
      <c r="AT335" s="34">
        <f t="shared" si="2789"/>
        <v>0</v>
      </c>
      <c r="AU335" s="34">
        <v>10</v>
      </c>
      <c r="AV335" s="34">
        <f t="shared" si="2790"/>
        <v>391780.228</v>
      </c>
      <c r="AW335" s="34">
        <v>0</v>
      </c>
      <c r="AX335" s="34">
        <f t="shared" si="2791"/>
        <v>0</v>
      </c>
      <c r="AY335" s="34"/>
      <c r="AZ335" s="34">
        <f t="shared" si="2792"/>
        <v>0</v>
      </c>
      <c r="BA335" s="34"/>
      <c r="BB335" s="34">
        <f t="shared" si="2793"/>
        <v>0</v>
      </c>
      <c r="BC335" s="34">
        <v>2</v>
      </c>
      <c r="BD335" s="34">
        <f t="shared" si="2794"/>
        <v>78356.045599999983</v>
      </c>
      <c r="BE335" s="34">
        <v>0</v>
      </c>
      <c r="BF335" s="34">
        <f t="shared" si="2795"/>
        <v>0</v>
      </c>
      <c r="BG335" s="34">
        <v>0</v>
      </c>
      <c r="BH335" s="34">
        <f t="shared" si="2796"/>
        <v>0</v>
      </c>
      <c r="BI335" s="34">
        <v>0</v>
      </c>
      <c r="BJ335" s="34">
        <f t="shared" si="2797"/>
        <v>0</v>
      </c>
      <c r="BK335" s="34">
        <v>0</v>
      </c>
      <c r="BL335" s="34">
        <f t="shared" si="2798"/>
        <v>0</v>
      </c>
      <c r="BM335" s="34">
        <v>2</v>
      </c>
      <c r="BN335" s="34">
        <f t="shared" si="2799"/>
        <v>68603.890833333324</v>
      </c>
      <c r="BO335" s="34">
        <v>2</v>
      </c>
      <c r="BP335" s="34">
        <f t="shared" si="2800"/>
        <v>68286.258833333326</v>
      </c>
      <c r="BQ335" s="40">
        <v>0</v>
      </c>
      <c r="BR335" s="34">
        <f t="shared" si="2801"/>
        <v>0</v>
      </c>
      <c r="BS335" s="34"/>
      <c r="BT335" s="34">
        <f t="shared" si="2802"/>
        <v>0</v>
      </c>
      <c r="BU335" s="34">
        <v>0</v>
      </c>
      <c r="BV335" s="34">
        <f t="shared" si="2803"/>
        <v>0</v>
      </c>
      <c r="BW335" s="34">
        <v>0</v>
      </c>
      <c r="BX335" s="34">
        <f t="shared" si="2804"/>
        <v>0</v>
      </c>
      <c r="BY335" s="34">
        <v>0</v>
      </c>
      <c r="BZ335" s="34">
        <f t="shared" si="2805"/>
        <v>0</v>
      </c>
      <c r="CA335" s="34"/>
      <c r="CB335" s="34">
        <f t="shared" si="2806"/>
        <v>0</v>
      </c>
      <c r="CC335" s="34">
        <v>1</v>
      </c>
      <c r="CD335" s="34">
        <f t="shared" si="2807"/>
        <v>27939.501916666661</v>
      </c>
      <c r="CE335" s="34">
        <v>0</v>
      </c>
      <c r="CF335" s="34">
        <f t="shared" si="2808"/>
        <v>0</v>
      </c>
      <c r="CG335" s="34"/>
      <c r="CH335" s="34">
        <f t="shared" si="2809"/>
        <v>0</v>
      </c>
      <c r="CI335" s="34"/>
      <c r="CJ335" s="34">
        <f t="shared" si="2810"/>
        <v>0</v>
      </c>
      <c r="CK335" s="34">
        <v>0</v>
      </c>
      <c r="CL335" s="34">
        <f t="shared" si="2811"/>
        <v>0</v>
      </c>
      <c r="CM335" s="34">
        <v>0</v>
      </c>
      <c r="CN335" s="34">
        <f t="shared" si="2812"/>
        <v>0</v>
      </c>
      <c r="CO335" s="34"/>
      <c r="CP335" s="34">
        <f t="shared" si="2597"/>
        <v>0</v>
      </c>
      <c r="CQ335" s="34"/>
      <c r="CR335" s="34"/>
      <c r="CS335" s="34">
        <f t="shared" si="2268"/>
        <v>0</v>
      </c>
      <c r="CT335" s="34">
        <f t="shared" si="2268"/>
        <v>0</v>
      </c>
      <c r="CU335" s="34"/>
      <c r="CV335" s="34">
        <f t="shared" si="2813"/>
        <v>0</v>
      </c>
      <c r="CW335" s="34">
        <v>16</v>
      </c>
      <c r="CX335" s="34">
        <f t="shared" si="2814"/>
        <v>596378.93279999983</v>
      </c>
      <c r="CY335" s="34">
        <v>0</v>
      </c>
      <c r="CZ335" s="34">
        <f t="shared" si="2815"/>
        <v>0</v>
      </c>
      <c r="DA335" s="34"/>
      <c r="DB335" s="34">
        <f t="shared" si="2816"/>
        <v>0</v>
      </c>
      <c r="DC335" s="34">
        <v>0</v>
      </c>
      <c r="DD335" s="34">
        <f t="shared" si="2817"/>
        <v>0</v>
      </c>
      <c r="DE335" s="34"/>
      <c r="DF335" s="34">
        <f t="shared" si="2818"/>
        <v>0</v>
      </c>
      <c r="DG335" s="34"/>
      <c r="DH335" s="34">
        <f t="shared" si="2819"/>
        <v>0</v>
      </c>
      <c r="DI335" s="34">
        <v>0</v>
      </c>
      <c r="DJ335" s="34">
        <f t="shared" si="2610"/>
        <v>0</v>
      </c>
      <c r="DK335" s="34"/>
      <c r="DL335" s="27"/>
      <c r="DM335" s="34"/>
      <c r="DN335" s="27">
        <f t="shared" si="2830"/>
        <v>0</v>
      </c>
      <c r="DO335" s="34">
        <v>0</v>
      </c>
      <c r="DP335" s="34">
        <f t="shared" si="2820"/>
        <v>0</v>
      </c>
      <c r="DQ335" s="34">
        <v>0</v>
      </c>
      <c r="DR335" s="34">
        <f t="shared" si="2821"/>
        <v>0</v>
      </c>
      <c r="DS335" s="34">
        <v>0</v>
      </c>
      <c r="DT335" s="34">
        <f t="shared" si="2759"/>
        <v>0</v>
      </c>
      <c r="DU335" s="34"/>
      <c r="DV335" s="27"/>
      <c r="DW335" s="34">
        <f t="shared" ref="DW335:DX341" si="2831">DS335+DU335</f>
        <v>0</v>
      </c>
      <c r="DX335" s="34">
        <f t="shared" si="2831"/>
        <v>0</v>
      </c>
      <c r="DY335" s="34">
        <v>8</v>
      </c>
      <c r="DZ335" s="34">
        <f t="shared" si="2822"/>
        <v>329385.90159999998</v>
      </c>
      <c r="EA335" s="34">
        <v>4</v>
      </c>
      <c r="EB335" s="34">
        <v>166359.16</v>
      </c>
      <c r="EC335" s="27"/>
      <c r="ED335" s="34"/>
      <c r="EE335" s="34">
        <f t="shared" si="2269"/>
        <v>4</v>
      </c>
      <c r="EF335" s="34">
        <f t="shared" si="2269"/>
        <v>166359.16</v>
      </c>
      <c r="EG335" s="34">
        <v>0</v>
      </c>
      <c r="EH335" s="34">
        <f t="shared" si="2823"/>
        <v>0</v>
      </c>
      <c r="EI335" s="34">
        <f t="shared" si="2513"/>
        <v>0</v>
      </c>
      <c r="EJ335" s="34">
        <f t="shared" si="2277"/>
        <v>0</v>
      </c>
      <c r="EK335" s="34"/>
      <c r="EL335" s="34"/>
      <c r="EM335" s="34">
        <f t="shared" si="2270"/>
        <v>0</v>
      </c>
      <c r="EN335" s="34">
        <f t="shared" si="2270"/>
        <v>0</v>
      </c>
      <c r="EO335" s="34">
        <v>0</v>
      </c>
      <c r="EP335" s="34">
        <f t="shared" si="2824"/>
        <v>0</v>
      </c>
      <c r="EQ335" s="34">
        <v>0</v>
      </c>
      <c r="ER335" s="34">
        <f t="shared" si="2278"/>
        <v>0</v>
      </c>
      <c r="ES335" s="34"/>
      <c r="ET335" s="34"/>
      <c r="EU335" s="34">
        <f t="shared" si="2271"/>
        <v>0</v>
      </c>
      <c r="EV335" s="34">
        <f t="shared" si="2271"/>
        <v>0</v>
      </c>
      <c r="EW335" s="34">
        <v>0</v>
      </c>
      <c r="EX335" s="34">
        <f t="shared" si="2825"/>
        <v>0</v>
      </c>
      <c r="EY335" s="34">
        <v>0</v>
      </c>
      <c r="EZ335" s="34">
        <f t="shared" si="2279"/>
        <v>0</v>
      </c>
      <c r="FA335" s="34"/>
      <c r="FB335" s="34"/>
      <c r="FC335" s="34">
        <f t="shared" si="2514"/>
        <v>0</v>
      </c>
      <c r="FD335" s="34">
        <f t="shared" si="2514"/>
        <v>0</v>
      </c>
      <c r="FE335" s="34">
        <v>4</v>
      </c>
      <c r="FF335" s="34">
        <f t="shared" si="2826"/>
        <v>213688.17399999997</v>
      </c>
      <c r="FG335" s="34">
        <v>0</v>
      </c>
      <c r="FH335" s="34">
        <f t="shared" si="2396"/>
        <v>0</v>
      </c>
      <c r="FI335" s="34"/>
      <c r="FJ335" s="34"/>
      <c r="FK335" s="34">
        <f t="shared" si="2515"/>
        <v>0</v>
      </c>
      <c r="FL335" s="34">
        <f t="shared" si="2515"/>
        <v>0</v>
      </c>
      <c r="FM335" s="34">
        <v>2</v>
      </c>
      <c r="FN335" s="34">
        <f t="shared" si="2827"/>
        <v>106844.08699999998</v>
      </c>
      <c r="FO335" s="34">
        <v>0</v>
      </c>
      <c r="FP335" s="34">
        <f t="shared" si="2280"/>
        <v>0</v>
      </c>
      <c r="FQ335" s="34"/>
      <c r="FR335" s="34"/>
      <c r="FS335" s="34"/>
      <c r="FT335" s="34"/>
      <c r="FU335" s="34">
        <v>2</v>
      </c>
      <c r="FV335" s="34">
        <f t="shared" si="2828"/>
        <v>142666.04329166666</v>
      </c>
      <c r="FW335" s="34">
        <v>0</v>
      </c>
      <c r="FX335" s="34">
        <v>0</v>
      </c>
      <c r="FY335" s="34"/>
      <c r="FZ335" s="34"/>
      <c r="GA335" s="34">
        <f t="shared" si="2273"/>
        <v>0</v>
      </c>
      <c r="GB335" s="34">
        <f t="shared" si="2273"/>
        <v>0</v>
      </c>
      <c r="GC335" s="34"/>
      <c r="GD335" s="34">
        <f t="shared" si="2829"/>
        <v>0</v>
      </c>
      <c r="GE335" s="34">
        <f t="shared" si="2762"/>
        <v>0</v>
      </c>
      <c r="GF335" s="34">
        <f t="shared" si="2281"/>
        <v>0</v>
      </c>
      <c r="GG335" s="34"/>
      <c r="GH335" s="34"/>
      <c r="GI335" s="27">
        <f t="shared" si="2274"/>
        <v>0</v>
      </c>
      <c r="GJ335" s="27">
        <f t="shared" si="2274"/>
        <v>0</v>
      </c>
      <c r="GK335" s="37"/>
      <c r="GL335" s="38"/>
    </row>
    <row r="336" spans="1:194" ht="27.75" customHeight="1" x14ac:dyDescent="0.25">
      <c r="A336" s="41"/>
      <c r="B336" s="72">
        <v>289</v>
      </c>
      <c r="C336" s="28" t="s">
        <v>474</v>
      </c>
      <c r="D336" s="29">
        <f t="shared" si="2665"/>
        <v>18150.400000000001</v>
      </c>
      <c r="E336" s="29">
        <f t="shared" si="2665"/>
        <v>18790</v>
      </c>
      <c r="F336" s="30">
        <v>18508</v>
      </c>
      <c r="G336" s="39">
        <v>2.76</v>
      </c>
      <c r="H336" s="31">
        <v>1</v>
      </c>
      <c r="I336" s="32"/>
      <c r="J336" s="32"/>
      <c r="K336" s="32"/>
      <c r="L336" s="29">
        <v>1.4</v>
      </c>
      <c r="M336" s="29">
        <v>1.68</v>
      </c>
      <c r="N336" s="29">
        <v>2.23</v>
      </c>
      <c r="O336" s="29">
        <v>2.39</v>
      </c>
      <c r="P336" s="33">
        <v>2.57</v>
      </c>
      <c r="Q336" s="34"/>
      <c r="R336" s="34">
        <f t="shared" si="2775"/>
        <v>0</v>
      </c>
      <c r="S336" s="34"/>
      <c r="T336" s="34">
        <f t="shared" si="2776"/>
        <v>0</v>
      </c>
      <c r="U336" s="34"/>
      <c r="V336" s="34">
        <f t="shared" si="2777"/>
        <v>0</v>
      </c>
      <c r="W336" s="34"/>
      <c r="X336" s="34">
        <f t="shared" si="2778"/>
        <v>0</v>
      </c>
      <c r="Y336" s="34"/>
      <c r="Z336" s="34">
        <f t="shared" si="2779"/>
        <v>0</v>
      </c>
      <c r="AA336" s="34"/>
      <c r="AB336" s="34">
        <f t="shared" si="2780"/>
        <v>0</v>
      </c>
      <c r="AC336" s="34"/>
      <c r="AD336" s="34">
        <f t="shared" si="2781"/>
        <v>0</v>
      </c>
      <c r="AE336" s="34"/>
      <c r="AF336" s="34">
        <f t="shared" si="2782"/>
        <v>0</v>
      </c>
      <c r="AG336" s="34"/>
      <c r="AH336" s="34">
        <f t="shared" si="2783"/>
        <v>0</v>
      </c>
      <c r="AI336" s="34"/>
      <c r="AJ336" s="34">
        <f t="shared" si="2784"/>
        <v>0</v>
      </c>
      <c r="AK336" s="34"/>
      <c r="AL336" s="34">
        <f t="shared" si="2785"/>
        <v>0</v>
      </c>
      <c r="AM336" s="34"/>
      <c r="AN336" s="34">
        <f t="shared" si="2786"/>
        <v>0</v>
      </c>
      <c r="AO336" s="34"/>
      <c r="AP336" s="34">
        <f t="shared" si="2787"/>
        <v>0</v>
      </c>
      <c r="AQ336" s="34"/>
      <c r="AR336" s="34">
        <f t="shared" si="2788"/>
        <v>0</v>
      </c>
      <c r="AS336" s="34"/>
      <c r="AT336" s="34">
        <f t="shared" si="2789"/>
        <v>0</v>
      </c>
      <c r="AU336" s="34"/>
      <c r="AV336" s="34">
        <f t="shared" si="2790"/>
        <v>0</v>
      </c>
      <c r="AW336" s="34"/>
      <c r="AX336" s="34">
        <f t="shared" si="2791"/>
        <v>0</v>
      </c>
      <c r="AY336" s="34"/>
      <c r="AZ336" s="34">
        <f t="shared" si="2792"/>
        <v>0</v>
      </c>
      <c r="BA336" s="34"/>
      <c r="BB336" s="34">
        <f t="shared" si="2793"/>
        <v>0</v>
      </c>
      <c r="BC336" s="34"/>
      <c r="BD336" s="34">
        <f t="shared" si="2794"/>
        <v>0</v>
      </c>
      <c r="BE336" s="34"/>
      <c r="BF336" s="34">
        <f t="shared" si="2795"/>
        <v>0</v>
      </c>
      <c r="BG336" s="34"/>
      <c r="BH336" s="34">
        <f t="shared" si="2796"/>
        <v>0</v>
      </c>
      <c r="BI336" s="34"/>
      <c r="BJ336" s="34">
        <f t="shared" si="2797"/>
        <v>0</v>
      </c>
      <c r="BK336" s="34"/>
      <c r="BL336" s="34">
        <f t="shared" si="2798"/>
        <v>0</v>
      </c>
      <c r="BM336" s="34"/>
      <c r="BN336" s="34">
        <f t="shared" si="2799"/>
        <v>0</v>
      </c>
      <c r="BO336" s="34"/>
      <c r="BP336" s="34">
        <f t="shared" si="2800"/>
        <v>0</v>
      </c>
      <c r="BQ336" s="40"/>
      <c r="BR336" s="34">
        <f t="shared" si="2801"/>
        <v>0</v>
      </c>
      <c r="BS336" s="34"/>
      <c r="BT336" s="34">
        <f t="shared" si="2802"/>
        <v>0</v>
      </c>
      <c r="BU336" s="34"/>
      <c r="BV336" s="34">
        <f t="shared" si="2803"/>
        <v>0</v>
      </c>
      <c r="BW336" s="34"/>
      <c r="BX336" s="34">
        <f t="shared" si="2804"/>
        <v>0</v>
      </c>
      <c r="BY336" s="34"/>
      <c r="BZ336" s="34">
        <f t="shared" si="2805"/>
        <v>0</v>
      </c>
      <c r="CA336" s="34"/>
      <c r="CB336" s="34">
        <f t="shared" si="2806"/>
        <v>0</v>
      </c>
      <c r="CC336" s="34"/>
      <c r="CD336" s="34">
        <f t="shared" si="2807"/>
        <v>0</v>
      </c>
      <c r="CE336" s="34"/>
      <c r="CF336" s="34">
        <f t="shared" si="2808"/>
        <v>0</v>
      </c>
      <c r="CG336" s="34"/>
      <c r="CH336" s="34">
        <f t="shared" si="2809"/>
        <v>0</v>
      </c>
      <c r="CI336" s="34"/>
      <c r="CJ336" s="34">
        <f t="shared" si="2810"/>
        <v>0</v>
      </c>
      <c r="CK336" s="34"/>
      <c r="CL336" s="34">
        <f t="shared" si="2811"/>
        <v>0</v>
      </c>
      <c r="CM336" s="34"/>
      <c r="CN336" s="34">
        <f t="shared" si="2812"/>
        <v>0</v>
      </c>
      <c r="CO336" s="34"/>
      <c r="CP336" s="34">
        <f t="shared" si="2597"/>
        <v>0</v>
      </c>
      <c r="CQ336" s="34"/>
      <c r="CR336" s="34"/>
      <c r="CS336" s="34">
        <f t="shared" ref="CS336:CT357" si="2832">CO336+CQ336</f>
        <v>0</v>
      </c>
      <c r="CT336" s="34">
        <f t="shared" si="2832"/>
        <v>0</v>
      </c>
      <c r="CU336" s="34"/>
      <c r="CV336" s="34">
        <f t="shared" si="2813"/>
        <v>0</v>
      </c>
      <c r="CW336" s="34"/>
      <c r="CX336" s="34">
        <f t="shared" si="2814"/>
        <v>0</v>
      </c>
      <c r="CY336" s="34"/>
      <c r="CZ336" s="34">
        <f t="shared" si="2815"/>
        <v>0</v>
      </c>
      <c r="DA336" s="34"/>
      <c r="DB336" s="34">
        <f t="shared" si="2816"/>
        <v>0</v>
      </c>
      <c r="DC336" s="34"/>
      <c r="DD336" s="34">
        <f t="shared" si="2817"/>
        <v>0</v>
      </c>
      <c r="DE336" s="34"/>
      <c r="DF336" s="34">
        <f t="shared" si="2818"/>
        <v>0</v>
      </c>
      <c r="DG336" s="34"/>
      <c r="DH336" s="34">
        <f t="shared" si="2819"/>
        <v>0</v>
      </c>
      <c r="DI336" s="34"/>
      <c r="DJ336" s="34">
        <f t="shared" si="2610"/>
        <v>0</v>
      </c>
      <c r="DK336" s="34"/>
      <c r="DL336" s="27"/>
      <c r="DM336" s="34"/>
      <c r="DN336" s="27">
        <f t="shared" si="2830"/>
        <v>0</v>
      </c>
      <c r="DO336" s="34"/>
      <c r="DP336" s="34">
        <f t="shared" si="2820"/>
        <v>0</v>
      </c>
      <c r="DQ336" s="34"/>
      <c r="DR336" s="34">
        <f t="shared" si="2821"/>
        <v>0</v>
      </c>
      <c r="DS336" s="34"/>
      <c r="DT336" s="34">
        <f t="shared" si="2759"/>
        <v>0</v>
      </c>
      <c r="DU336" s="34"/>
      <c r="DV336" s="27"/>
      <c r="DW336" s="34">
        <f t="shared" si="2831"/>
        <v>0</v>
      </c>
      <c r="DX336" s="34">
        <f t="shared" si="2831"/>
        <v>0</v>
      </c>
      <c r="DY336" s="34"/>
      <c r="DZ336" s="34">
        <f t="shared" si="2822"/>
        <v>0</v>
      </c>
      <c r="EA336" s="34"/>
      <c r="EB336" s="34"/>
      <c r="EC336" s="27"/>
      <c r="ED336" s="34"/>
      <c r="EE336" s="34">
        <f t="shared" ref="EE336:EF357" si="2833">EA336+EC336</f>
        <v>0</v>
      </c>
      <c r="EF336" s="34">
        <f t="shared" si="2833"/>
        <v>0</v>
      </c>
      <c r="EG336" s="34"/>
      <c r="EH336" s="34">
        <f t="shared" si="2823"/>
        <v>0</v>
      </c>
      <c r="EI336" s="34">
        <f t="shared" si="2513"/>
        <v>0</v>
      </c>
      <c r="EJ336" s="34">
        <f t="shared" si="2277"/>
        <v>0</v>
      </c>
      <c r="EK336" s="34"/>
      <c r="EL336" s="34"/>
      <c r="EM336" s="34">
        <f t="shared" ref="EM336:EN357" si="2834">EI336+EK336</f>
        <v>0</v>
      </c>
      <c r="EN336" s="34">
        <f t="shared" si="2834"/>
        <v>0</v>
      </c>
      <c r="EO336" s="34"/>
      <c r="EP336" s="34">
        <f t="shared" si="2824"/>
        <v>0</v>
      </c>
      <c r="EQ336" s="34"/>
      <c r="ER336" s="34">
        <f t="shared" si="2278"/>
        <v>0</v>
      </c>
      <c r="ES336" s="34"/>
      <c r="ET336" s="34"/>
      <c r="EU336" s="34">
        <f t="shared" ref="EU336:EV357" si="2835">EQ336+ES336</f>
        <v>0</v>
      </c>
      <c r="EV336" s="34">
        <f t="shared" si="2835"/>
        <v>0</v>
      </c>
      <c r="EW336" s="34"/>
      <c r="EX336" s="34">
        <f t="shared" si="2825"/>
        <v>0</v>
      </c>
      <c r="EY336" s="34"/>
      <c r="EZ336" s="34">
        <f t="shared" si="2279"/>
        <v>0</v>
      </c>
      <c r="FA336" s="34"/>
      <c r="FB336" s="34"/>
      <c r="FC336" s="34">
        <f t="shared" si="2514"/>
        <v>0</v>
      </c>
      <c r="FD336" s="34">
        <f t="shared" si="2514"/>
        <v>0</v>
      </c>
      <c r="FE336" s="34"/>
      <c r="FF336" s="34">
        <f t="shared" si="2826"/>
        <v>0</v>
      </c>
      <c r="FG336" s="34"/>
      <c r="FH336" s="34">
        <f t="shared" si="2396"/>
        <v>0</v>
      </c>
      <c r="FI336" s="34"/>
      <c r="FJ336" s="34"/>
      <c r="FK336" s="34">
        <f t="shared" si="2515"/>
        <v>0</v>
      </c>
      <c r="FL336" s="34">
        <f t="shared" si="2515"/>
        <v>0</v>
      </c>
      <c r="FM336" s="34"/>
      <c r="FN336" s="34">
        <f t="shared" si="2827"/>
        <v>0</v>
      </c>
      <c r="FO336" s="34"/>
      <c r="FP336" s="34">
        <f t="shared" si="2280"/>
        <v>0</v>
      </c>
      <c r="FQ336" s="34"/>
      <c r="FR336" s="34"/>
      <c r="FS336" s="34"/>
      <c r="FT336" s="34"/>
      <c r="FU336" s="34"/>
      <c r="FV336" s="34">
        <f t="shared" si="2828"/>
        <v>0</v>
      </c>
      <c r="FW336" s="34"/>
      <c r="FX336" s="34"/>
      <c r="FY336" s="34"/>
      <c r="FZ336" s="34"/>
      <c r="GA336" s="34">
        <f t="shared" ref="GA336:GB357" si="2836">FW336+FY336</f>
        <v>0</v>
      </c>
      <c r="GB336" s="34">
        <f t="shared" si="2836"/>
        <v>0</v>
      </c>
      <c r="GC336" s="34"/>
      <c r="GD336" s="34">
        <f t="shared" si="2829"/>
        <v>0</v>
      </c>
      <c r="GE336" s="34">
        <f t="shared" si="2762"/>
        <v>0</v>
      </c>
      <c r="GF336" s="34">
        <f t="shared" si="2281"/>
        <v>0</v>
      </c>
      <c r="GG336" s="34"/>
      <c r="GH336" s="34"/>
      <c r="GI336" s="27">
        <f t="shared" ref="GI336:GJ357" si="2837">GE336+GG336</f>
        <v>0</v>
      </c>
      <c r="GJ336" s="27">
        <f t="shared" si="2837"/>
        <v>0</v>
      </c>
      <c r="GK336" s="37"/>
      <c r="GL336" s="38"/>
    </row>
    <row r="337" spans="1:194" ht="45" x14ac:dyDescent="0.25">
      <c r="A337" s="41"/>
      <c r="B337" s="72">
        <v>290</v>
      </c>
      <c r="C337" s="28" t="s">
        <v>475</v>
      </c>
      <c r="D337" s="29">
        <f t="shared" ref="D337:E352" si="2838">D336</f>
        <v>18150.400000000001</v>
      </c>
      <c r="E337" s="29">
        <f t="shared" si="2838"/>
        <v>18790</v>
      </c>
      <c r="F337" s="30">
        <v>18508</v>
      </c>
      <c r="G337" s="39">
        <v>0.76</v>
      </c>
      <c r="H337" s="31">
        <v>1</v>
      </c>
      <c r="I337" s="32"/>
      <c r="J337" s="32"/>
      <c r="K337" s="32"/>
      <c r="L337" s="29">
        <v>1.4</v>
      </c>
      <c r="M337" s="29">
        <v>1.68</v>
      </c>
      <c r="N337" s="29">
        <v>2.23</v>
      </c>
      <c r="O337" s="29">
        <v>2.39</v>
      </c>
      <c r="P337" s="33">
        <v>2.57</v>
      </c>
      <c r="Q337" s="34"/>
      <c r="R337" s="34">
        <f t="shared" si="2775"/>
        <v>0</v>
      </c>
      <c r="S337" s="34">
        <v>3</v>
      </c>
      <c r="T337" s="34">
        <f t="shared" si="2776"/>
        <v>60385.569719999992</v>
      </c>
      <c r="U337" s="34">
        <v>0</v>
      </c>
      <c r="V337" s="34">
        <f t="shared" si="2777"/>
        <v>0</v>
      </c>
      <c r="W337" s="34"/>
      <c r="X337" s="34">
        <f t="shared" si="2778"/>
        <v>0</v>
      </c>
      <c r="Y337" s="34"/>
      <c r="Z337" s="34">
        <f t="shared" si="2779"/>
        <v>0</v>
      </c>
      <c r="AA337" s="34">
        <v>0</v>
      </c>
      <c r="AB337" s="34">
        <f t="shared" si="2780"/>
        <v>0</v>
      </c>
      <c r="AC337" s="34">
        <v>0</v>
      </c>
      <c r="AD337" s="34">
        <f t="shared" si="2781"/>
        <v>0</v>
      </c>
      <c r="AE337" s="34">
        <v>0</v>
      </c>
      <c r="AF337" s="34">
        <f t="shared" si="2782"/>
        <v>0</v>
      </c>
      <c r="AG337" s="34">
        <v>0</v>
      </c>
      <c r="AH337" s="34">
        <f t="shared" si="2783"/>
        <v>0</v>
      </c>
      <c r="AI337" s="34">
        <v>2</v>
      </c>
      <c r="AJ337" s="34">
        <f t="shared" si="2784"/>
        <v>43563.454853333329</v>
      </c>
      <c r="AK337" s="34">
        <v>0</v>
      </c>
      <c r="AL337" s="34">
        <f t="shared" si="2785"/>
        <v>0</v>
      </c>
      <c r="AM337" s="34"/>
      <c r="AN337" s="34">
        <f t="shared" si="2786"/>
        <v>0</v>
      </c>
      <c r="AO337" s="34">
        <v>0</v>
      </c>
      <c r="AP337" s="34">
        <f t="shared" si="2787"/>
        <v>0</v>
      </c>
      <c r="AQ337" s="34"/>
      <c r="AR337" s="34">
        <f t="shared" si="2788"/>
        <v>0</v>
      </c>
      <c r="AS337" s="34">
        <v>0</v>
      </c>
      <c r="AT337" s="34">
        <f t="shared" si="2789"/>
        <v>0</v>
      </c>
      <c r="AU337" s="34"/>
      <c r="AV337" s="34">
        <f t="shared" si="2790"/>
        <v>0</v>
      </c>
      <c r="AW337" s="34"/>
      <c r="AX337" s="34">
        <f t="shared" si="2791"/>
        <v>0</v>
      </c>
      <c r="AY337" s="34"/>
      <c r="AZ337" s="34">
        <f t="shared" si="2792"/>
        <v>0</v>
      </c>
      <c r="BA337" s="34"/>
      <c r="BB337" s="34">
        <f t="shared" si="2793"/>
        <v>0</v>
      </c>
      <c r="BC337" s="34">
        <v>0</v>
      </c>
      <c r="BD337" s="34">
        <f t="shared" si="2794"/>
        <v>0</v>
      </c>
      <c r="BE337" s="34">
        <v>0</v>
      </c>
      <c r="BF337" s="34">
        <f t="shared" si="2795"/>
        <v>0</v>
      </c>
      <c r="BG337" s="34">
        <v>0</v>
      </c>
      <c r="BH337" s="34">
        <f t="shared" si="2796"/>
        <v>0</v>
      </c>
      <c r="BI337" s="34">
        <v>0</v>
      </c>
      <c r="BJ337" s="34">
        <f t="shared" si="2797"/>
        <v>0</v>
      </c>
      <c r="BK337" s="34">
        <v>0</v>
      </c>
      <c r="BL337" s="34">
        <f t="shared" si="2798"/>
        <v>0</v>
      </c>
      <c r="BM337" s="34">
        <v>0</v>
      </c>
      <c r="BN337" s="34">
        <f t="shared" si="2799"/>
        <v>0</v>
      </c>
      <c r="BO337" s="34">
        <v>0</v>
      </c>
      <c r="BP337" s="34">
        <f t="shared" si="2800"/>
        <v>0</v>
      </c>
      <c r="BQ337" s="40">
        <v>0</v>
      </c>
      <c r="BR337" s="34">
        <f t="shared" si="2801"/>
        <v>0</v>
      </c>
      <c r="BS337" s="34"/>
      <c r="BT337" s="34">
        <f t="shared" si="2802"/>
        <v>0</v>
      </c>
      <c r="BU337" s="34">
        <v>0</v>
      </c>
      <c r="BV337" s="34">
        <f t="shared" si="2803"/>
        <v>0</v>
      </c>
      <c r="BW337" s="34">
        <v>0</v>
      </c>
      <c r="BX337" s="34">
        <f t="shared" si="2804"/>
        <v>0</v>
      </c>
      <c r="BY337" s="34">
        <v>0</v>
      </c>
      <c r="BZ337" s="34">
        <f t="shared" si="2805"/>
        <v>0</v>
      </c>
      <c r="CA337" s="34"/>
      <c r="CB337" s="34">
        <f t="shared" si="2806"/>
        <v>0</v>
      </c>
      <c r="CC337" s="34">
        <v>0</v>
      </c>
      <c r="CD337" s="34">
        <f t="shared" si="2807"/>
        <v>0</v>
      </c>
      <c r="CE337" s="34">
        <v>0</v>
      </c>
      <c r="CF337" s="34">
        <f t="shared" si="2808"/>
        <v>0</v>
      </c>
      <c r="CG337" s="34"/>
      <c r="CH337" s="34">
        <f t="shared" si="2809"/>
        <v>0</v>
      </c>
      <c r="CI337" s="34"/>
      <c r="CJ337" s="34">
        <f t="shared" si="2810"/>
        <v>0</v>
      </c>
      <c r="CK337" s="34">
        <v>0</v>
      </c>
      <c r="CL337" s="34">
        <f t="shared" si="2811"/>
        <v>0</v>
      </c>
      <c r="CM337" s="34">
        <v>0</v>
      </c>
      <c r="CN337" s="34">
        <f t="shared" si="2812"/>
        <v>0</v>
      </c>
      <c r="CO337" s="34"/>
      <c r="CP337" s="34">
        <f t="shared" si="2597"/>
        <v>0</v>
      </c>
      <c r="CQ337" s="34"/>
      <c r="CR337" s="34"/>
      <c r="CS337" s="34">
        <f t="shared" si="2832"/>
        <v>0</v>
      </c>
      <c r="CT337" s="34">
        <f t="shared" si="2832"/>
        <v>0</v>
      </c>
      <c r="CU337" s="34">
        <v>0</v>
      </c>
      <c r="CV337" s="34">
        <f t="shared" si="2813"/>
        <v>0</v>
      </c>
      <c r="CW337" s="34">
        <v>0</v>
      </c>
      <c r="CX337" s="34">
        <f t="shared" si="2814"/>
        <v>0</v>
      </c>
      <c r="CY337" s="34">
        <v>0</v>
      </c>
      <c r="CZ337" s="34">
        <f t="shared" si="2815"/>
        <v>0</v>
      </c>
      <c r="DA337" s="34">
        <v>0</v>
      </c>
      <c r="DB337" s="34">
        <f t="shared" si="2816"/>
        <v>0</v>
      </c>
      <c r="DC337" s="34"/>
      <c r="DD337" s="34">
        <f t="shared" si="2817"/>
        <v>0</v>
      </c>
      <c r="DE337" s="34">
        <v>0</v>
      </c>
      <c r="DF337" s="34">
        <f t="shared" si="2818"/>
        <v>0</v>
      </c>
      <c r="DG337" s="34">
        <v>0</v>
      </c>
      <c r="DH337" s="34">
        <f t="shared" si="2819"/>
        <v>0</v>
      </c>
      <c r="DI337" s="34">
        <v>0</v>
      </c>
      <c r="DJ337" s="34">
        <f t="shared" si="2610"/>
        <v>0</v>
      </c>
      <c r="DK337" s="34"/>
      <c r="DL337" s="27"/>
      <c r="DM337" s="34"/>
      <c r="DN337" s="27">
        <f t="shared" si="2830"/>
        <v>0</v>
      </c>
      <c r="DO337" s="34">
        <v>0</v>
      </c>
      <c r="DP337" s="34">
        <f t="shared" si="2820"/>
        <v>0</v>
      </c>
      <c r="DQ337" s="34">
        <v>0</v>
      </c>
      <c r="DR337" s="34">
        <f t="shared" si="2821"/>
        <v>0</v>
      </c>
      <c r="DS337" s="34">
        <v>0</v>
      </c>
      <c r="DT337" s="34">
        <f t="shared" si="2759"/>
        <v>0</v>
      </c>
      <c r="DU337" s="34"/>
      <c r="DV337" s="27"/>
      <c r="DW337" s="34">
        <f t="shared" si="2831"/>
        <v>0</v>
      </c>
      <c r="DX337" s="34">
        <f t="shared" si="2831"/>
        <v>0</v>
      </c>
      <c r="DY337" s="34">
        <v>0</v>
      </c>
      <c r="DZ337" s="34">
        <f t="shared" si="2822"/>
        <v>0</v>
      </c>
      <c r="EA337" s="34">
        <v>0</v>
      </c>
      <c r="EB337" s="34">
        <v>0</v>
      </c>
      <c r="EC337" s="27"/>
      <c r="ED337" s="34"/>
      <c r="EE337" s="34">
        <f t="shared" si="2833"/>
        <v>0</v>
      </c>
      <c r="EF337" s="34">
        <f t="shared" si="2833"/>
        <v>0</v>
      </c>
      <c r="EG337" s="34">
        <v>0</v>
      </c>
      <c r="EH337" s="34">
        <f t="shared" si="2823"/>
        <v>0</v>
      </c>
      <c r="EI337" s="34">
        <f t="shared" si="2513"/>
        <v>0</v>
      </c>
      <c r="EJ337" s="34">
        <f t="shared" ref="EJ337:EJ357" si="2839">(EI337/3*1*$D337*$G337*$H337*$L337*EJ$9)+(EI337/3*2*$E337*$G337*$H337*$L337*EJ$10)</f>
        <v>0</v>
      </c>
      <c r="EK337" s="34"/>
      <c r="EL337" s="34"/>
      <c r="EM337" s="34">
        <f t="shared" si="2834"/>
        <v>0</v>
      </c>
      <c r="EN337" s="34">
        <f t="shared" si="2834"/>
        <v>0</v>
      </c>
      <c r="EO337" s="34">
        <v>0</v>
      </c>
      <c r="EP337" s="34">
        <f t="shared" si="2824"/>
        <v>0</v>
      </c>
      <c r="EQ337" s="34">
        <v>0</v>
      </c>
      <c r="ER337" s="34">
        <f t="shared" si="2278"/>
        <v>0</v>
      </c>
      <c r="ES337" s="34"/>
      <c r="ET337" s="34"/>
      <c r="EU337" s="34">
        <f t="shared" si="2835"/>
        <v>0</v>
      </c>
      <c r="EV337" s="34">
        <f t="shared" si="2835"/>
        <v>0</v>
      </c>
      <c r="EW337" s="34">
        <v>0</v>
      </c>
      <c r="EX337" s="34">
        <f t="shared" si="2825"/>
        <v>0</v>
      </c>
      <c r="EY337" s="34">
        <v>0</v>
      </c>
      <c r="EZ337" s="34">
        <f t="shared" si="2279"/>
        <v>0</v>
      </c>
      <c r="FA337" s="34"/>
      <c r="FB337" s="34"/>
      <c r="FC337" s="34">
        <f t="shared" si="2514"/>
        <v>0</v>
      </c>
      <c r="FD337" s="34">
        <f t="shared" si="2514"/>
        <v>0</v>
      </c>
      <c r="FE337" s="34">
        <v>0</v>
      </c>
      <c r="FF337" s="34">
        <f t="shared" si="2826"/>
        <v>0</v>
      </c>
      <c r="FG337" s="34">
        <v>0</v>
      </c>
      <c r="FH337" s="34">
        <f t="shared" si="2396"/>
        <v>0</v>
      </c>
      <c r="FI337" s="34"/>
      <c r="FJ337" s="34"/>
      <c r="FK337" s="34">
        <f t="shared" si="2515"/>
        <v>0</v>
      </c>
      <c r="FL337" s="34">
        <f t="shared" si="2515"/>
        <v>0</v>
      </c>
      <c r="FM337" s="34">
        <v>0</v>
      </c>
      <c r="FN337" s="34">
        <f t="shared" si="2827"/>
        <v>0</v>
      </c>
      <c r="FO337" s="34">
        <v>0</v>
      </c>
      <c r="FP337" s="34">
        <f t="shared" si="2280"/>
        <v>0</v>
      </c>
      <c r="FQ337" s="34"/>
      <c r="FR337" s="34"/>
      <c r="FS337" s="34"/>
      <c r="FT337" s="34"/>
      <c r="FU337" s="34">
        <v>0</v>
      </c>
      <c r="FV337" s="34">
        <f t="shared" si="2828"/>
        <v>0</v>
      </c>
      <c r="FW337" s="34">
        <v>0</v>
      </c>
      <c r="FX337" s="34">
        <v>0</v>
      </c>
      <c r="FY337" s="34"/>
      <c r="FZ337" s="34"/>
      <c r="GA337" s="34">
        <f t="shared" si="2836"/>
        <v>0</v>
      </c>
      <c r="GB337" s="34">
        <f t="shared" si="2836"/>
        <v>0</v>
      </c>
      <c r="GC337" s="34">
        <v>0</v>
      </c>
      <c r="GD337" s="34">
        <f t="shared" si="2829"/>
        <v>0</v>
      </c>
      <c r="GE337" s="34">
        <f t="shared" si="2762"/>
        <v>0</v>
      </c>
      <c r="GF337" s="34">
        <f t="shared" si="2281"/>
        <v>0</v>
      </c>
      <c r="GG337" s="34"/>
      <c r="GH337" s="34"/>
      <c r="GI337" s="27">
        <f t="shared" si="2837"/>
        <v>0</v>
      </c>
      <c r="GJ337" s="27">
        <f t="shared" si="2837"/>
        <v>0</v>
      </c>
      <c r="GK337" s="37"/>
      <c r="GL337" s="38"/>
    </row>
    <row r="338" spans="1:194" x14ac:dyDescent="0.25">
      <c r="A338" s="41"/>
      <c r="B338" s="72">
        <v>291</v>
      </c>
      <c r="C338" s="28" t="s">
        <v>476</v>
      </c>
      <c r="D338" s="29">
        <f t="shared" si="2838"/>
        <v>18150.400000000001</v>
      </c>
      <c r="E338" s="29">
        <f t="shared" si="2838"/>
        <v>18790</v>
      </c>
      <c r="F338" s="30">
        <v>18508</v>
      </c>
      <c r="G338" s="39">
        <v>1.06</v>
      </c>
      <c r="H338" s="31">
        <v>1</v>
      </c>
      <c r="I338" s="32"/>
      <c r="J338" s="32"/>
      <c r="K338" s="32"/>
      <c r="L338" s="29">
        <v>1.4</v>
      </c>
      <c r="M338" s="29">
        <v>1.68</v>
      </c>
      <c r="N338" s="29">
        <v>2.23</v>
      </c>
      <c r="O338" s="29">
        <v>2.39</v>
      </c>
      <c r="P338" s="33">
        <v>2.57</v>
      </c>
      <c r="Q338" s="34">
        <v>20</v>
      </c>
      <c r="R338" s="34">
        <f t="shared" si="2775"/>
        <v>561479.85880000005</v>
      </c>
      <c r="S338" s="34"/>
      <c r="T338" s="34">
        <f t="shared" si="2776"/>
        <v>0</v>
      </c>
      <c r="U338" s="34">
        <v>0</v>
      </c>
      <c r="V338" s="34">
        <f t="shared" si="2777"/>
        <v>0</v>
      </c>
      <c r="W338" s="34"/>
      <c r="X338" s="34">
        <f t="shared" si="2778"/>
        <v>0</v>
      </c>
      <c r="Y338" s="34">
        <v>0</v>
      </c>
      <c r="Z338" s="34">
        <f t="shared" si="2779"/>
        <v>0</v>
      </c>
      <c r="AA338" s="34">
        <v>0</v>
      </c>
      <c r="AB338" s="34">
        <f t="shared" si="2780"/>
        <v>0</v>
      </c>
      <c r="AC338" s="34">
        <v>0</v>
      </c>
      <c r="AD338" s="34">
        <f t="shared" si="2781"/>
        <v>0</v>
      </c>
      <c r="AE338" s="34">
        <v>0</v>
      </c>
      <c r="AF338" s="34">
        <f t="shared" si="2782"/>
        <v>0</v>
      </c>
      <c r="AG338" s="34">
        <v>0</v>
      </c>
      <c r="AH338" s="34">
        <f t="shared" si="2783"/>
        <v>0</v>
      </c>
      <c r="AI338" s="34">
        <v>40</v>
      </c>
      <c r="AJ338" s="34">
        <f t="shared" si="2784"/>
        <v>1215191.1090666668</v>
      </c>
      <c r="AK338" s="34">
        <v>0</v>
      </c>
      <c r="AL338" s="34">
        <f t="shared" si="2785"/>
        <v>0</v>
      </c>
      <c r="AM338" s="34"/>
      <c r="AN338" s="34">
        <f t="shared" si="2786"/>
        <v>0</v>
      </c>
      <c r="AO338" s="34">
        <v>0</v>
      </c>
      <c r="AP338" s="34">
        <f t="shared" si="2787"/>
        <v>0</v>
      </c>
      <c r="AQ338" s="34">
        <v>10</v>
      </c>
      <c r="AR338" s="34">
        <f t="shared" si="2788"/>
        <v>332229.63334400003</v>
      </c>
      <c r="AS338" s="34">
        <v>0</v>
      </c>
      <c r="AT338" s="34">
        <f t="shared" si="2789"/>
        <v>0</v>
      </c>
      <c r="AU338" s="34">
        <v>0</v>
      </c>
      <c r="AV338" s="34">
        <f t="shared" si="2790"/>
        <v>0</v>
      </c>
      <c r="AW338" s="34">
        <v>0</v>
      </c>
      <c r="AX338" s="34">
        <f t="shared" si="2791"/>
        <v>0</v>
      </c>
      <c r="AY338" s="34"/>
      <c r="AZ338" s="34">
        <f t="shared" si="2792"/>
        <v>0</v>
      </c>
      <c r="BA338" s="34"/>
      <c r="BB338" s="34">
        <f t="shared" si="2793"/>
        <v>0</v>
      </c>
      <c r="BC338" s="34">
        <v>0</v>
      </c>
      <c r="BD338" s="34">
        <f t="shared" si="2794"/>
        <v>0</v>
      </c>
      <c r="BE338" s="34">
        <v>0</v>
      </c>
      <c r="BF338" s="34">
        <f t="shared" si="2795"/>
        <v>0</v>
      </c>
      <c r="BG338" s="34">
        <v>0</v>
      </c>
      <c r="BH338" s="34">
        <f t="shared" si="2796"/>
        <v>0</v>
      </c>
      <c r="BI338" s="34">
        <v>0</v>
      </c>
      <c r="BJ338" s="34">
        <f t="shared" si="2797"/>
        <v>0</v>
      </c>
      <c r="BK338" s="34">
        <v>0</v>
      </c>
      <c r="BL338" s="34">
        <f t="shared" si="2798"/>
        <v>0</v>
      </c>
      <c r="BM338" s="34">
        <v>2</v>
      </c>
      <c r="BN338" s="34">
        <f t="shared" si="2799"/>
        <v>58176.099426666668</v>
      </c>
      <c r="BO338" s="34">
        <v>10</v>
      </c>
      <c r="BP338" s="34">
        <f t="shared" si="2800"/>
        <v>289533.73745333333</v>
      </c>
      <c r="BQ338" s="40">
        <v>0</v>
      </c>
      <c r="BR338" s="34">
        <f t="shared" si="2801"/>
        <v>0</v>
      </c>
      <c r="BS338" s="34">
        <v>6</v>
      </c>
      <c r="BT338" s="34">
        <f t="shared" si="2802"/>
        <v>208615.80499200002</v>
      </c>
      <c r="BU338" s="34"/>
      <c r="BV338" s="34">
        <f t="shared" si="2803"/>
        <v>0</v>
      </c>
      <c r="BW338" s="34">
        <v>0</v>
      </c>
      <c r="BX338" s="34">
        <f t="shared" si="2804"/>
        <v>0</v>
      </c>
      <c r="BY338" s="34">
        <v>0</v>
      </c>
      <c r="BZ338" s="34">
        <f t="shared" si="2805"/>
        <v>0</v>
      </c>
      <c r="CA338" s="34">
        <v>28</v>
      </c>
      <c r="CB338" s="34">
        <f t="shared" si="2806"/>
        <v>592411.55937600008</v>
      </c>
      <c r="CC338" s="34">
        <v>0</v>
      </c>
      <c r="CD338" s="34">
        <f t="shared" si="2807"/>
        <v>0</v>
      </c>
      <c r="CE338" s="34">
        <v>0</v>
      </c>
      <c r="CF338" s="34">
        <f t="shared" si="2808"/>
        <v>0</v>
      </c>
      <c r="CG338" s="34"/>
      <c r="CH338" s="34">
        <f t="shared" si="2809"/>
        <v>0</v>
      </c>
      <c r="CI338" s="34"/>
      <c r="CJ338" s="34">
        <f t="shared" si="2810"/>
        <v>0</v>
      </c>
      <c r="CK338" s="34">
        <v>0</v>
      </c>
      <c r="CL338" s="34">
        <f t="shared" si="2811"/>
        <v>0</v>
      </c>
      <c r="CM338" s="34">
        <v>1</v>
      </c>
      <c r="CN338" s="34">
        <f t="shared" si="2812"/>
        <v>26674.364275999997</v>
      </c>
      <c r="CO338" s="34"/>
      <c r="CP338" s="34">
        <f t="shared" si="2597"/>
        <v>0</v>
      </c>
      <c r="CQ338" s="34"/>
      <c r="CR338" s="34"/>
      <c r="CS338" s="34">
        <f t="shared" si="2832"/>
        <v>0</v>
      </c>
      <c r="CT338" s="34">
        <f t="shared" si="2832"/>
        <v>0</v>
      </c>
      <c r="CU338" s="34">
        <v>2</v>
      </c>
      <c r="CV338" s="34">
        <f t="shared" si="2813"/>
        <v>63216.166876799994</v>
      </c>
      <c r="CW338" s="34">
        <v>12</v>
      </c>
      <c r="CX338" s="34">
        <f t="shared" si="2814"/>
        <v>379297.0012608</v>
      </c>
      <c r="CY338" s="34">
        <v>2</v>
      </c>
      <c r="CZ338" s="34">
        <f t="shared" si="2815"/>
        <v>52927.045005333333</v>
      </c>
      <c r="DA338" s="34">
        <v>1</v>
      </c>
      <c r="DB338" s="34">
        <f t="shared" si="2816"/>
        <v>31756.227003199994</v>
      </c>
      <c r="DC338" s="34">
        <v>0</v>
      </c>
      <c r="DD338" s="34">
        <f t="shared" si="2817"/>
        <v>0</v>
      </c>
      <c r="DE338" s="34">
        <v>0</v>
      </c>
      <c r="DF338" s="34">
        <f t="shared" si="2818"/>
        <v>0</v>
      </c>
      <c r="DG338" s="34"/>
      <c r="DH338" s="34">
        <f t="shared" si="2819"/>
        <v>0</v>
      </c>
      <c r="DI338" s="34">
        <v>1</v>
      </c>
      <c r="DJ338" s="34">
        <v>35268.14</v>
      </c>
      <c r="DK338" s="34"/>
      <c r="DL338" s="27"/>
      <c r="DM338" s="34">
        <f t="shared" ref="DM338:DM341" si="2840">DI338+DK338</f>
        <v>1</v>
      </c>
      <c r="DN338" s="27">
        <f t="shared" si="2830"/>
        <v>35268.14</v>
      </c>
      <c r="DO338" s="34">
        <v>0</v>
      </c>
      <c r="DP338" s="34">
        <f t="shared" si="2820"/>
        <v>0</v>
      </c>
      <c r="DQ338" s="34"/>
      <c r="DR338" s="34">
        <f t="shared" si="2821"/>
        <v>0</v>
      </c>
      <c r="DS338" s="34">
        <v>0</v>
      </c>
      <c r="DT338" s="34">
        <f t="shared" si="2759"/>
        <v>0</v>
      </c>
      <c r="DU338" s="34"/>
      <c r="DV338" s="27"/>
      <c r="DW338" s="34">
        <f t="shared" si="2831"/>
        <v>0</v>
      </c>
      <c r="DX338" s="34">
        <f t="shared" si="2831"/>
        <v>0</v>
      </c>
      <c r="DY338" s="34">
        <v>2</v>
      </c>
      <c r="DZ338" s="34">
        <f t="shared" si="2822"/>
        <v>69829.811139199985</v>
      </c>
      <c r="EA338" s="34">
        <v>2</v>
      </c>
      <c r="EB338" s="34">
        <v>70536.28</v>
      </c>
      <c r="EC338" s="27"/>
      <c r="ED338" s="34"/>
      <c r="EE338" s="34">
        <f t="shared" si="2833"/>
        <v>2</v>
      </c>
      <c r="EF338" s="34">
        <f t="shared" si="2833"/>
        <v>70536.28</v>
      </c>
      <c r="EG338" s="34">
        <v>0</v>
      </c>
      <c r="EH338" s="34">
        <f t="shared" si="2823"/>
        <v>0</v>
      </c>
      <c r="EI338" s="34">
        <f t="shared" si="2513"/>
        <v>0</v>
      </c>
      <c r="EJ338" s="34">
        <f t="shared" si="2839"/>
        <v>0</v>
      </c>
      <c r="EK338" s="34"/>
      <c r="EL338" s="34"/>
      <c r="EM338" s="34">
        <f t="shared" si="2834"/>
        <v>0</v>
      </c>
      <c r="EN338" s="34">
        <f t="shared" si="2834"/>
        <v>0</v>
      </c>
      <c r="EO338" s="34">
        <v>0</v>
      </c>
      <c r="EP338" s="34">
        <f t="shared" si="2824"/>
        <v>0</v>
      </c>
      <c r="EQ338" s="34">
        <v>0</v>
      </c>
      <c r="ER338" s="34">
        <f t="shared" ref="ER338:ER357" si="2841">(EQ338/3*1*$D338*$G338*$H338*$L338*ER$9)+(EQ338/3*2*$E338*$G338*$H338*$L338*ER$10)</f>
        <v>0</v>
      </c>
      <c r="ES338" s="34"/>
      <c r="ET338" s="34"/>
      <c r="EU338" s="34">
        <f t="shared" si="2835"/>
        <v>0</v>
      </c>
      <c r="EV338" s="34">
        <f t="shared" si="2835"/>
        <v>0</v>
      </c>
      <c r="EW338" s="34">
        <v>0</v>
      </c>
      <c r="EX338" s="34">
        <f t="shared" si="2825"/>
        <v>0</v>
      </c>
      <c r="EY338" s="34">
        <v>0</v>
      </c>
      <c r="EZ338" s="34">
        <f t="shared" ref="EZ338:EZ357" si="2842">(EY338/3*1*$D338*$G338*$H338*$M338*EZ$9)+(EY338/3*2*$E338*$G338*$H338*$M338*EZ$10)</f>
        <v>0</v>
      </c>
      <c r="FA338" s="34"/>
      <c r="FB338" s="34"/>
      <c r="FC338" s="34">
        <f t="shared" si="2514"/>
        <v>0</v>
      </c>
      <c r="FD338" s="34">
        <f t="shared" si="2514"/>
        <v>0</v>
      </c>
      <c r="FE338" s="34">
        <v>4</v>
      </c>
      <c r="FF338" s="34">
        <f t="shared" si="2826"/>
        <v>181207.57155199998</v>
      </c>
      <c r="FG338" s="34">
        <v>1</v>
      </c>
      <c r="FH338" s="34">
        <v>49776.24</v>
      </c>
      <c r="FI338" s="34"/>
      <c r="FJ338" s="34"/>
      <c r="FK338" s="34">
        <f t="shared" si="2515"/>
        <v>1</v>
      </c>
      <c r="FL338" s="34">
        <f t="shared" si="2515"/>
        <v>49776.24</v>
      </c>
      <c r="FM338" s="34">
        <v>0</v>
      </c>
      <c r="FN338" s="34">
        <f t="shared" si="2827"/>
        <v>0</v>
      </c>
      <c r="FO338" s="34">
        <v>0</v>
      </c>
      <c r="FP338" s="34">
        <f t="shared" ref="FP338:FP357" si="2843">(FO338/3*1*$D338*$G338*$H338*$M338*FP$9)+(FO338/3*2*$E338*$G338*$H338*$M338*FP$10)</f>
        <v>0</v>
      </c>
      <c r="FQ338" s="34"/>
      <c r="FR338" s="34"/>
      <c r="FS338" s="34">
        <f t="shared" ref="FS338:FT341" si="2844">FO338+FQ338</f>
        <v>0</v>
      </c>
      <c r="FT338" s="34">
        <f t="shared" si="2844"/>
        <v>0</v>
      </c>
      <c r="FU338" s="34">
        <v>0</v>
      </c>
      <c r="FV338" s="34">
        <f t="shared" si="2828"/>
        <v>0</v>
      </c>
      <c r="FW338" s="34">
        <v>0</v>
      </c>
      <c r="FX338" s="34">
        <v>0</v>
      </c>
      <c r="FY338" s="34"/>
      <c r="FZ338" s="34"/>
      <c r="GA338" s="34">
        <f t="shared" si="2836"/>
        <v>0</v>
      </c>
      <c r="GB338" s="34">
        <f t="shared" si="2836"/>
        <v>0</v>
      </c>
      <c r="GC338" s="34">
        <v>4</v>
      </c>
      <c r="GD338" s="34">
        <f t="shared" si="2829"/>
        <v>275588.32819866663</v>
      </c>
      <c r="GE338" s="34">
        <v>5</v>
      </c>
      <c r="GF338" s="34">
        <v>341607.79</v>
      </c>
      <c r="GG338" s="34"/>
      <c r="GH338" s="34"/>
      <c r="GI338" s="27">
        <f t="shared" si="2837"/>
        <v>5</v>
      </c>
      <c r="GJ338" s="27">
        <f t="shared" si="2837"/>
        <v>341607.79</v>
      </c>
      <c r="GK338" s="37"/>
      <c r="GL338" s="38"/>
    </row>
    <row r="339" spans="1:194" x14ac:dyDescent="0.25">
      <c r="A339" s="41"/>
      <c r="B339" s="72">
        <v>292</v>
      </c>
      <c r="C339" s="28" t="s">
        <v>477</v>
      </c>
      <c r="D339" s="29">
        <f t="shared" si="2838"/>
        <v>18150.400000000001</v>
      </c>
      <c r="E339" s="29">
        <f t="shared" si="2838"/>
        <v>18790</v>
      </c>
      <c r="F339" s="30">
        <v>18508</v>
      </c>
      <c r="G339" s="39">
        <v>1.1599999999999999</v>
      </c>
      <c r="H339" s="31">
        <v>1</v>
      </c>
      <c r="I339" s="32"/>
      <c r="J339" s="32"/>
      <c r="K339" s="32"/>
      <c r="L339" s="29">
        <v>1.4</v>
      </c>
      <c r="M339" s="29">
        <v>1.68</v>
      </c>
      <c r="N339" s="29">
        <v>2.23</v>
      </c>
      <c r="O339" s="29">
        <v>2.39</v>
      </c>
      <c r="P339" s="33">
        <v>2.57</v>
      </c>
      <c r="Q339" s="34"/>
      <c r="R339" s="34">
        <f t="shared" si="2775"/>
        <v>0</v>
      </c>
      <c r="S339" s="34"/>
      <c r="T339" s="34">
        <f t="shared" si="2776"/>
        <v>0</v>
      </c>
      <c r="U339" s="34">
        <v>0</v>
      </c>
      <c r="V339" s="34">
        <f t="shared" si="2777"/>
        <v>0</v>
      </c>
      <c r="W339" s="34"/>
      <c r="X339" s="34">
        <f t="shared" si="2778"/>
        <v>0</v>
      </c>
      <c r="Y339" s="34">
        <v>0</v>
      </c>
      <c r="Z339" s="34">
        <f t="shared" si="2779"/>
        <v>0</v>
      </c>
      <c r="AA339" s="34">
        <v>0</v>
      </c>
      <c r="AB339" s="34">
        <f t="shared" si="2780"/>
        <v>0</v>
      </c>
      <c r="AC339" s="34">
        <v>0</v>
      </c>
      <c r="AD339" s="34">
        <f t="shared" si="2781"/>
        <v>0</v>
      </c>
      <c r="AE339" s="34">
        <v>0</v>
      </c>
      <c r="AF339" s="34">
        <f t="shared" si="2782"/>
        <v>0</v>
      </c>
      <c r="AG339" s="34">
        <v>0</v>
      </c>
      <c r="AH339" s="34">
        <f t="shared" si="2783"/>
        <v>0</v>
      </c>
      <c r="AI339" s="34">
        <v>35</v>
      </c>
      <c r="AJ339" s="34">
        <f t="shared" si="2784"/>
        <v>1163602.8072666666</v>
      </c>
      <c r="AK339" s="34">
        <v>0</v>
      </c>
      <c r="AL339" s="34">
        <f t="shared" si="2785"/>
        <v>0</v>
      </c>
      <c r="AM339" s="34"/>
      <c r="AN339" s="34">
        <f t="shared" si="2786"/>
        <v>0</v>
      </c>
      <c r="AO339" s="34">
        <v>0</v>
      </c>
      <c r="AP339" s="34">
        <f t="shared" si="2787"/>
        <v>0</v>
      </c>
      <c r="AQ339" s="34">
        <v>0</v>
      </c>
      <c r="AR339" s="34">
        <f t="shared" si="2788"/>
        <v>0</v>
      </c>
      <c r="AS339" s="34"/>
      <c r="AT339" s="34">
        <f t="shared" si="2789"/>
        <v>0</v>
      </c>
      <c r="AU339" s="34">
        <v>1</v>
      </c>
      <c r="AV339" s="34">
        <f t="shared" si="2790"/>
        <v>36357.2051584</v>
      </c>
      <c r="AW339" s="34">
        <v>0</v>
      </c>
      <c r="AX339" s="34">
        <f t="shared" si="2791"/>
        <v>0</v>
      </c>
      <c r="AY339" s="34"/>
      <c r="AZ339" s="34">
        <f t="shared" si="2792"/>
        <v>0</v>
      </c>
      <c r="BA339" s="34"/>
      <c r="BB339" s="34">
        <f t="shared" si="2793"/>
        <v>0</v>
      </c>
      <c r="BC339" s="34">
        <v>0</v>
      </c>
      <c r="BD339" s="34">
        <f t="shared" si="2794"/>
        <v>0</v>
      </c>
      <c r="BE339" s="34">
        <v>0</v>
      </c>
      <c r="BF339" s="34">
        <f t="shared" si="2795"/>
        <v>0</v>
      </c>
      <c r="BG339" s="34">
        <v>0</v>
      </c>
      <c r="BH339" s="34">
        <f t="shared" si="2796"/>
        <v>0</v>
      </c>
      <c r="BI339" s="34">
        <v>0</v>
      </c>
      <c r="BJ339" s="34">
        <f t="shared" si="2797"/>
        <v>0</v>
      </c>
      <c r="BK339" s="34">
        <v>0</v>
      </c>
      <c r="BL339" s="34">
        <f t="shared" si="2798"/>
        <v>0</v>
      </c>
      <c r="BM339" s="34">
        <v>2</v>
      </c>
      <c r="BN339" s="34">
        <f t="shared" si="2799"/>
        <v>63664.410693333324</v>
      </c>
      <c r="BO339" s="34"/>
      <c r="BP339" s="34">
        <f t="shared" si="2800"/>
        <v>0</v>
      </c>
      <c r="BQ339" s="40">
        <v>0</v>
      </c>
      <c r="BR339" s="34">
        <f t="shared" si="2801"/>
        <v>0</v>
      </c>
      <c r="BS339" s="34"/>
      <c r="BT339" s="34">
        <f t="shared" si="2802"/>
        <v>0</v>
      </c>
      <c r="BU339" s="34"/>
      <c r="BV339" s="34">
        <f t="shared" si="2803"/>
        <v>0</v>
      </c>
      <c r="BW339" s="34">
        <v>0</v>
      </c>
      <c r="BX339" s="34">
        <f t="shared" si="2804"/>
        <v>0</v>
      </c>
      <c r="BY339" s="34">
        <v>0</v>
      </c>
      <c r="BZ339" s="34">
        <f t="shared" si="2805"/>
        <v>0</v>
      </c>
      <c r="CA339" s="34"/>
      <c r="CB339" s="34">
        <f t="shared" si="2806"/>
        <v>0</v>
      </c>
      <c r="CC339" s="34">
        <v>0</v>
      </c>
      <c r="CD339" s="34">
        <f t="shared" si="2807"/>
        <v>0</v>
      </c>
      <c r="CE339" s="34">
        <v>0</v>
      </c>
      <c r="CF339" s="34">
        <f t="shared" si="2808"/>
        <v>0</v>
      </c>
      <c r="CG339" s="34"/>
      <c r="CH339" s="34">
        <f t="shared" si="2809"/>
        <v>0</v>
      </c>
      <c r="CI339" s="34"/>
      <c r="CJ339" s="34">
        <f t="shared" si="2810"/>
        <v>0</v>
      </c>
      <c r="CK339" s="34"/>
      <c r="CL339" s="34">
        <f t="shared" si="2811"/>
        <v>0</v>
      </c>
      <c r="CM339" s="34">
        <v>0</v>
      </c>
      <c r="CN339" s="34">
        <f t="shared" si="2812"/>
        <v>0</v>
      </c>
      <c r="CO339" s="34"/>
      <c r="CP339" s="34">
        <f t="shared" si="2597"/>
        <v>0</v>
      </c>
      <c r="CQ339" s="34"/>
      <c r="CR339" s="34"/>
      <c r="CS339" s="34">
        <f t="shared" si="2832"/>
        <v>0</v>
      </c>
      <c r="CT339" s="34">
        <f t="shared" si="2832"/>
        <v>0</v>
      </c>
      <c r="CU339" s="34">
        <v>0</v>
      </c>
      <c r="CV339" s="34">
        <f t="shared" si="2813"/>
        <v>0</v>
      </c>
      <c r="CW339" s="34">
        <v>2</v>
      </c>
      <c r="CX339" s="34">
        <f t="shared" si="2814"/>
        <v>69179.956204799993</v>
      </c>
      <c r="CY339" s="34">
        <v>0</v>
      </c>
      <c r="CZ339" s="34">
        <f t="shared" si="2815"/>
        <v>0</v>
      </c>
      <c r="DA339" s="34">
        <v>0</v>
      </c>
      <c r="DB339" s="34">
        <f t="shared" si="2816"/>
        <v>0</v>
      </c>
      <c r="DC339" s="34">
        <v>0</v>
      </c>
      <c r="DD339" s="34">
        <f t="shared" si="2817"/>
        <v>0</v>
      </c>
      <c r="DE339" s="34">
        <v>2</v>
      </c>
      <c r="DF339" s="34">
        <f t="shared" si="2818"/>
        <v>76162.529990399984</v>
      </c>
      <c r="DG339" s="34">
        <v>0</v>
      </c>
      <c r="DH339" s="34">
        <f t="shared" si="2819"/>
        <v>0</v>
      </c>
      <c r="DI339" s="34">
        <v>0</v>
      </c>
      <c r="DJ339" s="34">
        <f t="shared" si="2610"/>
        <v>0</v>
      </c>
      <c r="DK339" s="34"/>
      <c r="DL339" s="27"/>
      <c r="DM339" s="34">
        <f t="shared" si="2840"/>
        <v>0</v>
      </c>
      <c r="DN339" s="27">
        <f t="shared" si="2830"/>
        <v>0</v>
      </c>
      <c r="DO339" s="34">
        <v>0</v>
      </c>
      <c r="DP339" s="34">
        <f t="shared" si="2820"/>
        <v>0</v>
      </c>
      <c r="DQ339" s="34">
        <v>0</v>
      </c>
      <c r="DR339" s="34">
        <f t="shared" si="2821"/>
        <v>0</v>
      </c>
      <c r="DS339" s="34">
        <v>0</v>
      </c>
      <c r="DT339" s="34">
        <f t="shared" si="2759"/>
        <v>0</v>
      </c>
      <c r="DU339" s="34"/>
      <c r="DV339" s="27"/>
      <c r="DW339" s="34">
        <f t="shared" si="2831"/>
        <v>0</v>
      </c>
      <c r="DX339" s="34">
        <f t="shared" si="2831"/>
        <v>0</v>
      </c>
      <c r="DY339" s="34"/>
      <c r="DZ339" s="34">
        <f t="shared" si="2822"/>
        <v>0</v>
      </c>
      <c r="EA339" s="34">
        <v>0</v>
      </c>
      <c r="EB339" s="34">
        <f t="shared" si="2609"/>
        <v>0</v>
      </c>
      <c r="EC339" s="27"/>
      <c r="ED339" s="34">
        <f t="shared" ref="ED339:ED340" si="2845">DZ339+EB339</f>
        <v>0</v>
      </c>
      <c r="EE339" s="34">
        <f t="shared" si="2833"/>
        <v>0</v>
      </c>
      <c r="EF339" s="34">
        <f t="shared" si="2833"/>
        <v>0</v>
      </c>
      <c r="EG339" s="34">
        <v>0</v>
      </c>
      <c r="EH339" s="34">
        <f t="shared" si="2823"/>
        <v>0</v>
      </c>
      <c r="EI339" s="34">
        <f t="shared" si="2513"/>
        <v>0</v>
      </c>
      <c r="EJ339" s="34">
        <f t="shared" si="2839"/>
        <v>0</v>
      </c>
      <c r="EK339" s="34"/>
      <c r="EL339" s="34"/>
      <c r="EM339" s="34">
        <f t="shared" si="2834"/>
        <v>0</v>
      </c>
      <c r="EN339" s="34">
        <f t="shared" si="2834"/>
        <v>0</v>
      </c>
      <c r="EO339" s="34">
        <v>0</v>
      </c>
      <c r="EP339" s="34">
        <f t="shared" si="2824"/>
        <v>0</v>
      </c>
      <c r="EQ339" s="34">
        <v>0</v>
      </c>
      <c r="ER339" s="34">
        <f t="shared" si="2841"/>
        <v>0</v>
      </c>
      <c r="ES339" s="34"/>
      <c r="ET339" s="34"/>
      <c r="EU339" s="34">
        <f t="shared" si="2835"/>
        <v>0</v>
      </c>
      <c r="EV339" s="34">
        <f t="shared" si="2835"/>
        <v>0</v>
      </c>
      <c r="EW339" s="34">
        <v>0</v>
      </c>
      <c r="EX339" s="34">
        <f t="shared" si="2825"/>
        <v>0</v>
      </c>
      <c r="EY339" s="34">
        <v>0</v>
      </c>
      <c r="EZ339" s="34">
        <f t="shared" si="2842"/>
        <v>0</v>
      </c>
      <c r="FA339" s="34"/>
      <c r="FB339" s="34">
        <f t="shared" ref="FB339:FB340" si="2846">EX339+EZ339</f>
        <v>0</v>
      </c>
      <c r="FC339" s="34">
        <f t="shared" si="2514"/>
        <v>0</v>
      </c>
      <c r="FD339" s="34">
        <f t="shared" si="2514"/>
        <v>0</v>
      </c>
      <c r="FE339" s="34">
        <v>0</v>
      </c>
      <c r="FF339" s="34">
        <f t="shared" si="2826"/>
        <v>0</v>
      </c>
      <c r="FG339" s="34">
        <v>0</v>
      </c>
      <c r="FH339" s="34">
        <f t="shared" si="2396"/>
        <v>0</v>
      </c>
      <c r="FI339" s="34"/>
      <c r="FJ339" s="34">
        <f t="shared" ref="FJ339:FJ340" si="2847">FF339+FH339</f>
        <v>0</v>
      </c>
      <c r="FK339" s="34">
        <f t="shared" si="2515"/>
        <v>0</v>
      </c>
      <c r="FL339" s="34">
        <f t="shared" si="2515"/>
        <v>0</v>
      </c>
      <c r="FM339" s="34">
        <v>0</v>
      </c>
      <c r="FN339" s="34">
        <f t="shared" si="2827"/>
        <v>0</v>
      </c>
      <c r="FO339" s="34">
        <v>0</v>
      </c>
      <c r="FP339" s="34">
        <f t="shared" si="2843"/>
        <v>0</v>
      </c>
      <c r="FQ339" s="34"/>
      <c r="FR339" s="34">
        <f t="shared" ref="FR339:FR340" si="2848">FN339+FP339</f>
        <v>0</v>
      </c>
      <c r="FS339" s="34">
        <f t="shared" si="2844"/>
        <v>0</v>
      </c>
      <c r="FT339" s="34">
        <f t="shared" si="2844"/>
        <v>0</v>
      </c>
      <c r="FU339" s="34">
        <v>2</v>
      </c>
      <c r="FV339" s="34">
        <f t="shared" si="2828"/>
        <v>132394.08817466666</v>
      </c>
      <c r="FW339" s="34">
        <v>1</v>
      </c>
      <c r="FX339" s="34">
        <v>65812.490000000005</v>
      </c>
      <c r="FY339" s="34"/>
      <c r="FZ339" s="34"/>
      <c r="GA339" s="34">
        <f t="shared" si="2836"/>
        <v>1</v>
      </c>
      <c r="GB339" s="34">
        <f t="shared" si="2836"/>
        <v>65812.490000000005</v>
      </c>
      <c r="GC339" s="34">
        <v>0</v>
      </c>
      <c r="GD339" s="34">
        <f t="shared" si="2829"/>
        <v>0</v>
      </c>
      <c r="GE339" s="34">
        <f t="shared" si="2762"/>
        <v>0</v>
      </c>
      <c r="GF339" s="34">
        <f t="shared" ref="GF339:GF357" si="2849">(GE339/3*1*$D339*$G339*$H339*$O339*GF$9)+(GE339/3*2*$E339*$G339*$H339*$P339*GF$10)</f>
        <v>0</v>
      </c>
      <c r="GG339" s="34"/>
      <c r="GH339" s="34"/>
      <c r="GI339" s="27">
        <f t="shared" si="2837"/>
        <v>0</v>
      </c>
      <c r="GJ339" s="27">
        <f t="shared" si="2837"/>
        <v>0</v>
      </c>
      <c r="GK339" s="37"/>
      <c r="GL339" s="38"/>
    </row>
    <row r="340" spans="1:194" x14ac:dyDescent="0.25">
      <c r="A340" s="41"/>
      <c r="B340" s="72">
        <v>293</v>
      </c>
      <c r="C340" s="28" t="s">
        <v>478</v>
      </c>
      <c r="D340" s="29">
        <f t="shared" si="2838"/>
        <v>18150.400000000001</v>
      </c>
      <c r="E340" s="29">
        <f t="shared" si="2838"/>
        <v>18790</v>
      </c>
      <c r="F340" s="30">
        <v>18508</v>
      </c>
      <c r="G340" s="43">
        <v>3.32</v>
      </c>
      <c r="H340" s="31">
        <v>1</v>
      </c>
      <c r="I340" s="32"/>
      <c r="J340" s="32"/>
      <c r="K340" s="32"/>
      <c r="L340" s="29">
        <v>1.4</v>
      </c>
      <c r="M340" s="29">
        <v>1.68</v>
      </c>
      <c r="N340" s="29">
        <v>2.23</v>
      </c>
      <c r="O340" s="29">
        <v>2.39</v>
      </c>
      <c r="P340" s="33">
        <v>2.57</v>
      </c>
      <c r="Q340" s="34">
        <v>3</v>
      </c>
      <c r="R340" s="34">
        <f t="shared" si="2775"/>
        <v>263789.59404</v>
      </c>
      <c r="S340" s="34"/>
      <c r="T340" s="34">
        <f t="shared" si="2776"/>
        <v>0</v>
      </c>
      <c r="U340" s="34"/>
      <c r="V340" s="34">
        <f t="shared" si="2777"/>
        <v>0</v>
      </c>
      <c r="W340" s="34"/>
      <c r="X340" s="34">
        <f t="shared" si="2778"/>
        <v>0</v>
      </c>
      <c r="Y340" s="34"/>
      <c r="Z340" s="34">
        <f t="shared" si="2779"/>
        <v>0</v>
      </c>
      <c r="AA340" s="34"/>
      <c r="AB340" s="34">
        <f t="shared" si="2780"/>
        <v>0</v>
      </c>
      <c r="AC340" s="34"/>
      <c r="AD340" s="34">
        <f t="shared" si="2781"/>
        <v>0</v>
      </c>
      <c r="AE340" s="34"/>
      <c r="AF340" s="34">
        <f t="shared" si="2782"/>
        <v>0</v>
      </c>
      <c r="AG340" s="34"/>
      <c r="AH340" s="34">
        <f t="shared" si="2783"/>
        <v>0</v>
      </c>
      <c r="AI340" s="34">
        <v>25</v>
      </c>
      <c r="AJ340" s="34">
        <f t="shared" si="2784"/>
        <v>2378793.9163333336</v>
      </c>
      <c r="AK340" s="34"/>
      <c r="AL340" s="34">
        <f t="shared" si="2785"/>
        <v>0</v>
      </c>
      <c r="AM340" s="34">
        <v>2</v>
      </c>
      <c r="AN340" s="34">
        <f t="shared" si="2786"/>
        <v>173428.04759466666</v>
      </c>
      <c r="AO340" s="34"/>
      <c r="AP340" s="34">
        <f t="shared" si="2787"/>
        <v>0</v>
      </c>
      <c r="AQ340" s="34">
        <v>2</v>
      </c>
      <c r="AR340" s="34">
        <f t="shared" si="2788"/>
        <v>208113.6571136</v>
      </c>
      <c r="AS340" s="34"/>
      <c r="AT340" s="34">
        <f t="shared" si="2789"/>
        <v>0</v>
      </c>
      <c r="AU340" s="34"/>
      <c r="AV340" s="34">
        <f t="shared" si="2790"/>
        <v>0</v>
      </c>
      <c r="AW340" s="34"/>
      <c r="AX340" s="34">
        <f t="shared" si="2791"/>
        <v>0</v>
      </c>
      <c r="AY340" s="34"/>
      <c r="AZ340" s="34">
        <f t="shared" si="2792"/>
        <v>0</v>
      </c>
      <c r="BA340" s="34"/>
      <c r="BB340" s="34">
        <f t="shared" si="2793"/>
        <v>0</v>
      </c>
      <c r="BC340" s="34"/>
      <c r="BD340" s="34">
        <f t="shared" si="2794"/>
        <v>0</v>
      </c>
      <c r="BE340" s="34"/>
      <c r="BF340" s="34">
        <f t="shared" si="2795"/>
        <v>0</v>
      </c>
      <c r="BG340" s="34"/>
      <c r="BH340" s="34">
        <f t="shared" si="2796"/>
        <v>0</v>
      </c>
      <c r="BI340" s="34"/>
      <c r="BJ340" s="34">
        <f t="shared" si="2797"/>
        <v>0</v>
      </c>
      <c r="BK340" s="34"/>
      <c r="BL340" s="34">
        <f t="shared" si="2798"/>
        <v>0</v>
      </c>
      <c r="BM340" s="34"/>
      <c r="BN340" s="34">
        <f t="shared" si="2799"/>
        <v>0</v>
      </c>
      <c r="BO340" s="34"/>
      <c r="BP340" s="34">
        <f t="shared" si="2800"/>
        <v>0</v>
      </c>
      <c r="BQ340" s="40"/>
      <c r="BR340" s="34">
        <f t="shared" si="2801"/>
        <v>0</v>
      </c>
      <c r="BS340" s="34"/>
      <c r="BT340" s="34">
        <f t="shared" si="2802"/>
        <v>0</v>
      </c>
      <c r="BU340" s="34"/>
      <c r="BV340" s="34">
        <f t="shared" si="2803"/>
        <v>0</v>
      </c>
      <c r="BW340" s="34"/>
      <c r="BX340" s="34">
        <f t="shared" si="2804"/>
        <v>0</v>
      </c>
      <c r="BY340" s="34"/>
      <c r="BZ340" s="34">
        <f t="shared" si="2805"/>
        <v>0</v>
      </c>
      <c r="CA340" s="34"/>
      <c r="CB340" s="34">
        <f t="shared" si="2806"/>
        <v>0</v>
      </c>
      <c r="CC340" s="34"/>
      <c r="CD340" s="34">
        <f t="shared" si="2807"/>
        <v>0</v>
      </c>
      <c r="CE340" s="34"/>
      <c r="CF340" s="34">
        <f t="shared" si="2808"/>
        <v>0</v>
      </c>
      <c r="CG340" s="34"/>
      <c r="CH340" s="34">
        <f t="shared" si="2809"/>
        <v>0</v>
      </c>
      <c r="CI340" s="34"/>
      <c r="CJ340" s="34">
        <f t="shared" si="2810"/>
        <v>0</v>
      </c>
      <c r="CK340" s="34"/>
      <c r="CL340" s="34">
        <f t="shared" si="2811"/>
        <v>0</v>
      </c>
      <c r="CM340" s="34"/>
      <c r="CN340" s="34">
        <f t="shared" si="2812"/>
        <v>0</v>
      </c>
      <c r="CO340" s="34"/>
      <c r="CP340" s="34">
        <f t="shared" si="2597"/>
        <v>0</v>
      </c>
      <c r="CQ340" s="34"/>
      <c r="CR340" s="34"/>
      <c r="CS340" s="34">
        <f t="shared" si="2832"/>
        <v>0</v>
      </c>
      <c r="CT340" s="34">
        <f t="shared" si="2832"/>
        <v>0</v>
      </c>
      <c r="CU340" s="34"/>
      <c r="CV340" s="34">
        <f t="shared" si="2813"/>
        <v>0</v>
      </c>
      <c r="CW340" s="34"/>
      <c r="CX340" s="34">
        <f t="shared" si="2814"/>
        <v>0</v>
      </c>
      <c r="CY340" s="34"/>
      <c r="CZ340" s="34">
        <f t="shared" si="2815"/>
        <v>0</v>
      </c>
      <c r="DA340" s="34"/>
      <c r="DB340" s="34">
        <f t="shared" si="2816"/>
        <v>0</v>
      </c>
      <c r="DC340" s="34"/>
      <c r="DD340" s="34">
        <f t="shared" si="2817"/>
        <v>0</v>
      </c>
      <c r="DE340" s="34"/>
      <c r="DF340" s="34">
        <f t="shared" si="2818"/>
        <v>0</v>
      </c>
      <c r="DG340" s="34">
        <v>0</v>
      </c>
      <c r="DH340" s="34">
        <f t="shared" si="2819"/>
        <v>0</v>
      </c>
      <c r="DI340" s="34">
        <v>0</v>
      </c>
      <c r="DJ340" s="34">
        <f t="shared" si="2610"/>
        <v>0</v>
      </c>
      <c r="DK340" s="34"/>
      <c r="DL340" s="27"/>
      <c r="DM340" s="34">
        <f t="shared" si="2840"/>
        <v>0</v>
      </c>
      <c r="DN340" s="27">
        <f t="shared" si="2830"/>
        <v>0</v>
      </c>
      <c r="DO340" s="34"/>
      <c r="DP340" s="34">
        <f t="shared" si="2820"/>
        <v>0</v>
      </c>
      <c r="DQ340" s="34"/>
      <c r="DR340" s="34">
        <f t="shared" si="2821"/>
        <v>0</v>
      </c>
      <c r="DS340" s="34">
        <v>0</v>
      </c>
      <c r="DT340" s="34">
        <f t="shared" si="2759"/>
        <v>0</v>
      </c>
      <c r="DU340" s="34"/>
      <c r="DV340" s="27"/>
      <c r="DW340" s="34">
        <f t="shared" si="2831"/>
        <v>0</v>
      </c>
      <c r="DX340" s="34">
        <f t="shared" si="2831"/>
        <v>0</v>
      </c>
      <c r="DY340" s="34"/>
      <c r="DZ340" s="34">
        <f t="shared" si="2822"/>
        <v>0</v>
      </c>
      <c r="EA340" s="34">
        <v>0</v>
      </c>
      <c r="EB340" s="34">
        <f t="shared" si="2609"/>
        <v>0</v>
      </c>
      <c r="EC340" s="27"/>
      <c r="ED340" s="34">
        <f t="shared" si="2845"/>
        <v>0</v>
      </c>
      <c r="EE340" s="34">
        <f t="shared" si="2833"/>
        <v>0</v>
      </c>
      <c r="EF340" s="34">
        <f t="shared" si="2833"/>
        <v>0</v>
      </c>
      <c r="EG340" s="34"/>
      <c r="EH340" s="34">
        <f t="shared" si="2823"/>
        <v>0</v>
      </c>
      <c r="EI340" s="34">
        <f t="shared" si="2513"/>
        <v>0</v>
      </c>
      <c r="EJ340" s="34">
        <f t="shared" si="2839"/>
        <v>0</v>
      </c>
      <c r="EK340" s="34"/>
      <c r="EL340" s="34"/>
      <c r="EM340" s="34">
        <f t="shared" si="2834"/>
        <v>0</v>
      </c>
      <c r="EN340" s="34">
        <f t="shared" si="2834"/>
        <v>0</v>
      </c>
      <c r="EO340" s="34"/>
      <c r="EP340" s="34">
        <f t="shared" si="2824"/>
        <v>0</v>
      </c>
      <c r="EQ340" s="34">
        <v>0</v>
      </c>
      <c r="ER340" s="34">
        <f t="shared" si="2841"/>
        <v>0</v>
      </c>
      <c r="ES340" s="34"/>
      <c r="ET340" s="34"/>
      <c r="EU340" s="34">
        <f t="shared" si="2835"/>
        <v>0</v>
      </c>
      <c r="EV340" s="34">
        <f t="shared" si="2835"/>
        <v>0</v>
      </c>
      <c r="EW340" s="34"/>
      <c r="EX340" s="34">
        <f t="shared" si="2825"/>
        <v>0</v>
      </c>
      <c r="EY340" s="34">
        <v>0</v>
      </c>
      <c r="EZ340" s="34">
        <f t="shared" si="2842"/>
        <v>0</v>
      </c>
      <c r="FA340" s="34"/>
      <c r="FB340" s="34">
        <f t="shared" si="2846"/>
        <v>0</v>
      </c>
      <c r="FC340" s="34">
        <f t="shared" si="2514"/>
        <v>0</v>
      </c>
      <c r="FD340" s="34">
        <f t="shared" si="2514"/>
        <v>0</v>
      </c>
      <c r="FE340" s="34"/>
      <c r="FF340" s="34">
        <f t="shared" si="2826"/>
        <v>0</v>
      </c>
      <c r="FG340" s="34">
        <v>0</v>
      </c>
      <c r="FH340" s="34">
        <f t="shared" si="2396"/>
        <v>0</v>
      </c>
      <c r="FI340" s="34"/>
      <c r="FJ340" s="34">
        <f t="shared" si="2847"/>
        <v>0</v>
      </c>
      <c r="FK340" s="34">
        <f t="shared" si="2515"/>
        <v>0</v>
      </c>
      <c r="FL340" s="34">
        <f t="shared" si="2515"/>
        <v>0</v>
      </c>
      <c r="FM340" s="34"/>
      <c r="FN340" s="34">
        <f t="shared" si="2827"/>
        <v>0</v>
      </c>
      <c r="FO340" s="34">
        <v>0</v>
      </c>
      <c r="FP340" s="34">
        <f t="shared" si="2843"/>
        <v>0</v>
      </c>
      <c r="FQ340" s="34"/>
      <c r="FR340" s="34">
        <f t="shared" si="2848"/>
        <v>0</v>
      </c>
      <c r="FS340" s="34">
        <f t="shared" si="2844"/>
        <v>0</v>
      </c>
      <c r="FT340" s="34">
        <f t="shared" si="2844"/>
        <v>0</v>
      </c>
      <c r="FU340" s="34"/>
      <c r="FV340" s="34">
        <f t="shared" si="2828"/>
        <v>0</v>
      </c>
      <c r="FW340" s="34">
        <v>0</v>
      </c>
      <c r="FX340" s="34">
        <v>0</v>
      </c>
      <c r="FY340" s="34"/>
      <c r="FZ340" s="34"/>
      <c r="GA340" s="34">
        <f t="shared" si="2836"/>
        <v>0</v>
      </c>
      <c r="GB340" s="34">
        <f t="shared" si="2836"/>
        <v>0</v>
      </c>
      <c r="GC340" s="34"/>
      <c r="GD340" s="34">
        <f t="shared" si="2829"/>
        <v>0</v>
      </c>
      <c r="GE340" s="34">
        <f t="shared" si="2762"/>
        <v>0</v>
      </c>
      <c r="GF340" s="34">
        <f t="shared" si="2849"/>
        <v>0</v>
      </c>
      <c r="GG340" s="34"/>
      <c r="GH340" s="34"/>
      <c r="GI340" s="27">
        <f t="shared" si="2837"/>
        <v>0</v>
      </c>
      <c r="GJ340" s="27">
        <f t="shared" si="2837"/>
        <v>0</v>
      </c>
      <c r="GK340" s="37"/>
      <c r="GL340" s="38"/>
    </row>
    <row r="341" spans="1:194" x14ac:dyDescent="0.25">
      <c r="A341" s="41">
        <v>36</v>
      </c>
      <c r="B341" s="78"/>
      <c r="C341" s="44" t="s">
        <v>479</v>
      </c>
      <c r="D341" s="29">
        <f t="shared" si="2838"/>
        <v>18150.400000000001</v>
      </c>
      <c r="E341" s="29">
        <f t="shared" si="2838"/>
        <v>18790</v>
      </c>
      <c r="F341" s="30">
        <v>18508</v>
      </c>
      <c r="G341" s="74">
        <v>0.57999999999999996</v>
      </c>
      <c r="H341" s="31">
        <v>1</v>
      </c>
      <c r="I341" s="32"/>
      <c r="J341" s="32"/>
      <c r="K341" s="32"/>
      <c r="L341" s="29">
        <v>1.4</v>
      </c>
      <c r="M341" s="29">
        <v>1.68</v>
      </c>
      <c r="N341" s="29">
        <v>2.23</v>
      </c>
      <c r="O341" s="29">
        <v>2.39</v>
      </c>
      <c r="P341" s="33">
        <v>2.57</v>
      </c>
      <c r="Q341" s="27">
        <f>SUM(Q342:Q347)</f>
        <v>150</v>
      </c>
      <c r="R341" s="27">
        <f t="shared" ref="R341:CC341" si="2850">SUM(R342:R347)</f>
        <v>21062202.07</v>
      </c>
      <c r="S341" s="27">
        <f t="shared" si="2850"/>
        <v>3</v>
      </c>
      <c r="T341" s="27">
        <f t="shared" si="2850"/>
        <v>278091.43949999998</v>
      </c>
      <c r="U341" s="27">
        <f t="shared" si="2850"/>
        <v>0</v>
      </c>
      <c r="V341" s="27">
        <f t="shared" si="2850"/>
        <v>0</v>
      </c>
      <c r="W341" s="27">
        <f t="shared" si="2850"/>
        <v>0</v>
      </c>
      <c r="X341" s="27">
        <f t="shared" si="2850"/>
        <v>0</v>
      </c>
      <c r="Y341" s="27">
        <f t="shared" si="2850"/>
        <v>0</v>
      </c>
      <c r="Z341" s="27">
        <f t="shared" si="2850"/>
        <v>0</v>
      </c>
      <c r="AA341" s="27">
        <f t="shared" si="2850"/>
        <v>61</v>
      </c>
      <c r="AB341" s="27">
        <f t="shared" si="2850"/>
        <v>776601.28046666668</v>
      </c>
      <c r="AC341" s="27">
        <f t="shared" si="2850"/>
        <v>0</v>
      </c>
      <c r="AD341" s="27">
        <f t="shared" si="2850"/>
        <v>0</v>
      </c>
      <c r="AE341" s="27">
        <f t="shared" si="2850"/>
        <v>0</v>
      </c>
      <c r="AF341" s="27">
        <f t="shared" si="2850"/>
        <v>0</v>
      </c>
      <c r="AG341" s="27">
        <f t="shared" si="2850"/>
        <v>30</v>
      </c>
      <c r="AH341" s="27">
        <f t="shared" si="2850"/>
        <v>3428076.9950000001</v>
      </c>
      <c r="AI341" s="27">
        <f>SUM(AI342:AI347)</f>
        <v>19</v>
      </c>
      <c r="AJ341" s="27">
        <f t="shared" ref="AJ341" si="2851">SUM(AJ342:AJ347)</f>
        <v>1541343.8171133336</v>
      </c>
      <c r="AK341" s="27">
        <f t="shared" si="2850"/>
        <v>0</v>
      </c>
      <c r="AL341" s="27">
        <f t="shared" si="2850"/>
        <v>0</v>
      </c>
      <c r="AM341" s="27">
        <f t="shared" si="2850"/>
        <v>0</v>
      </c>
      <c r="AN341" s="27">
        <f t="shared" si="2850"/>
        <v>0</v>
      </c>
      <c r="AO341" s="27">
        <f t="shared" si="2850"/>
        <v>0</v>
      </c>
      <c r="AP341" s="27">
        <f t="shared" si="2850"/>
        <v>0</v>
      </c>
      <c r="AQ341" s="27">
        <f t="shared" si="2850"/>
        <v>2</v>
      </c>
      <c r="AR341" s="27">
        <f t="shared" si="2850"/>
        <v>219396.92767999996</v>
      </c>
      <c r="AS341" s="27">
        <f t="shared" si="2850"/>
        <v>2</v>
      </c>
      <c r="AT341" s="27">
        <f t="shared" si="2850"/>
        <v>219396.92767999996</v>
      </c>
      <c r="AU341" s="27">
        <f t="shared" si="2850"/>
        <v>57</v>
      </c>
      <c r="AV341" s="27">
        <f t="shared" si="2850"/>
        <v>5074337.5130559998</v>
      </c>
      <c r="AW341" s="27">
        <f t="shared" si="2850"/>
        <v>0</v>
      </c>
      <c r="AX341" s="27">
        <f t="shared" si="2850"/>
        <v>0</v>
      </c>
      <c r="AY341" s="27">
        <f t="shared" si="2850"/>
        <v>0</v>
      </c>
      <c r="AZ341" s="27">
        <f t="shared" si="2850"/>
        <v>0</v>
      </c>
      <c r="BA341" s="27">
        <f t="shared" si="2850"/>
        <v>0</v>
      </c>
      <c r="BB341" s="27">
        <f t="shared" si="2850"/>
        <v>0</v>
      </c>
      <c r="BC341" s="27">
        <f t="shared" si="2850"/>
        <v>0</v>
      </c>
      <c r="BD341" s="27">
        <f t="shared" si="2850"/>
        <v>0</v>
      </c>
      <c r="BE341" s="27">
        <f t="shared" si="2850"/>
        <v>0</v>
      </c>
      <c r="BF341" s="27">
        <f t="shared" si="2850"/>
        <v>0</v>
      </c>
      <c r="BG341" s="27">
        <f t="shared" si="2850"/>
        <v>0</v>
      </c>
      <c r="BH341" s="27">
        <f t="shared" si="2850"/>
        <v>0</v>
      </c>
      <c r="BI341" s="27">
        <v>0</v>
      </c>
      <c r="BJ341" s="27">
        <f t="shared" ref="BJ341" si="2852">SUM(BJ342:BJ347)</f>
        <v>0</v>
      </c>
      <c r="BK341" s="27">
        <f t="shared" si="2850"/>
        <v>0</v>
      </c>
      <c r="BL341" s="27">
        <f t="shared" si="2850"/>
        <v>0</v>
      </c>
      <c r="BM341" s="27">
        <f>SUM(BM342:BM347)</f>
        <v>4</v>
      </c>
      <c r="BN341" s="27">
        <f t="shared" ref="BN341" si="2853">SUM(BN342:BN347)</f>
        <v>384181.78866666666</v>
      </c>
      <c r="BO341" s="27">
        <f t="shared" si="2850"/>
        <v>24</v>
      </c>
      <c r="BP341" s="27">
        <f t="shared" si="2850"/>
        <v>301552.11900800001</v>
      </c>
      <c r="BQ341" s="27">
        <v>36</v>
      </c>
      <c r="BR341" s="27">
        <f t="shared" ref="BR341" si="2854">SUM(BR342:BR347)</f>
        <v>5883945.4213903993</v>
      </c>
      <c r="BS341" s="27">
        <f t="shared" si="2850"/>
        <v>6</v>
      </c>
      <c r="BT341" s="27">
        <f t="shared" si="2850"/>
        <v>688825.77119999996</v>
      </c>
      <c r="BU341" s="27">
        <f t="shared" si="2850"/>
        <v>1</v>
      </c>
      <c r="BV341" s="27">
        <f t="shared" si="2850"/>
        <v>16831.95</v>
      </c>
      <c r="BW341" s="27">
        <f t="shared" si="2850"/>
        <v>0</v>
      </c>
      <c r="BX341" s="27">
        <f t="shared" si="2850"/>
        <v>0</v>
      </c>
      <c r="BY341" s="27">
        <f t="shared" si="2850"/>
        <v>0</v>
      </c>
      <c r="BZ341" s="27">
        <f t="shared" si="2850"/>
        <v>0</v>
      </c>
      <c r="CA341" s="27">
        <f t="shared" si="2850"/>
        <v>0</v>
      </c>
      <c r="CB341" s="27">
        <f t="shared" si="2850"/>
        <v>0</v>
      </c>
      <c r="CC341" s="27">
        <f t="shared" si="2850"/>
        <v>0</v>
      </c>
      <c r="CD341" s="27">
        <f t="shared" ref="CD341:EO341" si="2855">SUM(CD342:CD347)</f>
        <v>0</v>
      </c>
      <c r="CE341" s="27">
        <f t="shared" si="2855"/>
        <v>0</v>
      </c>
      <c r="CF341" s="27">
        <f t="shared" si="2855"/>
        <v>0</v>
      </c>
      <c r="CG341" s="27">
        <f t="shared" si="2855"/>
        <v>0</v>
      </c>
      <c r="CH341" s="27">
        <f t="shared" si="2855"/>
        <v>0</v>
      </c>
      <c r="CI341" s="27">
        <f t="shared" si="2855"/>
        <v>0</v>
      </c>
      <c r="CJ341" s="27">
        <f t="shared" si="2855"/>
        <v>0</v>
      </c>
      <c r="CK341" s="27">
        <f t="shared" si="2855"/>
        <v>2</v>
      </c>
      <c r="CL341" s="27">
        <f t="shared" si="2855"/>
        <v>173202.71406666667</v>
      </c>
      <c r="CM341" s="27">
        <f t="shared" si="2855"/>
        <v>1</v>
      </c>
      <c r="CN341" s="27">
        <f t="shared" si="2855"/>
        <v>88075.73109999999</v>
      </c>
      <c r="CO341" s="27">
        <f t="shared" si="2855"/>
        <v>0</v>
      </c>
      <c r="CP341" s="27">
        <f t="shared" si="2855"/>
        <v>0</v>
      </c>
      <c r="CQ341" s="27"/>
      <c r="CR341" s="27">
        <f>($CQ341/9*3* $E341*$G341*$H341*$L341*CR$10)+($CQ341/9*6* $F341*$G341*$H341*$L341*CR$10)</f>
        <v>0</v>
      </c>
      <c r="CS341" s="34">
        <f t="shared" si="2832"/>
        <v>0</v>
      </c>
      <c r="CT341" s="34">
        <f t="shared" si="2832"/>
        <v>0</v>
      </c>
      <c r="CU341" s="27">
        <f t="shared" si="2855"/>
        <v>30</v>
      </c>
      <c r="CV341" s="27">
        <f t="shared" ref="CV341" si="2856">SUM(CV342:CV347)</f>
        <v>1136698.2459167999</v>
      </c>
      <c r="CW341" s="27">
        <f t="shared" ref="CW341:CY341" si="2857">SUM(CW342:CW347)</f>
        <v>6</v>
      </c>
      <c r="CX341" s="27">
        <f t="shared" si="2857"/>
        <v>246900.87817919996</v>
      </c>
      <c r="CY341" s="27">
        <f t="shared" si="2857"/>
        <v>0</v>
      </c>
      <c r="CZ341" s="27">
        <f t="shared" si="2855"/>
        <v>0</v>
      </c>
      <c r="DA341" s="27">
        <f t="shared" si="2855"/>
        <v>0</v>
      </c>
      <c r="DB341" s="27">
        <f t="shared" si="2855"/>
        <v>0</v>
      </c>
      <c r="DC341" s="27">
        <f t="shared" si="2855"/>
        <v>3</v>
      </c>
      <c r="DD341" s="27">
        <f t="shared" si="2855"/>
        <v>344701.10556000005</v>
      </c>
      <c r="DE341" s="27">
        <f t="shared" si="2855"/>
        <v>0</v>
      </c>
      <c r="DF341" s="27">
        <f t="shared" si="2855"/>
        <v>0</v>
      </c>
      <c r="DG341" s="27">
        <f t="shared" si="2855"/>
        <v>4</v>
      </c>
      <c r="DH341" s="27">
        <f t="shared" si="2855"/>
        <v>463096.87536000001</v>
      </c>
      <c r="DI341" s="27">
        <f t="shared" si="2855"/>
        <v>0</v>
      </c>
      <c r="DJ341" s="27">
        <f t="shared" si="2855"/>
        <v>0</v>
      </c>
      <c r="DK341" s="27">
        <v>2</v>
      </c>
      <c r="DL341" s="27">
        <f>(DK341/9*3*$E341*$G341*$H341*$M341*DL$10)+(DK341/9*6*$F341*$G341*$H341*$M341*DL$10)</f>
        <v>38209.162790399998</v>
      </c>
      <c r="DM341" s="34">
        <f t="shared" si="2840"/>
        <v>2</v>
      </c>
      <c r="DN341" s="27">
        <f t="shared" si="2830"/>
        <v>38209.162790399998</v>
      </c>
      <c r="DO341" s="27">
        <f t="shared" si="2855"/>
        <v>0</v>
      </c>
      <c r="DP341" s="27">
        <f t="shared" ref="DP341" si="2858">SUM(DP342:DP347)</f>
        <v>0</v>
      </c>
      <c r="DQ341" s="27">
        <f t="shared" si="2855"/>
        <v>17</v>
      </c>
      <c r="DR341" s="27">
        <f t="shared" si="2855"/>
        <v>258672.68323680008</v>
      </c>
      <c r="DS341" s="27">
        <f t="shared" si="2855"/>
        <v>5</v>
      </c>
      <c r="DT341" s="27">
        <f t="shared" ref="DT341" si="2859">SUM(DT342:DT347)</f>
        <v>60476.6</v>
      </c>
      <c r="DU341" s="27">
        <v>7</v>
      </c>
      <c r="DV341" s="27">
        <f>(DU341/9*3*$E341*$G341*$H341*$M341*DV$10)+(DU341/9*6*$F341*$G341*$H341*$M341*DV$10)</f>
        <v>133732.0697664</v>
      </c>
      <c r="DW341" s="34">
        <f t="shared" si="2831"/>
        <v>12</v>
      </c>
      <c r="DX341" s="34">
        <f t="shared" si="2831"/>
        <v>194208.66976640001</v>
      </c>
      <c r="DY341" s="27">
        <f t="shared" si="2855"/>
        <v>9</v>
      </c>
      <c r="DZ341" s="27">
        <f t="shared" si="2855"/>
        <v>536899.01960800006</v>
      </c>
      <c r="EA341" s="27">
        <f t="shared" si="2855"/>
        <v>5</v>
      </c>
      <c r="EB341" s="27">
        <f t="shared" si="2855"/>
        <v>355559.87</v>
      </c>
      <c r="EC341" s="27">
        <f>DY341-EA341</f>
        <v>4</v>
      </c>
      <c r="ED341" s="27">
        <f>(EC341/9*3*$E341*$G341*$H341*$M341*ED$10)+(EC341/9*6*$F341*$G341*$H341*$M341*ED$10)</f>
        <v>76418.325580799996</v>
      </c>
      <c r="EE341" s="34">
        <f t="shared" si="2833"/>
        <v>9</v>
      </c>
      <c r="EF341" s="34">
        <f t="shared" si="2833"/>
        <v>431978.19558080001</v>
      </c>
      <c r="EG341" s="27">
        <f t="shared" si="2855"/>
        <v>9</v>
      </c>
      <c r="EH341" s="27">
        <f t="shared" si="2855"/>
        <v>197994.8035613333</v>
      </c>
      <c r="EI341" s="27">
        <f t="shared" si="2855"/>
        <v>5</v>
      </c>
      <c r="EJ341" s="27">
        <f t="shared" si="2855"/>
        <v>140850.96000000002</v>
      </c>
      <c r="EK341" s="27">
        <f>EG341-EI341</f>
        <v>4</v>
      </c>
      <c r="EL341" s="27">
        <f>(EK341/9*3* $E341*$G341*$H341*$L341*EL$10)+(EK341/9*6* $F341*$G341*$H341*$L341*EL$10)</f>
        <v>63681.937983999989</v>
      </c>
      <c r="EM341" s="27">
        <f>EI341+EK341</f>
        <v>9</v>
      </c>
      <c r="EN341" s="34">
        <f t="shared" si="2834"/>
        <v>204532.89798400001</v>
      </c>
      <c r="EO341" s="27">
        <f t="shared" si="2855"/>
        <v>2</v>
      </c>
      <c r="EP341" s="27">
        <f t="shared" ref="EP341:GD341" si="2860">SUM(EP342:EP347)</f>
        <v>25369.80769866666</v>
      </c>
      <c r="EQ341" s="27">
        <f t="shared" si="2860"/>
        <v>0</v>
      </c>
      <c r="ER341" s="27">
        <f t="shared" si="2860"/>
        <v>0</v>
      </c>
      <c r="ES341" s="27">
        <f>EO341-EQ341</f>
        <v>2</v>
      </c>
      <c r="ET341" s="27">
        <f>(ES341/9*3* $E341*$G341*$H341*$L341*ET$10)+(ES341/9*6* $F341*$G341*$H341*$L341*ET$10)</f>
        <v>31840.968991999995</v>
      </c>
      <c r="EU341" s="27">
        <f>EQ341+ES341</f>
        <v>2</v>
      </c>
      <c r="EV341" s="34">
        <f t="shared" si="2835"/>
        <v>31840.968991999995</v>
      </c>
      <c r="EW341" s="27">
        <f t="shared" si="2860"/>
        <v>0</v>
      </c>
      <c r="EX341" s="27">
        <f t="shared" si="2860"/>
        <v>0</v>
      </c>
      <c r="EY341" s="34">
        <f t="shared" ref="EY341:EY357" si="2861">EW341/12*3</f>
        <v>0</v>
      </c>
      <c r="EZ341" s="34">
        <f t="shared" si="2842"/>
        <v>0</v>
      </c>
      <c r="FA341" s="27"/>
      <c r="FB341" s="27">
        <f>(FA341/9*3*$E341*$G341*$H341*$M341*FB$10)+(FA341/9*6*$F341*$G341*$H341*$M341*FB$10)</f>
        <v>0</v>
      </c>
      <c r="FC341" s="34">
        <f t="shared" si="2514"/>
        <v>0</v>
      </c>
      <c r="FD341" s="34">
        <f t="shared" si="2514"/>
        <v>0</v>
      </c>
      <c r="FE341" s="27">
        <f t="shared" si="2860"/>
        <v>52</v>
      </c>
      <c r="FF341" s="27">
        <f t="shared" si="2860"/>
        <v>1282129.0440000002</v>
      </c>
      <c r="FG341" s="27">
        <f t="shared" si="2860"/>
        <v>24</v>
      </c>
      <c r="FH341" s="27">
        <f t="shared" si="2860"/>
        <v>462516.5199999999</v>
      </c>
      <c r="FI341" s="27">
        <f>FE341-FG341+33</f>
        <v>61</v>
      </c>
      <c r="FJ341" s="27">
        <f>(FI341/9*3*$E341*$G341*$H341*$M341*FJ$10)+(FI341/9*6*$F341*$G341*$H341*$M341*FJ$10)</f>
        <v>1497081.4001471999</v>
      </c>
      <c r="FK341" s="34">
        <f t="shared" si="2515"/>
        <v>85</v>
      </c>
      <c r="FL341" s="34">
        <f t="shared" si="2515"/>
        <v>1959597.9201471996</v>
      </c>
      <c r="FM341" s="27">
        <f t="shared" si="2860"/>
        <v>30</v>
      </c>
      <c r="FN341" s="27">
        <f t="shared" si="2860"/>
        <v>589779.36023999995</v>
      </c>
      <c r="FO341" s="27">
        <f t="shared" si="2860"/>
        <v>7</v>
      </c>
      <c r="FP341" s="27">
        <f t="shared" si="2860"/>
        <v>138273.10999999999</v>
      </c>
      <c r="FQ341" s="27">
        <f>FM341-FO341-6</f>
        <v>17</v>
      </c>
      <c r="FR341" s="27">
        <f>(FQ341/9*3*$E341*$G341*$H341*$M341*FR$10)+(FQ341/9*6*$F341*$G341*$H341*$M341*FR$10)</f>
        <v>417219.40659839998</v>
      </c>
      <c r="FS341" s="34">
        <f t="shared" si="2844"/>
        <v>24</v>
      </c>
      <c r="FT341" s="34">
        <f>FP341+FR341</f>
        <v>555492.51659839996</v>
      </c>
      <c r="FU341" s="27">
        <f t="shared" ref="FU341:FV341" si="2862">SUM(FU342:FU347)</f>
        <v>0</v>
      </c>
      <c r="FV341" s="27">
        <f t="shared" si="2862"/>
        <v>0</v>
      </c>
      <c r="FW341" s="27">
        <f t="shared" si="2860"/>
        <v>5</v>
      </c>
      <c r="FX341" s="27">
        <f t="shared" si="2860"/>
        <v>135980.16</v>
      </c>
      <c r="FY341" s="27"/>
      <c r="FZ341" s="27">
        <f>SUM($FY341*$F341*$G341*$H341*$N341*$FZ$10)</f>
        <v>0</v>
      </c>
      <c r="GA341" s="27">
        <f>FW341+FY341</f>
        <v>5</v>
      </c>
      <c r="GB341" s="27">
        <f>FX341+FZ341</f>
        <v>135980.16</v>
      </c>
      <c r="GC341" s="27">
        <f t="shared" si="2860"/>
        <v>20</v>
      </c>
      <c r="GD341" s="27">
        <f t="shared" si="2860"/>
        <v>452380.84062799998</v>
      </c>
      <c r="GE341" s="27">
        <f t="shared" ref="GE341:GF341" si="2863">SUM(GE342:GE347)</f>
        <v>3</v>
      </c>
      <c r="GF341" s="27">
        <f t="shared" si="2863"/>
        <v>62769.66</v>
      </c>
      <c r="GG341" s="27">
        <f>GC341-GE341</f>
        <v>17</v>
      </c>
      <c r="GH341" s="27">
        <f>SUM($GG341/9*3*$GH$10*$E341*$G341*$H341*$P341)+($GG341/9*6*$GH$10*$F341*$G341*$H341*$P341)</f>
        <v>638246.35414159985</v>
      </c>
      <c r="GI341" s="27">
        <f t="shared" si="2837"/>
        <v>20</v>
      </c>
      <c r="GJ341" s="27">
        <f t="shared" si="2837"/>
        <v>701016.01414159988</v>
      </c>
      <c r="GK341" s="27">
        <f>SUM(Q341,S341,U341,W341,Y341,AA341,AC341,AE341,AG341,AI341,AK341,AM341,AO341,AQ341,AS341,AU341,AW341,AY341,BA341,BC341,BE341,BG341,BI341,BK341,BM341,BO341,BQ341,BS341,BU341,BW341,BY341,CA341,CC341,CE341,CG341,CI341,CK341,CS341,CU341,CW341,CY341,DA341,DC341,DE341,DM341,DO341,DW341,EE341,EM341,EU341,FC341,FK341,FS341,GA341,GI341)</f>
        <v>604</v>
      </c>
      <c r="GL341" s="27">
        <f>SUM(R341,T341,V341,X341,Z341,AB341,AD341,AF341,AH341,AJ341,AL341,AN341,AP341,AR341,AT341,AV341,AX341,AZ341,BB341,BD341,BF341,BH341,BJ341,BL341,BN341,BP341,BR341,BT341,BV341,BX341,BZ341,CB341,CD341,CF341,CH341,CJ341,CL341,CT341,CV341,CX341,CZ341,DB341,DD341,DF341,DN341,DP341,DX341,EF341,EN341,EV341,FD341,FL341,FT341,GB341,GJ341)</f>
        <v>46029143.47048454</v>
      </c>
    </row>
    <row r="342" spans="1:194" x14ac:dyDescent="0.25">
      <c r="A342" s="41"/>
      <c r="B342" s="72">
        <v>294</v>
      </c>
      <c r="C342" s="28" t="s">
        <v>480</v>
      </c>
      <c r="D342" s="29">
        <f t="shared" si="2838"/>
        <v>18150.400000000001</v>
      </c>
      <c r="E342" s="29">
        <f t="shared" si="2838"/>
        <v>18790</v>
      </c>
      <c r="F342" s="30">
        <v>18508</v>
      </c>
      <c r="G342" s="39">
        <v>3.5</v>
      </c>
      <c r="H342" s="31">
        <v>1</v>
      </c>
      <c r="I342" s="32"/>
      <c r="J342" s="32"/>
      <c r="K342" s="32"/>
      <c r="L342" s="29">
        <v>1.4</v>
      </c>
      <c r="M342" s="29">
        <v>1.68</v>
      </c>
      <c r="N342" s="29">
        <v>2.23</v>
      </c>
      <c r="O342" s="29">
        <v>2.39</v>
      </c>
      <c r="P342" s="33">
        <v>2.57</v>
      </c>
      <c r="Q342" s="34"/>
      <c r="R342" s="34">
        <f>(Q342/12*1*$D342*$G342*$H342*$L342*R$9)+(Q342/12*5*$E342*$G342*$H342*$L342*R$10)+(Q342/12*6*$F342*$G342*$H342*$L342*R$10)</f>
        <v>0</v>
      </c>
      <c r="S342" s="34">
        <v>3</v>
      </c>
      <c r="T342" s="34">
        <f>(S342/12*1*$D342*$G342*$H342*$L342*T$9)+(S342/12*5*$E342*$G342*$H342*$L342*T$10)+(S342/12*6*$F342*$G342*$H342*$L342*T$10)</f>
        <v>278091.43949999998</v>
      </c>
      <c r="U342" s="34"/>
      <c r="V342" s="34">
        <f>(U342/12*1*$D342*$G342*$H342*$L342*V$9)+(U342/12*5*$E342*$G342*$H342*$L342*V$10)+(U342/12*6*$F342*$G342*$H342*$L342*V$10)</f>
        <v>0</v>
      </c>
      <c r="W342" s="34"/>
      <c r="X342" s="34">
        <f>(W342/12*1*$D342*$G342*$H342*$L342*X$9)+(W342/12*5*$E342*$G342*$H342*$L342*X$10)+(W342/12*6*$F342*$G342*$H342*$L342*X$10)</f>
        <v>0</v>
      </c>
      <c r="Y342" s="34"/>
      <c r="Z342" s="34">
        <f>(Y342/12*1*$D342*$G342*$H342*$L342*Z$9)+(Y342/12*5*$E342*$G342*$H342*$L342*Z$10)+(Y342/12*6*$F342*$G342*$H342*$L342*Z$10)</f>
        <v>0</v>
      </c>
      <c r="AA342" s="34">
        <v>3</v>
      </c>
      <c r="AB342" s="34">
        <f>(AA342/12*1*$D342*$G342*$H342*$L342*AB$9)+(AA342/12*5*$E342*$G342*$H342*$L342*AB$10)+(AA342/12*6*$F342*$G342*$H342*$L342*AB$10)</f>
        <v>280602.66500000004</v>
      </c>
      <c r="AC342" s="34"/>
      <c r="AD342" s="34">
        <f>(AC342/12*1*$D342*$G342*$H342*$L342*AD$9)+(AC342/12*5*$E342*$G342*$H342*$L342*AD$10)+(AC342/12*6*$F342*$G342*$H342*$L342*AD$10)</f>
        <v>0</v>
      </c>
      <c r="AE342" s="34"/>
      <c r="AF342" s="34">
        <f>(AE342/12*1*$D342*$G342*$H342*$L342*AF$9)+(AE342/12*5*$E342*$G342*$H342*$L342*AF$10)+(AE342/12*6*$F342*$G342*$H342*$L342*AF$10)</f>
        <v>0</v>
      </c>
      <c r="AG342" s="34">
        <v>30</v>
      </c>
      <c r="AH342" s="34">
        <f>(AG342/12*1*$D342*$G342*$H342*$L342*AH$9)+(AG342/12*5*$E342*$G342*$H342*$L342*AH$10)+(AG342/12*6*$F342*$G342*$H342*$L342*AH$10)</f>
        <v>3428076.9950000001</v>
      </c>
      <c r="AI342" s="27">
        <v>15</v>
      </c>
      <c r="AJ342" s="34">
        <f>(AI342/12*1*$D342*$G342*$H342*$L342*AJ$9)+(AI342/12*3*$E342*$G342*$H342*$L342*AJ$10)+(AI342/12*2*$E342*$G342*$H342*$L342*AJ$11)+(AI342/12*6*$F342*$G342*$H342*$L342*AJ$11)</f>
        <v>1504658.8025000002</v>
      </c>
      <c r="AK342" s="34"/>
      <c r="AL342" s="34">
        <f>(AK342/12*1*$D342*$G342*$H342*$L342*AL$9)+(AK342/12*5*$E342*$G342*$H342*$L342*AL$10)+(AK342/12*6*$F342*$G342*$H342*$L342*AL$10)</f>
        <v>0</v>
      </c>
      <c r="AM342" s="34"/>
      <c r="AN342" s="34">
        <f>(AM342/12*1*$D342*$G342*$H342*$L342*AN$9)+(AM342/12*5*$E342*$G342*$H342*$L342*AN$10)+(AM342/12*6*$F342*$G342*$H342*$L342*AN$10)</f>
        <v>0</v>
      </c>
      <c r="AO342" s="34"/>
      <c r="AP342" s="34">
        <f>(AO342/12*1*$D342*$G342*$H342*$L342*AP$9)+(AO342/12*5*$E342*$G342*$H342*$L342*AP$10)+(AO342/12*6*$F342*$G342*$H342*$L342*AP$10)</f>
        <v>0</v>
      </c>
      <c r="AQ342" s="34">
        <v>2</v>
      </c>
      <c r="AR342" s="34">
        <f>(AQ342/12*1*$D342*$G342*$H342*$M342*AR$9)+(AQ342/12*5*$E342*$G342*$H342*$M342*AR$10)+(AQ342/12*6*$F342*$G342*$H342*$M342*AR$10)</f>
        <v>219396.92767999996</v>
      </c>
      <c r="AS342" s="34">
        <v>2</v>
      </c>
      <c r="AT342" s="34">
        <f>(AS342/12*1*$D342*$G342*$H342*$M342*AT$9)+(AS342/12*5*$E342*$G342*$H342*$M342*AT$10)+(AS342/12*6*$F342*$G342*$H342*$M342*AT$10)</f>
        <v>219396.92767999996</v>
      </c>
      <c r="AU342" s="70">
        <v>45</v>
      </c>
      <c r="AV342" s="34">
        <f>(AU342/12*1*$D342*$G342*$H342*$M342*AV$9)+(AU342/12*5*$E342*$G342*$H342*$M342*AV$10)+(AU342/12*6*$F342*$G342*$H342*$M342*AV$10)</f>
        <v>4936430.8728</v>
      </c>
      <c r="AW342" s="34"/>
      <c r="AX342" s="34">
        <f>(AW342/12*1*$D342*$G342*$H342*$M342*AX$9)+(AW342/12*5*$E342*$G342*$H342*$M342*AX$10)+(AW342/12*6*$F342*$G342*$H342*$M342*AX$10)</f>
        <v>0</v>
      </c>
      <c r="AY342" s="34"/>
      <c r="AZ342" s="34">
        <f>(AY342/12*1*$D342*$G342*$H342*$L342*AZ$9)+(AY342/12*5*$E342*$G342*$H342*$L342*AZ$10)+(AY342/12*6*$F342*$G342*$H342*$L342*AZ$10)</f>
        <v>0</v>
      </c>
      <c r="BA342" s="34"/>
      <c r="BB342" s="34">
        <f>(BA342/12*1*$D342*$G342*$H342*$L342*BB$9)+(BA342/12*5*$E342*$G342*$H342*$L342*BB$10)+(BA342/12*6*$F342*$G342*$H342*$L342*BB$10)</f>
        <v>0</v>
      </c>
      <c r="BC342" s="34"/>
      <c r="BD342" s="34">
        <f>(BC342/12*1*$D342*$G342*$H342*$M342*BD$9)+(BC342/12*5*$E342*$G342*$H342*$M342*BD$10)+(BC342/12*6*$F342*$G342*$H342*$M342*BD$10)</f>
        <v>0</v>
      </c>
      <c r="BE342" s="34"/>
      <c r="BF342" s="34">
        <f>(BE342/12*1*$D342*$G342*$H342*$L342*BF$9)+(BE342/12*5*$E342*$G342*$H342*$L342*BF$10)+(BE342/12*6*$F342*$G342*$H342*$L342*BF$10)</f>
        <v>0</v>
      </c>
      <c r="BG342" s="34"/>
      <c r="BH342" s="34">
        <f>(BG342/12*1*$D342*$G342*$H342*$L342*BH$9)+(BG342/12*5*$E342*$G342*$H342*$L342*BH$10)+(BG342/12*6*$F342*$G342*$H342*$L342*BH$10)</f>
        <v>0</v>
      </c>
      <c r="BI342" s="34"/>
      <c r="BJ342" s="34">
        <f>(BI342/12*1*$D342*$G342*$H342*$L342*BJ$9)+(BI342/12*5*$E342*$G342*$H342*$L342*BJ$10)+(BI342/12*6*$F342*$G342*$H342*$L342*BJ$10)</f>
        <v>0</v>
      </c>
      <c r="BK342" s="34"/>
      <c r="BL342" s="34">
        <f>(BK342/12*1*$D342*$G342*$H342*$M342*BL$9)+(BK342/12*5*$E342*$G342*$H342*$M342*BL$10)+(BK342/12*6*$F342*$G342*$H342*$M342*BL$10)</f>
        <v>0</v>
      </c>
      <c r="BM342" s="34">
        <v>4</v>
      </c>
      <c r="BN342" s="34">
        <f>(BM342/12*1*$D342*$G342*$H342*$L342*BN$9)+(BM342/12*5*$E342*$G342*$H342*$L342*BN$10)+(BM342/12*6*$F342*$G342*$H342*$L342*BN$10)</f>
        <v>384181.78866666666</v>
      </c>
      <c r="BO342" s="34"/>
      <c r="BP342" s="34">
        <f>(BO342/12*1*$D342*$G342*$H342*$L342*BP$9)+(BO342/12*3*$E342*$G342*$H342*$L342*BP$10)+(BO342/12*2*$E342*$G342*$H342*$L342*BP$11)+(BO342/12*6*$F342*$G342*$H342*$L342*BP$11)</f>
        <v>0</v>
      </c>
      <c r="BQ342" s="40"/>
      <c r="BR342" s="34">
        <f>(BQ342/12*1*$D342*$G342*$H342*$M342*BR$9)+(BQ342/12*5*$E342*$G342*$H342*$M342*BR$10)+(BQ342/12*6*$F342*$G342*$H342*$M342*BR$10)</f>
        <v>0</v>
      </c>
      <c r="BS342" s="34">
        <v>6</v>
      </c>
      <c r="BT342" s="34">
        <f>(BS342/12*1*$D342*$G342*$H342*$M342*BT$9)+(BS342/12*4*$E342*$G342*$H342*$M342*BT$10)+(BS342/12*1*$E342*$G342*$H342*$M342*BT$12)+(BS342/12*6*$F342*$G342*$H342*$M342*BT$12)</f>
        <v>688825.77119999996</v>
      </c>
      <c r="BU342" s="34"/>
      <c r="BV342" s="34">
        <f>(BU342/12*1*$D342*$F342*$G342*$L342*BV$9)+(BU342/12*11*$E342*$F342*$G342*$L342*BV$10)</f>
        <v>0</v>
      </c>
      <c r="BW342" s="34"/>
      <c r="BX342" s="34">
        <f>(BW342/12*1*$D342*$G342*$H342*$L342*BX$9)+(BW342/12*5*$E342*$G342*$H342*$L342*BX$10)+(BW342/12*6*$F342*$G342*$H342*$L342*BX$10)</f>
        <v>0</v>
      </c>
      <c r="BY342" s="34"/>
      <c r="BZ342" s="34">
        <f>(BY342/12*1*$D342*$G342*$H342*$L342*BZ$9)+(BY342/12*5*$E342*$G342*$H342*$L342*BZ$10)+(BY342/12*6*$F342*$G342*$H342*$L342*BZ$10)</f>
        <v>0</v>
      </c>
      <c r="CA342" s="34"/>
      <c r="CB342" s="34">
        <f>(CA342/12*1*$D342*$G342*$H342*$L342*CB$9)+(CA342/12*5*$E342*$G342*$H342*$L342*CB$10)+(CA342/12*6*$F342*$G342*$H342*$L342*CB$10)</f>
        <v>0</v>
      </c>
      <c r="CC342" s="34"/>
      <c r="CD342" s="34">
        <f>(CC342/12*1*$D342*$G342*$H342*$L342*CD$9)+(CC342/12*5*$E342*$G342*$H342*$L342*CD$10)+(CC342/12*6*$F342*$G342*$H342*$L342*CD$10)</f>
        <v>0</v>
      </c>
      <c r="CE342" s="34"/>
      <c r="CF342" s="34">
        <f>(CE342/12*1*$D342*$G342*$H342*$M342*CF$9)+(CE342/12*5*$E342*$G342*$H342*$M342*CF$10)+(CE342/12*6*$F342*$G342*$H342*$M342*CF$10)</f>
        <v>0</v>
      </c>
      <c r="CG342" s="34"/>
      <c r="CH342" s="34">
        <f>(CG342/12*1*$D342*$G342*$H342*$L342*CH$9)+(CG342/12*5*$E342*$G342*$H342*$L342*CH$10)+(CG342/12*6*$F342*$G342*$H342*$L342*CH$10)</f>
        <v>0</v>
      </c>
      <c r="CI342" s="34"/>
      <c r="CJ342" s="34">
        <f>(CI342/12*1*$D342*$G342*$H342*$M342*CJ$9)+(CI342/12*5*$E342*$G342*$H342*$M342*CJ$10)+(CI342/12*6*$F342*$G342*$H342*$M342*CJ$10)</f>
        <v>0</v>
      </c>
      <c r="CK342" s="34">
        <v>2</v>
      </c>
      <c r="CL342" s="34">
        <f>(CK342/12*1*$D342*$G342*$H342*$L342*CL$9)+(CK342/12*5*$E342*$G342*$H342*$L342*CL$10)+(CK342/12*6*$F342*$G342*$H342*$L342*CL$10)</f>
        <v>173202.71406666667</v>
      </c>
      <c r="CM342" s="34">
        <v>1</v>
      </c>
      <c r="CN342" s="34">
        <f>(CM342/12*1*$D342*$G342*$H342*$L342*CN$9)+(CM342/12*11*$E342*$G342*$H342*$L342*CN$10)</f>
        <v>88075.73109999999</v>
      </c>
      <c r="CO342" s="34"/>
      <c r="CP342" s="34">
        <f t="shared" si="2597"/>
        <v>0</v>
      </c>
      <c r="CQ342" s="34"/>
      <c r="CR342" s="34"/>
      <c r="CS342" s="34">
        <f t="shared" si="2832"/>
        <v>0</v>
      </c>
      <c r="CT342" s="34">
        <f t="shared" si="2832"/>
        <v>0</v>
      </c>
      <c r="CU342" s="34">
        <v>8</v>
      </c>
      <c r="CV342" s="34">
        <f>(CU342/12*1*$D342*$G342*$H342*$M342*CV$9)+(CU342/12*5*$E342*$G342*$H342*$M342*CV$10)+(CU342/12*6*$F342*$G342*$H342*$M342*CV$10)</f>
        <v>834930.50591999991</v>
      </c>
      <c r="CW342" s="34">
        <v>2</v>
      </c>
      <c r="CX342" s="34">
        <f>(CW342/12*1*$D342*$G342*$H342*$M342*CX$9)+(CW342/12*5*$E342*$G342*$H342*$M342*CX$10)+(CW342/12*6*$F342*$G342*$H342*$M342*CX$10)</f>
        <v>208732.62647999998</v>
      </c>
      <c r="CY342" s="34"/>
      <c r="CZ342" s="34">
        <f>(CY342/12*1*$D342*$G342*$H342*$L342*CZ$9)+(CY342/12*5*$E342*$G342*$H342*$L342*CZ$10)+(CY342/12*6*$F342*$G342*$H342*$L342*CZ$10)</f>
        <v>0</v>
      </c>
      <c r="DA342" s="34"/>
      <c r="DB342" s="34">
        <f>(DA342/12*1*$D342*$G342*$H342*$M342*DB$9)+(DA342/12*5*$E342*$G342*$H342*$M342*DB$10)+(DA342/12*6*$F342*$G342*$H342*$M342*DB$10)</f>
        <v>0</v>
      </c>
      <c r="DC342" s="34">
        <v>3</v>
      </c>
      <c r="DD342" s="34">
        <f>(DC342/12*1*$D342*$G342*$H342*$M342*DD$9)+(DC342/12*5*$E342*$G342*$H342*$M342*DD$10)+(DC342/12*6*$F342*$G342*$H342*$M342*DD$10)</f>
        <v>344701.10556000005</v>
      </c>
      <c r="DE342" s="34"/>
      <c r="DF342" s="34">
        <f>(DE342/12*1*$D342*$G342*$H342*$M342*DF$9)+(DE342/12*5*$E342*$G342*$H342*$M342*DF$10)+(DE342/12*6*$F342*$G342*$H342*$M342*DF$10)</f>
        <v>0</v>
      </c>
      <c r="DG342" s="34">
        <v>4</v>
      </c>
      <c r="DH342" s="34">
        <f>(DG342/12*1*$D342*$G342*$H342*$M342*DH$9)+(DG342/12*11*$E342*$G342*$H342*$M342*DH$10)</f>
        <v>463096.87536000001</v>
      </c>
      <c r="DI342" s="34">
        <v>0</v>
      </c>
      <c r="DJ342" s="34">
        <f t="shared" si="2610"/>
        <v>0</v>
      </c>
      <c r="DK342" s="34"/>
      <c r="DL342" s="27"/>
      <c r="DM342" s="34"/>
      <c r="DN342" s="27"/>
      <c r="DO342" s="34"/>
      <c r="DP342" s="34">
        <f>(DO342/12*1*$D342*$G342*$H342*$L342*DP$9)+(DO342/12*5*$E342*$G342*$H342*$L342*DP$10)+(DO342/12*6*$F342*$G342*$H342*$L342*DP$10)</f>
        <v>0</v>
      </c>
      <c r="DQ342" s="34"/>
      <c r="DR342" s="34">
        <f>(DQ342/12*1*$D342*$G342*$H342*$M342*DR$9)+(DQ342/12*11*$E342*$G342*$H342*$M342*DR$10)</f>
        <v>0</v>
      </c>
      <c r="DS342" s="34">
        <v>0</v>
      </c>
      <c r="DT342" s="34">
        <f t="shared" si="2605"/>
        <v>0</v>
      </c>
      <c r="DU342" s="34"/>
      <c r="DV342" s="27"/>
      <c r="DW342" s="34"/>
      <c r="DX342" s="34"/>
      <c r="DY342" s="34">
        <v>4</v>
      </c>
      <c r="DZ342" s="34">
        <f>(DY342/12*1*$D342*$G342*$H342*$M342*DZ$9)+(DY342/12*11*$E342*$G342*$H342*$M342*DZ$10)</f>
        <v>461140.26224000001</v>
      </c>
      <c r="EA342" s="34">
        <v>3</v>
      </c>
      <c r="EB342" s="34">
        <v>335358.18</v>
      </c>
      <c r="EC342" s="34">
        <f>DY342-EA342</f>
        <v>1</v>
      </c>
      <c r="ED342" s="34">
        <f>EC342*$E342*$G$342*$H342*$M342*ED$10</f>
        <v>116451.4008</v>
      </c>
      <c r="EE342" s="34">
        <f t="shared" si="2833"/>
        <v>4</v>
      </c>
      <c r="EF342" s="34">
        <f t="shared" si="2833"/>
        <v>451809.5808</v>
      </c>
      <c r="EG342" s="34">
        <v>1</v>
      </c>
      <c r="EH342" s="34">
        <f>(EG342/12*1*$D342*$G342*$H342*$L342*EH$9)+(EG342/12*11*$E342*$G342*$H342*$L342*EH$10)</f>
        <v>96515.572766666664</v>
      </c>
      <c r="EI342" s="34">
        <v>1</v>
      </c>
      <c r="EJ342" s="34">
        <v>97042.83</v>
      </c>
      <c r="EK342" s="34"/>
      <c r="EL342" s="34"/>
      <c r="EM342" s="34">
        <f t="shared" si="2834"/>
        <v>1</v>
      </c>
      <c r="EN342" s="34">
        <f t="shared" si="2834"/>
        <v>97042.83</v>
      </c>
      <c r="EO342" s="34"/>
      <c r="EP342" s="34">
        <f>(EO342/12*1*$D342*$G342*$H342*$L342*EP$9)+(EO342/12*11*$E342*$G342*$H342*$L342*EP$10)</f>
        <v>0</v>
      </c>
      <c r="EQ342" s="34">
        <v>0</v>
      </c>
      <c r="ER342" s="34">
        <f t="shared" si="2841"/>
        <v>0</v>
      </c>
      <c r="ES342" s="34"/>
      <c r="ET342" s="34"/>
      <c r="EU342" s="34">
        <f t="shared" si="2835"/>
        <v>0</v>
      </c>
      <c r="EV342" s="34">
        <f t="shared" si="2835"/>
        <v>0</v>
      </c>
      <c r="EW342" s="34"/>
      <c r="EX342" s="34">
        <f>(EW342/12*1*$D342*$G342*$H342*$M342*EX$9)+(EW342/12*11*$E342*$G342*$H342*$M342*EX$10)</f>
        <v>0</v>
      </c>
      <c r="EY342" s="34">
        <f t="shared" si="2861"/>
        <v>0</v>
      </c>
      <c r="EZ342" s="34">
        <f t="shared" si="2842"/>
        <v>0</v>
      </c>
      <c r="FA342" s="34"/>
      <c r="FB342" s="34">
        <f>FA342*$E342*$G$342*$H342*$M342*FB$10</f>
        <v>0</v>
      </c>
      <c r="FC342" s="34">
        <f t="shared" si="2514"/>
        <v>0</v>
      </c>
      <c r="FD342" s="34">
        <f t="shared" si="2514"/>
        <v>0</v>
      </c>
      <c r="FE342" s="34">
        <v>2</v>
      </c>
      <c r="FF342" s="34">
        <f>(FE342/12*1*$D342*$G342*$H342*$M342*FF$9)+(FE342/12*11*$E342*$G342*$H342*$M342*FF$10)</f>
        <v>299163.4436</v>
      </c>
      <c r="FG342" s="34">
        <v>0</v>
      </c>
      <c r="FH342" s="34">
        <f t="shared" si="2396"/>
        <v>0</v>
      </c>
      <c r="FI342" s="34"/>
      <c r="FJ342" s="34">
        <f>FI342*$E342*$G$342*$H342*$M342*FJ$10</f>
        <v>0</v>
      </c>
      <c r="FK342" s="34">
        <f t="shared" si="2515"/>
        <v>0</v>
      </c>
      <c r="FL342" s="34">
        <f t="shared" si="2515"/>
        <v>0</v>
      </c>
      <c r="FM342" s="34"/>
      <c r="FN342" s="34">
        <f>(FM342/12*1*$D342*$G342*$H342*$M342*FN$9)+(FM342/12*11*$E342*$G342*$H342*$M342*FN$10)</f>
        <v>0</v>
      </c>
      <c r="FO342" s="34">
        <f t="shared" ref="FO342:FO357" si="2864">FM342/12*3</f>
        <v>0</v>
      </c>
      <c r="FP342" s="34">
        <f t="shared" si="2843"/>
        <v>0</v>
      </c>
      <c r="FQ342" s="34"/>
      <c r="FR342" s="34">
        <f>FQ342*$E342*$G$342*$H342*$M342*FR$10</f>
        <v>0</v>
      </c>
      <c r="FS342" s="34"/>
      <c r="FT342" s="34"/>
      <c r="FU342" s="34"/>
      <c r="FV342" s="34">
        <f>(FU342/12*1*$D342*$G342*$H342*$N342*FV$9)+(FU342/12*11*$E342*$G342*$H342*$N342*FV$10)</f>
        <v>0</v>
      </c>
      <c r="FW342" s="34">
        <v>0</v>
      </c>
      <c r="FX342" s="34">
        <v>0</v>
      </c>
      <c r="FY342" s="34"/>
      <c r="FZ342" s="34"/>
      <c r="GA342" s="34">
        <f t="shared" si="2836"/>
        <v>0</v>
      </c>
      <c r="GB342" s="34">
        <f t="shared" si="2836"/>
        <v>0</v>
      </c>
      <c r="GC342" s="34"/>
      <c r="GD342" s="34">
        <f>(GC342/12*1*$D342*$G342*$H342*$O342*GD$9)+(GC342/12*11*$E342*$G342*$H342*$P342*GD$10)</f>
        <v>0</v>
      </c>
      <c r="GE342" s="34">
        <f t="shared" si="2762"/>
        <v>0</v>
      </c>
      <c r="GF342" s="34">
        <f t="shared" si="2849"/>
        <v>0</v>
      </c>
      <c r="GG342" s="34"/>
      <c r="GH342" s="34"/>
      <c r="GI342" s="27">
        <f t="shared" si="2837"/>
        <v>0</v>
      </c>
      <c r="GJ342" s="27">
        <f t="shared" si="2837"/>
        <v>0</v>
      </c>
      <c r="GK342" s="37"/>
      <c r="GL342" s="38"/>
    </row>
    <row r="343" spans="1:194" ht="45" x14ac:dyDescent="0.25">
      <c r="A343" s="41"/>
      <c r="B343" s="72">
        <v>295</v>
      </c>
      <c r="C343" s="28" t="s">
        <v>481</v>
      </c>
      <c r="D343" s="29">
        <f t="shared" si="2838"/>
        <v>18150.400000000001</v>
      </c>
      <c r="E343" s="29">
        <f t="shared" si="2838"/>
        <v>18790</v>
      </c>
      <c r="F343" s="30">
        <v>18508</v>
      </c>
      <c r="G343" s="39">
        <v>5.35</v>
      </c>
      <c r="H343" s="31">
        <v>1</v>
      </c>
      <c r="I343" s="32"/>
      <c r="J343" s="32"/>
      <c r="K343" s="32"/>
      <c r="L343" s="29">
        <v>1.4</v>
      </c>
      <c r="M343" s="29">
        <v>1.68</v>
      </c>
      <c r="N343" s="29">
        <v>2.23</v>
      </c>
      <c r="O343" s="29">
        <v>2.39</v>
      </c>
      <c r="P343" s="33">
        <v>2.57</v>
      </c>
      <c r="Q343" s="34">
        <v>150</v>
      </c>
      <c r="R343" s="34">
        <f>(Q343/12*1*$D343*$G343*$H343*$L343*R$9)+(Q343/12*5*$E343*$G343*$H343*$L343)+(Q343/12*6*$F343*$G343*$H343*$L343)</f>
        <v>21062202.07</v>
      </c>
      <c r="S343" s="34"/>
      <c r="T343" s="34">
        <f>(S343/12*1*$D343*$G343*$H343*$L343*T$9)+(S343/12*5*$E343*$G343*$H343*$L343)+(S343/12*6*$F343*$G343*$H343*$L343)</f>
        <v>0</v>
      </c>
      <c r="U343" s="34"/>
      <c r="V343" s="34">
        <f>(U343/12*1*$D343*$G343*$H343*$L343*V$9)+(U343/12*5*$E343*$G343*$H343*$L343)+(U343/12*6*$F343*$G343*$H343*$L343)</f>
        <v>0</v>
      </c>
      <c r="W343" s="34"/>
      <c r="X343" s="34">
        <f>(W343/12*1*$D343*$G343*$H343*$L343*X$9)+(W343/12*5*$E343*$G343*$H343*$L343)+(W343/12*6*$F343*$G343*$H343*$L343)</f>
        <v>0</v>
      </c>
      <c r="Y343" s="34"/>
      <c r="Z343" s="34">
        <f>(Y343/12*1*$D343*$G343*$H343*$L343*Z$9)+(Y343/12*5*$E343*$G343*$H343*$L343)+(Y343/12*6*$F343*$G343*$H343*$L343)</f>
        <v>0</v>
      </c>
      <c r="AA343" s="34"/>
      <c r="AB343" s="34">
        <f>(AA343/12*1*$D343*$G343*$H343*$L343*AB$9)+(AA343/12*5*$E343*$G343*$H343*$L343)+(AA343/12*6*$F343*$G343*$H343*$L343)</f>
        <v>0</v>
      </c>
      <c r="AC343" s="34"/>
      <c r="AD343" s="34">
        <f>(AC343/12*1*$D343*$G343*$H343*$L343*AD$9)+(AC343/12*5*$E343*$G343*$H343*$L343)+(AC343/12*6*$F343*$G343*$H343*$L343)</f>
        <v>0</v>
      </c>
      <c r="AE343" s="34"/>
      <c r="AF343" s="34">
        <f>(AE343/12*1*$D343*$G343*$H343*$L343*AF$9)+(AE343/12*5*$E343*$G343*$H343*$L343)+(AE343/12*6*$F343*$G343*$H343*$L343)</f>
        <v>0</v>
      </c>
      <c r="AG343" s="34"/>
      <c r="AH343" s="34">
        <f>(AG343/12*1*$D343*$G343*$H343*$L343*AH$9)+(AG343/12*5*$E343*$G343*$H343*$L343)+(AG343/12*6*$F343*$G343*$H343*$L343)</f>
        <v>0</v>
      </c>
      <c r="AI343" s="34"/>
      <c r="AJ343" s="34">
        <f>(AI343/12*1*$D343*$G343*$H343*$L343*AJ$9)+(AI343/12*11*$E343*$G343*$H343*$L343)</f>
        <v>0</v>
      </c>
      <c r="AK343" s="34"/>
      <c r="AL343" s="34">
        <f>(AK343/12*1*$D343*$G343*$H343*$L343*AL$9)+(AK343/12*5*$E343*$G343*$H343*$L343)+(AK343/12*6*$F343*$G343*$H343*$L343)</f>
        <v>0</v>
      </c>
      <c r="AM343" s="34"/>
      <c r="AN343" s="34">
        <f>(AM343/12*1*$D343*$G343*$H343*$L343*AN$9)+(AM343/12*5*$E343*$G343*$H343*$L343)+(AM343/12*6*$F343*$G343*$H343*$L343)</f>
        <v>0</v>
      </c>
      <c r="AO343" s="34"/>
      <c r="AP343" s="34">
        <f>(AO343/12*1*$D343*$G343*$H343*$L343*AP$9)+(AO343/12*5*$E343*$G343*$H343*$L343)+(AO343/12*6*$F343*$G343*$H343*$L343)</f>
        <v>0</v>
      </c>
      <c r="AQ343" s="34"/>
      <c r="AR343" s="34">
        <f>(AQ343/12*1*$D343*$G343*$H343*$M343*AR$9)+(AQ343/12*5*$E343*$G343*$H343*$M343)+(AQ343/12*6*$F343*$G343*$H343*$M343)</f>
        <v>0</v>
      </c>
      <c r="AS343" s="34"/>
      <c r="AT343" s="34">
        <f>(AS343/12*1*$D343*$G343*$H343*$M343*AT$9)+(AS343/12*5*$E343*$G343*$H343*$M343)+(AS343/12*6*$F343*$G343*$H343*$M343)</f>
        <v>0</v>
      </c>
      <c r="AU343" s="70"/>
      <c r="AV343" s="34">
        <f>(AU343/12*1*$D343*$G343*$H343*$M343*AV$9)+(AU343/12*5*$E343*$G343*$H343*$M343)+(AU343/12*6*$F343*$G343*$H343*$M343)</f>
        <v>0</v>
      </c>
      <c r="AW343" s="34"/>
      <c r="AX343" s="34">
        <f>(AW343/12*1*$D343*$G343*$H343*$M343*AX$9)+(AW343/12*5*$E343*$G343*$H343*$M343)+(AW343/12*6*$F343*$G343*$H343*$M343)</f>
        <v>0</v>
      </c>
      <c r="AY343" s="34"/>
      <c r="AZ343" s="34">
        <f>(AY343/12*1*$D343*$G343*$H343*$L343*AZ$9)+(AY343/12*5*$E343*$G343*$H343*$L343)+(AY343/12*6*$F343*$G343*$H343*$L343)</f>
        <v>0</v>
      </c>
      <c r="BA343" s="34"/>
      <c r="BB343" s="34">
        <f>(BA343/12*1*$D343*$G343*$H343*$L343*BB$9)+(BA343/12*5*$E343*$G343*$H343*$L343)+(BA343/12*6*$F343*$G343*$H343*$L343)</f>
        <v>0</v>
      </c>
      <c r="BC343" s="34"/>
      <c r="BD343" s="34">
        <f>(BC343/12*1*$D343*$G343*$H343*$M343*BD$9)+(BC343/12*5*$E343*$G343*$H343*$M343)+(BC343/12*6*$F343*$G343*$H343*$M343)</f>
        <v>0</v>
      </c>
      <c r="BE343" s="34"/>
      <c r="BF343" s="34">
        <f>(BE343/12*1*$D343*$G343*$H343*$L343*BF$9)+(BE343/12*5*$E343*$G343*$H343*$L343)+(BE343/12*6*$F343*$G343*$H343*$L343)</f>
        <v>0</v>
      </c>
      <c r="BG343" s="34"/>
      <c r="BH343" s="34">
        <f>(BG343/12*1*$D343*$G343*$H343*$L343*BH$9)+(BG343/12*5*$E343*$G343*$H343*$L343)+(BG343/12*6*$F343*$G343*$H343*$L343)</f>
        <v>0</v>
      </c>
      <c r="BI343" s="34"/>
      <c r="BJ343" s="34">
        <f>(BI343/12*1*$D343*$G343*$H343*$L343*BJ$9)+(BI343/12*5*$E343*$G343*$H343*$L343)+(BI343/12*6*$F343*$G343*$H343*$L343)</f>
        <v>0</v>
      </c>
      <c r="BK343" s="34"/>
      <c r="BL343" s="34">
        <f>(BK343/12*1*$D343*$G343*$H343*$M343*BL$9)+(BK343/12*5*$E343*$G343*$H343*$M343)+(BK343/12*6*$F343*$G343*$H343*$M343)</f>
        <v>0</v>
      </c>
      <c r="BM343" s="34"/>
      <c r="BN343" s="34">
        <f>(BM343/12*1*$D343*$G343*$H343*$L343*BN$9)+(BM343/12*5*$E343*$G343*$H343*$L343)+(BM343/12*6*$F343*$G343*$H343*$L343)</f>
        <v>0</v>
      </c>
      <c r="BO343" s="34"/>
      <c r="BP343" s="34">
        <f>(BO343/12*1*$D343*$G343*$H343*$L343*BP$9)+(BO343/12*11*$E343*$G343*$H343*$L343)</f>
        <v>0</v>
      </c>
      <c r="BQ343" s="40">
        <v>35</v>
      </c>
      <c r="BR343" s="34">
        <f>(BQ343/12*1*$D343*$G343*$H343*$M343*BR$9)+(BQ343/12*5*$E343*$G343*$H343*$M343)+(BQ343/12*6*$F343*$G343*$H343*$M343)</f>
        <v>5868867.8154399991</v>
      </c>
      <c r="BS343" s="34"/>
      <c r="BT343" s="34">
        <f>(BS343/12*1*$D343*$G343*$H343*$M343*BT$9)+(BS343/12*4*$E343*$G343*$H343*$M605)+(BS343/12*1*$E343*$G343*$H343*$M343)+(BS343/12*6*$F343*$G343*$H343*$M343)</f>
        <v>0</v>
      </c>
      <c r="BU343" s="34"/>
      <c r="BV343" s="34">
        <f>(BU343/12*1*$D343*$F343*$G343*$L343*BV$9)+(BU343/12*11*$E343*$F343*$G343*$L343)</f>
        <v>0</v>
      </c>
      <c r="BW343" s="34"/>
      <c r="BX343" s="34">
        <f>(BW343/12*1*$D343*$G343*$H343*$L343*BX$9)+(BW343/12*5*$E343*$G343*$H343*$L343)+(BW343/12*6*$F343*$G343*$H343*$L343)</f>
        <v>0</v>
      </c>
      <c r="BY343" s="34"/>
      <c r="BZ343" s="34">
        <f>(BY343/12*1*$D343*$G343*$H343*$L343*BZ$9)+(BY343/12*5*$E343*$G343*$H343*$L343)+(BY343/12*6*$F343*$G343*$H343*$L343)</f>
        <v>0</v>
      </c>
      <c r="CA343" s="34"/>
      <c r="CB343" s="34">
        <f>(CA343/12*1*$D343*$G343*$H343*$L343*CB$9)+(CA343/12*5*$E343*$G343*$H343*$L343)+(CA343/12*6*$F343*$G343*$H343*$L343)</f>
        <v>0</v>
      </c>
      <c r="CC343" s="34"/>
      <c r="CD343" s="34">
        <f>(CC343/12*1*$D343*$G343*$H343*$L343*CD$9)+(CC343/12*5*$E343*$G343*$H343*$L343)+(CC343/12*6*$F343*$G343*$H343*$L343)</f>
        <v>0</v>
      </c>
      <c r="CE343" s="34"/>
      <c r="CF343" s="34">
        <f>(CE343/12*1*$D343*$G343*$H343*$M343*CF$9)+(CE343/12*5*$E343*$G343*$H343*$M343)+(CE343/12*6*$F343*$G343*$H343*$M343)</f>
        <v>0</v>
      </c>
      <c r="CG343" s="34"/>
      <c r="CH343" s="34">
        <f>(CG343/12*1*$D343*$G343*$H343*$L343*CH$9)+(CG343/12*5*$E343*$G343*$H343*$L343)+(CG343/12*6*$F343*$G343*$H343*$L343)</f>
        <v>0</v>
      </c>
      <c r="CI343" s="34"/>
      <c r="CJ343" s="34">
        <f>(CI343/12*1*$D343*$G343*$H343*$M343*CJ$9)+(CI343/12*5*$E343*$G343*$H343*$M343)+(CI343/12*6*$F343*$G343*$H343*$M343)</f>
        <v>0</v>
      </c>
      <c r="CK343" s="34"/>
      <c r="CL343" s="34">
        <f>(CK343/12*1*$D343*$G343*$H343*$L343*CL$9)+(CK343/12*5*$E343*$G343*$H343*$L343)+(CK343/12*6*$F343*$G343*$H343*$L343)</f>
        <v>0</v>
      </c>
      <c r="CM343" s="34"/>
      <c r="CN343" s="34">
        <f>(CM343/12*1*$D343*$G343*$H343*$L343*CN$9)+(CM343/12*11*$E343*$G343*$H343*$L343)</f>
        <v>0</v>
      </c>
      <c r="CO343" s="34"/>
      <c r="CP343" s="34">
        <f t="shared" ref="CP343" si="2865">(CO343/3*1*$D343*$G343*$H343*$L343*CP$9)+(CO343/3*2*$E343*$G343*$H343*$L343)</f>
        <v>0</v>
      </c>
      <c r="CQ343" s="34"/>
      <c r="CR343" s="34"/>
      <c r="CS343" s="34">
        <f t="shared" si="2832"/>
        <v>0</v>
      </c>
      <c r="CT343" s="34">
        <f t="shared" si="2832"/>
        <v>0</v>
      </c>
      <c r="CU343" s="34"/>
      <c r="CV343" s="34">
        <f>(CU343/12*1*$D343*$G343*$H343*$M343*CV$9)+(CU343/12*5*$E343*$G343*$H343*$M343)+(CU343/12*6*$F343*$G343*$H343*$M343)</f>
        <v>0</v>
      </c>
      <c r="CW343" s="34"/>
      <c r="CX343" s="34">
        <f>(CW343/12*1*$D343*$G343*$H343*$M343*CX$9)+(CW343/12*5*$E343*$G343*$H343*$M343)+(CW343/12*6*$F343*$G343*$H343*$M343)</f>
        <v>0</v>
      </c>
      <c r="CY343" s="34"/>
      <c r="CZ343" s="34">
        <f>(CY343/12*1*$D343*$G343*$H343*$L343*CZ$9)+(CY343/12*5*$E343*$G343*$H343*$L343)+(CY343/12*6*$F343*$G343*$H343*$L343)</f>
        <v>0</v>
      </c>
      <c r="DA343" s="34"/>
      <c r="DB343" s="34">
        <f>(DA343/12*1*$D343*$G343*$H343*$M343*DB$9)+(DA343/12*5*$E343*$G343*$H343*$M343)+(DA343/12*6*$F343*$G343*$H343*$M343)</f>
        <v>0</v>
      </c>
      <c r="DC343" s="34"/>
      <c r="DD343" s="34">
        <f>(DC343/12*1*$D343*$G343*$H343*$M343*DD$9)+(DC343/12*5*$E343*$G343*$H343*$M343)+(DC343/12*6*$F343*$G343*$H343*$M343)</f>
        <v>0</v>
      </c>
      <c r="DE343" s="34"/>
      <c r="DF343" s="34">
        <f>(DE343/12*1*$D343*$G343*$H343*$M343*DF$9)+(DE343/12*5*$E343*$G343*$H343*$M343)+(DE343/12*6*$F343*$G343*$H343*$M343)</f>
        <v>0</v>
      </c>
      <c r="DG343" s="34"/>
      <c r="DH343" s="34">
        <f>(DG343/12*1*$D343*$G343*$H343*$M343*DH$9)+(DG343/12*11*$E343*$G343*$H343*$M343)</f>
        <v>0</v>
      </c>
      <c r="DI343" s="34">
        <v>0</v>
      </c>
      <c r="DJ343" s="34">
        <f t="shared" ref="DJ343" si="2866">(DI343/3*1*$D343*$G343*$H343*$M343*DJ$9)+(DI343/3*2*$E343*$G343*$H343*$M343)</f>
        <v>0</v>
      </c>
      <c r="DK343" s="34"/>
      <c r="DL343" s="27"/>
      <c r="DM343" s="34"/>
      <c r="DN343" s="27"/>
      <c r="DO343" s="34"/>
      <c r="DP343" s="34">
        <f>(DO343/12*1*$D343*$G343*$H343*$L343*DP$9)+(DO343/12*5*$E343*$G343*$H343*$L343)+(DO343/12*6*$F343*$G343*$H343*$L343)</f>
        <v>0</v>
      </c>
      <c r="DQ343" s="34"/>
      <c r="DR343" s="34">
        <f>(DQ343/12*1*$D343*$G343*$H343*$M343*DR$9)+(DQ343/12*11*$E343*$G343*$H343*$M343)</f>
        <v>0</v>
      </c>
      <c r="DS343" s="34">
        <v>0</v>
      </c>
      <c r="DT343" s="34">
        <f t="shared" ref="DT343" si="2867">(DS343/3*1*$D343*$G343*$H343*$M343*DT$9)+(DS343/3*2*$E343*$G343*$H343*$M343)</f>
        <v>0</v>
      </c>
      <c r="DU343" s="34"/>
      <c r="DV343" s="27"/>
      <c r="DW343" s="34"/>
      <c r="DX343" s="34"/>
      <c r="DY343" s="34"/>
      <c r="DZ343" s="34">
        <f>(DY343/12*1*$D343*$G343*$H343*$M343*DZ$9)+(DY343/12*11*$E343*$G343*$H343*$M343)</f>
        <v>0</v>
      </c>
      <c r="EA343" s="34">
        <v>0</v>
      </c>
      <c r="EB343" s="34">
        <v>0</v>
      </c>
      <c r="EC343" s="27">
        <f>EB343*D343*$G$342*G343*L343*$DX$10</f>
        <v>0</v>
      </c>
      <c r="ED343" s="34">
        <f t="shared" ref="ED343:ED344" si="2868">DZ343+EB343</f>
        <v>0</v>
      </c>
      <c r="EE343" s="34">
        <f t="shared" si="2833"/>
        <v>0</v>
      </c>
      <c r="EF343" s="34">
        <f t="shared" si="2833"/>
        <v>0</v>
      </c>
      <c r="EG343" s="34"/>
      <c r="EH343" s="34">
        <f>(EG343/12*1*$D343*$G343*$H343*$L343*EH$9)+(EG343/12*11*$E343*$G343*$H343*$L343)</f>
        <v>0</v>
      </c>
      <c r="EI343" s="34">
        <v>0</v>
      </c>
      <c r="EJ343" s="34">
        <v>0</v>
      </c>
      <c r="EK343" s="34"/>
      <c r="EL343" s="34"/>
      <c r="EM343" s="34">
        <f t="shared" si="2834"/>
        <v>0</v>
      </c>
      <c r="EN343" s="34">
        <f t="shared" si="2834"/>
        <v>0</v>
      </c>
      <c r="EO343" s="34"/>
      <c r="EP343" s="34">
        <f>(EO343/12*1*$D343*$G343*$H343*$L343*EP$9)+(EO343/12*11*$E343*$G343*$H343*$L343)</f>
        <v>0</v>
      </c>
      <c r="EQ343" s="34">
        <v>0</v>
      </c>
      <c r="ER343" s="34">
        <f t="shared" ref="ER343" si="2869">(EQ343/3*1*$D343*$G343*$H343*$L343*ER$9)+(EQ343/3*2*$E343*$G343*$H343*$L343)</f>
        <v>0</v>
      </c>
      <c r="ES343" s="34"/>
      <c r="ET343" s="34"/>
      <c r="EU343" s="34">
        <f t="shared" si="2835"/>
        <v>0</v>
      </c>
      <c r="EV343" s="34">
        <f t="shared" si="2835"/>
        <v>0</v>
      </c>
      <c r="EW343" s="34"/>
      <c r="EX343" s="34">
        <f>(EW343/12*1*$D343*$G343*$H343*$M343*EX$9)+(EW343/12*11*$E343*$G343*$H343*$M343)</f>
        <v>0</v>
      </c>
      <c r="EY343" s="34">
        <f t="shared" si="2861"/>
        <v>0</v>
      </c>
      <c r="EZ343" s="34">
        <f t="shared" ref="EZ343" si="2870">(EY343/3*1*$D343*$G343*$H343*$M343*EZ$9)+(EY343/3*2*$E343*$G343*$H343*$M343)</f>
        <v>0</v>
      </c>
      <c r="FA343" s="34"/>
      <c r="FB343" s="34">
        <f t="shared" ref="FB343:FB344" si="2871">EX343+EZ343</f>
        <v>0</v>
      </c>
      <c r="FC343" s="34">
        <f t="shared" si="2514"/>
        <v>0</v>
      </c>
      <c r="FD343" s="34">
        <f t="shared" si="2514"/>
        <v>0</v>
      </c>
      <c r="FE343" s="34"/>
      <c r="FF343" s="34">
        <f>(FE343/12*1*$D343*$G343*$H343*$M343*FF$9)+(FE343/12*11*$E343*$G343*$H343*$M343)</f>
        <v>0</v>
      </c>
      <c r="FG343" s="34">
        <v>0</v>
      </c>
      <c r="FH343" s="34">
        <f t="shared" ref="FH343" si="2872">(FG343/3*1*$D343*$G343*$H343*$M343*FH$9)+(FG343/3*2*$E343*$G343*$H343*$M343)</f>
        <v>0</v>
      </c>
      <c r="FI343" s="34"/>
      <c r="FJ343" s="34">
        <f t="shared" ref="FJ343:FJ344" si="2873">FF343+FH343</f>
        <v>0</v>
      </c>
      <c r="FK343" s="34">
        <f t="shared" si="2515"/>
        <v>0</v>
      </c>
      <c r="FL343" s="34">
        <f t="shared" si="2515"/>
        <v>0</v>
      </c>
      <c r="FM343" s="34"/>
      <c r="FN343" s="34">
        <f>(FM343/12*1*$D343*$G343*$H343*$M343*FN$9)+(FM343/12*11*$E343*$G343*$H343*$M343)</f>
        <v>0</v>
      </c>
      <c r="FO343" s="34">
        <f t="shared" si="2864"/>
        <v>0</v>
      </c>
      <c r="FP343" s="34">
        <f t="shared" ref="FP343" si="2874">(FO343/3*1*$D343*$G343*$H343*$M343*FP$9)+(FO343/3*2*$E343*$G343*$H343*$M343)</f>
        <v>0</v>
      </c>
      <c r="FQ343" s="34"/>
      <c r="FR343" s="34">
        <f t="shared" ref="FR343:FT357" si="2875">FN343+FP343</f>
        <v>0</v>
      </c>
      <c r="FS343" s="34">
        <f t="shared" si="2875"/>
        <v>0</v>
      </c>
      <c r="FT343" s="34">
        <f t="shared" si="2875"/>
        <v>0</v>
      </c>
      <c r="FU343" s="34"/>
      <c r="FV343" s="34">
        <f>(FU343/12*1*$D343*$G343*$H343*$N343*FV$9)+(FU343/12*11*$E343*$G343*$H343*$N343)</f>
        <v>0</v>
      </c>
      <c r="FW343" s="34">
        <v>0</v>
      </c>
      <c r="FX343" s="34">
        <v>0</v>
      </c>
      <c r="FY343" s="34"/>
      <c r="FZ343" s="34"/>
      <c r="GA343" s="34">
        <f t="shared" si="2836"/>
        <v>0</v>
      </c>
      <c r="GB343" s="34">
        <f t="shared" si="2836"/>
        <v>0</v>
      </c>
      <c r="GC343" s="34"/>
      <c r="GD343" s="34">
        <f>(GC343/12*1*$D343*$G343*$H343*$O343*GD$9)+(GC343/12*11*$E343*$G343*$H343*$P343)</f>
        <v>0</v>
      </c>
      <c r="GE343" s="34">
        <f t="shared" si="2762"/>
        <v>0</v>
      </c>
      <c r="GF343" s="34">
        <f t="shared" ref="GF343" si="2876">(GE343/3*1*$D343*$G343*$H343*$O343*GF$9)+(GE343/3*2*$E343*$G343*$H343*$P343)</f>
        <v>0</v>
      </c>
      <c r="GG343" s="34"/>
      <c r="GH343" s="34"/>
      <c r="GI343" s="27">
        <f t="shared" si="2837"/>
        <v>0</v>
      </c>
      <c r="GJ343" s="27">
        <f t="shared" si="2837"/>
        <v>0</v>
      </c>
      <c r="GK343" s="37"/>
      <c r="GL343" s="38"/>
    </row>
    <row r="344" spans="1:194" ht="45" x14ac:dyDescent="0.25">
      <c r="A344" s="41"/>
      <c r="B344" s="72">
        <v>296</v>
      </c>
      <c r="C344" s="28" t="s">
        <v>482</v>
      </c>
      <c r="D344" s="29">
        <f t="shared" si="2838"/>
        <v>18150.400000000001</v>
      </c>
      <c r="E344" s="29">
        <f t="shared" si="2838"/>
        <v>18790</v>
      </c>
      <c r="F344" s="30">
        <v>18508</v>
      </c>
      <c r="G344" s="39">
        <v>0.32</v>
      </c>
      <c r="H344" s="31">
        <v>1</v>
      </c>
      <c r="I344" s="32"/>
      <c r="J344" s="32"/>
      <c r="K344" s="32"/>
      <c r="L344" s="29">
        <v>1.4</v>
      </c>
      <c r="M344" s="29">
        <v>1.68</v>
      </c>
      <c r="N344" s="29">
        <v>2.23</v>
      </c>
      <c r="O344" s="29">
        <v>2.39</v>
      </c>
      <c r="P344" s="33">
        <v>2.57</v>
      </c>
      <c r="Q344" s="34"/>
      <c r="R344" s="34">
        <f>(Q344/12*1*$D344*$G344*$H344*$L344*R$9)+(Q344/12*5*$E344*$G344*$H344*$L344*R$10)+(Q344/12*6*$F344*$G344*$H344*$L344*R$10)</f>
        <v>0</v>
      </c>
      <c r="S344" s="34">
        <v>0</v>
      </c>
      <c r="T344" s="34">
        <f>(S344/12*1*$D344*$G344*$H344*$L344*T$9)+(S344/12*5*$E344*$G344*$H344*$L344*T$10)+(S344/12*6*$F344*$G344*$H344*$L344*T$10)</f>
        <v>0</v>
      </c>
      <c r="U344" s="34">
        <v>0</v>
      </c>
      <c r="V344" s="34">
        <f t="shared" ref="V344:V346" si="2877">(U344/12*1*$D344*$G344*$H344*$L344*V$9)+(U344/12*5*$E344*$G344*$H344*$L344*V$10)+(U344/12*6*$F344*$G344*$H344*$L344*V$10)</f>
        <v>0</v>
      </c>
      <c r="W344" s="34"/>
      <c r="X344" s="34">
        <f t="shared" ref="X344:X346" si="2878">(W344/12*1*$D344*$G344*$H344*$L344*X$9)+(W344/12*5*$E344*$G344*$H344*$L344*X$10)+(W344/12*6*$F344*$G344*$H344*$L344*X$10)</f>
        <v>0</v>
      </c>
      <c r="Y344" s="34"/>
      <c r="Z344" s="34">
        <f t="shared" ref="Z344:Z346" si="2879">(Y344/12*1*$D344*$G344*$H344*$L344*Z$9)+(Y344/12*5*$E344*$G344*$H344*$L344*Z$10)+(Y344/12*6*$F344*$G344*$H344*$L344*Z$10)</f>
        <v>0</v>
      </c>
      <c r="AA344" s="34">
        <v>58</v>
      </c>
      <c r="AB344" s="34">
        <f t="shared" ref="AB344:AB346" si="2880">(AA344/12*1*$D344*$G344*$H344*$L344*AB$9)+(AA344/12*5*$E344*$G344*$H344*$L344*AB$10)+(AA344/12*6*$F344*$G344*$H344*$L344*AB$10)</f>
        <v>495998.61546666658</v>
      </c>
      <c r="AC344" s="34">
        <v>0</v>
      </c>
      <c r="AD344" s="34">
        <f t="shared" ref="AD344:AD346" si="2881">(AC344/12*1*$D344*$G344*$H344*$L344*AD$9)+(AC344/12*5*$E344*$G344*$H344*$L344*AD$10)+(AC344/12*6*$F344*$G344*$H344*$L344*AD$10)</f>
        <v>0</v>
      </c>
      <c r="AE344" s="34">
        <v>0</v>
      </c>
      <c r="AF344" s="34">
        <f t="shared" ref="AF344:AF346" si="2882">(AE344/12*1*$D344*$G344*$H344*$L344*AF$9)+(AE344/12*5*$E344*$G344*$H344*$L344*AF$10)+(AE344/12*6*$F344*$G344*$H344*$L344*AF$10)</f>
        <v>0</v>
      </c>
      <c r="AG344" s="34">
        <v>0</v>
      </c>
      <c r="AH344" s="34">
        <f t="shared" ref="AH344:AH346" si="2883">(AG344/12*1*$D344*$G344*$H344*$L344*AH$9)+(AG344/12*5*$E344*$G344*$H344*$L344*AH$10)+(AG344/12*6*$F344*$G344*$H344*$L344*AH$10)</f>
        <v>0</v>
      </c>
      <c r="AI344" s="34">
        <v>4</v>
      </c>
      <c r="AJ344" s="34">
        <f t="shared" ref="AJ344:AJ346" si="2884">(AI344/12*1*$D344*$G344*$H344*$L344*AJ$9)+(AI344/12*3*$E344*$G344*$H344*$L344*AJ$10)+(AI344/12*2*$E344*$G344*$H344*$L344*AJ$11)+(AI344/12*6*$F344*$G344*$H344*$L344*AJ$11)</f>
        <v>36685.014613333333</v>
      </c>
      <c r="AK344" s="34">
        <v>0</v>
      </c>
      <c r="AL344" s="34">
        <f>(AK344/12*1*$D344*$G344*$H344*$L344*AL$9)+(AK344/12*5*$E344*$G344*$H344*$L344*AL$10)+(AK344/12*6*$F344*$G344*$H344*$L344*AL$10)</f>
        <v>0</v>
      </c>
      <c r="AM344" s="34"/>
      <c r="AN344" s="34">
        <f>(AM344/12*1*$D344*$G344*$H344*$L344*AN$9)+(AM344/12*5*$E344*$G344*$H344*$L344*AN$10)+(AM344/12*6*$F344*$G344*$H344*$L344*AN$10)</f>
        <v>0</v>
      </c>
      <c r="AO344" s="34">
        <v>0</v>
      </c>
      <c r="AP344" s="34">
        <f t="shared" ref="AP344:AP346" si="2885">(AO344/12*1*$D344*$G344*$H344*$L344*AP$9)+(AO344/12*5*$E344*$G344*$H344*$L344*AP$10)+(AO344/12*6*$F344*$G344*$H344*$L344*AP$10)</f>
        <v>0</v>
      </c>
      <c r="AQ344" s="34"/>
      <c r="AR344" s="34">
        <f>(AQ344/12*1*$D344*$G344*$H344*$M344*AR$9)+(AQ344/12*5*$E344*$G344*$H344*$M344*AR$10)+(AQ344/12*6*$F344*$G344*$H344*$M344*AR$10)</f>
        <v>0</v>
      </c>
      <c r="AS344" s="34">
        <v>0</v>
      </c>
      <c r="AT344" s="34">
        <f>(AS344/12*1*$D344*$G344*$H344*$M344*AT$9)+(AS344/12*5*$E344*$G344*$H344*$M344*AT$10)+(AS344/12*6*$F344*$G344*$H344*$M344*AT$10)</f>
        <v>0</v>
      </c>
      <c r="AU344" s="70">
        <v>8</v>
      </c>
      <c r="AV344" s="34">
        <f t="shared" ref="AV344:AV346" si="2886">(AU344/12*1*$D344*$G344*$H344*$M344*AV$9)+(AU344/12*5*$E344*$G344*$H344*$M344*AV$10)+(AU344/12*6*$F344*$G344*$H344*$M344*AV$10)</f>
        <v>80236.590694399987</v>
      </c>
      <c r="AW344" s="34">
        <v>0</v>
      </c>
      <c r="AX344" s="34">
        <f t="shared" ref="AX344:AX346" si="2887">(AW344/12*1*$D344*$G344*$H344*$M344*AX$9)+(AW344/12*5*$E344*$G344*$H344*$M344*AX$10)+(AW344/12*6*$F344*$G344*$H344*$M344*AX$10)</f>
        <v>0</v>
      </c>
      <c r="AY344" s="34"/>
      <c r="AZ344" s="34">
        <f t="shared" ref="AZ344:AZ346" si="2888">(AY344/12*1*$D344*$G344*$H344*$L344*AZ$9)+(AY344/12*5*$E344*$G344*$H344*$L344*AZ$10)+(AY344/12*6*$F344*$G344*$H344*$L344*AZ$10)</f>
        <v>0</v>
      </c>
      <c r="BA344" s="34"/>
      <c r="BB344" s="34">
        <f t="shared" ref="BB344:BB346" si="2889">(BA344/12*1*$D344*$G344*$H344*$L344*BB$9)+(BA344/12*5*$E344*$G344*$H344*$L344*BB$10)+(BA344/12*6*$F344*$G344*$H344*$L344*BB$10)</f>
        <v>0</v>
      </c>
      <c r="BC344" s="34">
        <v>0</v>
      </c>
      <c r="BD344" s="34">
        <f t="shared" ref="BD344:BD346" si="2890">(BC344/12*1*$D344*$G344*$H344*$M344*BD$9)+(BC344/12*5*$E344*$G344*$H344*$M344*BD$10)+(BC344/12*6*$F344*$G344*$H344*$M344*BD$10)</f>
        <v>0</v>
      </c>
      <c r="BE344" s="34">
        <v>0</v>
      </c>
      <c r="BF344" s="34">
        <f t="shared" ref="BF344:BF346" si="2891">(BE344/12*1*$D344*$G344*$H344*$L344*BF$9)+(BE344/12*5*$E344*$G344*$H344*$L344*BF$10)+(BE344/12*6*$F344*$G344*$H344*$L344*BF$10)</f>
        <v>0</v>
      </c>
      <c r="BG344" s="34">
        <v>0</v>
      </c>
      <c r="BH344" s="34">
        <f t="shared" ref="BH344:BH346" si="2892">(BG344/12*1*$D344*$G344*$H344*$L344*BH$9)+(BG344/12*5*$E344*$G344*$H344*$L344*BH$10)+(BG344/12*6*$F344*$G344*$H344*$L344*BH$10)</f>
        <v>0</v>
      </c>
      <c r="BI344" s="34">
        <v>0</v>
      </c>
      <c r="BJ344" s="34">
        <f t="shared" ref="BJ344:BJ346" si="2893">(BI344/12*1*$D344*$G344*$H344*$L344*BJ$9)+(BI344/12*5*$E344*$G344*$H344*$L344*BJ$10)+(BI344/12*6*$F344*$G344*$H344*$L344*BJ$10)</f>
        <v>0</v>
      </c>
      <c r="BK344" s="34">
        <v>0</v>
      </c>
      <c r="BL344" s="34">
        <f t="shared" ref="BL344:BL346" si="2894">(BK344/12*1*$D344*$G344*$H344*$M344*BL$9)+(BK344/12*5*$E344*$G344*$H344*$M344*BL$10)+(BK344/12*6*$F344*$G344*$H344*$M344*BL$10)</f>
        <v>0</v>
      </c>
      <c r="BM344" s="34"/>
      <c r="BN344" s="34">
        <f t="shared" ref="BN344:BN346" si="2895">(BM344/12*1*$D344*$G344*$H344*$L344*BN$9)+(BM344/12*5*$E344*$G344*$H344*$L344*BN$10)+(BM344/12*6*$F344*$G344*$H344*$L344*BN$10)</f>
        <v>0</v>
      </c>
      <c r="BO344" s="34"/>
      <c r="BP344" s="34">
        <f t="shared" ref="BP344:BP346" si="2896">(BO344/12*1*$D344*$G344*$H344*$L344*BP$9)+(BO344/12*3*$E344*$G344*$H344*$L344*BP$10)+(BO344/12*2*$E344*$G344*$H344*$L344*BP$11)+(BO344/12*6*$F344*$G344*$H344*$L344*BP$11)</f>
        <v>0</v>
      </c>
      <c r="BQ344" s="40"/>
      <c r="BR344" s="34">
        <f t="shared" ref="BR344:BR346" si="2897">(BQ344/12*1*$D344*$G344*$H344*$M344*BR$9)+(BQ344/12*5*$E344*$G344*$H344*$M344*BR$10)+(BQ344/12*6*$F344*$G344*$H344*$M344*BR$10)</f>
        <v>0</v>
      </c>
      <c r="BS344" s="34">
        <v>0</v>
      </c>
      <c r="BT344" s="34">
        <f t="shared" ref="BT344:BT346" si="2898">(BS344/12*1*$D344*$G344*$H344*$M344*BT$9)+(BS344/12*4*$E344*$G344*$H344*$M344*BT$10)+(BS344/12*1*$E344*$G344*$H344*$M344*BT$12)+(BS344/12*6*$F344*$G344*$H344*$M344*BT$12)</f>
        <v>0</v>
      </c>
      <c r="BU344" s="34">
        <v>0</v>
      </c>
      <c r="BV344" s="34">
        <f t="shared" ref="BV344:BV346" si="2899">(BU344/12*1*$D344*$F344*$G344*$L344*BV$9)+(BU344/12*11*$E344*$F344*$G344*$L344*BV$10)</f>
        <v>0</v>
      </c>
      <c r="BW344" s="34">
        <v>0</v>
      </c>
      <c r="BX344" s="34">
        <f>(BW344/12*1*$D344*$G344*$H344*$L344*BX$9)+(BW344/12*5*$E344*$G344*$H344*$L344*BX$10)+(BW344/12*6*$F344*$G344*$H344*$L344*BX$10)</f>
        <v>0</v>
      </c>
      <c r="BY344" s="34"/>
      <c r="BZ344" s="34">
        <f>(BY344/12*1*$D344*$G344*$H344*$L344*BZ$9)+(BY344/12*5*$E344*$G344*$H344*$L344*BZ$10)+(BY344/12*6*$F344*$G344*$H344*$L344*BZ$10)</f>
        <v>0</v>
      </c>
      <c r="CA344" s="34">
        <v>0</v>
      </c>
      <c r="CB344" s="34">
        <f>(CA344/12*1*$D344*$G344*$H344*$L344*CB$9)+(CA344/12*5*$E344*$G344*$H344*$L344*CB$10)+(CA344/12*6*$F344*$G344*$H344*$L344*CB$10)</f>
        <v>0</v>
      </c>
      <c r="CC344" s="34">
        <v>0</v>
      </c>
      <c r="CD344" s="34">
        <f>(CC344/12*1*$D344*$G344*$H344*$L344*CD$9)+(CC344/12*5*$E344*$G344*$H344*$L344*CD$10)+(CC344/12*6*$F344*$G344*$H344*$L344*CD$10)</f>
        <v>0</v>
      </c>
      <c r="CE344" s="34">
        <v>0</v>
      </c>
      <c r="CF344" s="34">
        <f t="shared" ref="CF344:CF346" si="2900">(CE344/12*1*$D344*$G344*$H344*$M344*CF$9)+(CE344/12*5*$E344*$G344*$H344*$M344*CF$10)+(CE344/12*6*$F344*$G344*$H344*$M344*CF$10)</f>
        <v>0</v>
      </c>
      <c r="CG344" s="34"/>
      <c r="CH344" s="34">
        <f t="shared" ref="CH344:CH346" si="2901">(CG344/12*1*$D344*$G344*$H344*$L344*CH$9)+(CG344/12*5*$E344*$G344*$H344*$L344*CH$10)+(CG344/12*6*$F344*$G344*$H344*$L344*CH$10)</f>
        <v>0</v>
      </c>
      <c r="CI344" s="34"/>
      <c r="CJ344" s="34">
        <f t="shared" ref="CJ344:CJ346" si="2902">(CI344/12*1*$D344*$G344*$H344*$M344*CJ$9)+(CI344/12*5*$E344*$G344*$H344*$M344*CJ$10)+(CI344/12*6*$F344*$G344*$H344*$M344*CJ$10)</f>
        <v>0</v>
      </c>
      <c r="CK344" s="34">
        <v>0</v>
      </c>
      <c r="CL344" s="34">
        <f t="shared" ref="CL344:CL346" si="2903">(CK344/12*1*$D344*$G344*$H344*$L344*CL$9)+(CK344/12*5*$E344*$G344*$H344*$L344*CL$10)+(CK344/12*6*$F344*$G344*$H344*$L344*CL$10)</f>
        <v>0</v>
      </c>
      <c r="CM344" s="34"/>
      <c r="CN344" s="34">
        <f>(CM344/12*1*$D344*$G344*$H344*$L344*CN$9)+(CM344/12*11*$E344*$G344*$H344*$L344*CN$10)</f>
        <v>0</v>
      </c>
      <c r="CO344" s="34"/>
      <c r="CP344" s="34">
        <f t="shared" si="2597"/>
        <v>0</v>
      </c>
      <c r="CQ344" s="34"/>
      <c r="CR344" s="34"/>
      <c r="CS344" s="34">
        <f t="shared" si="2832"/>
        <v>0</v>
      </c>
      <c r="CT344" s="34">
        <f t="shared" si="2832"/>
        <v>0</v>
      </c>
      <c r="CU344" s="34"/>
      <c r="CV344" s="34">
        <f t="shared" ref="CV344:CV346" si="2904">(CU344/12*1*$D344*$G344*$H344*$M344*CV$9)+(CU344/12*5*$E344*$G344*$H344*$M344*CV$10)+(CU344/12*6*$F344*$G344*$H344*$M344*CV$10)</f>
        <v>0</v>
      </c>
      <c r="CW344" s="34">
        <v>4</v>
      </c>
      <c r="CX344" s="34">
        <f t="shared" ref="CX344:CX346" si="2905">(CW344/12*1*$D344*$G344*$H344*$M344*CX$9)+(CW344/12*5*$E344*$G344*$H344*$M344*CX$10)+(CW344/12*6*$F344*$G344*$H344*$M344*CX$10)</f>
        <v>38168.251699199995</v>
      </c>
      <c r="CY344" s="34">
        <v>0</v>
      </c>
      <c r="CZ344" s="34">
        <f t="shared" ref="CZ344:CZ346" si="2906">(CY344/12*1*$D344*$G344*$H344*$L344*CZ$9)+(CY344/12*5*$E344*$G344*$H344*$L344*CZ$10)+(CY344/12*6*$F344*$G344*$H344*$L344*CZ$10)</f>
        <v>0</v>
      </c>
      <c r="DA344" s="34">
        <v>0</v>
      </c>
      <c r="DB344" s="34">
        <f t="shared" ref="DB344:DB346" si="2907">(DA344/12*1*$D344*$G344*$H344*$M344*DB$9)+(DA344/12*5*$E344*$G344*$H344*$M344*DB$10)+(DA344/12*6*$F344*$G344*$H344*$M344*DB$10)</f>
        <v>0</v>
      </c>
      <c r="DC344" s="34">
        <v>0</v>
      </c>
      <c r="DD344" s="34">
        <f t="shared" ref="DD344:DD346" si="2908">(DC344/12*1*$D344*$G344*$H344*$M344*DD$9)+(DC344/12*5*$E344*$G344*$H344*$M344*DD$10)+(DC344/12*6*$F344*$G344*$H344*$M344*DD$10)</f>
        <v>0</v>
      </c>
      <c r="DE344" s="34"/>
      <c r="DF344" s="34">
        <f t="shared" ref="DF344:DF346" si="2909">(DE344/12*1*$D344*$G344*$H344*$M344*DF$9)+(DE344/12*5*$E344*$G344*$H344*$M344*DF$10)+(DE344/12*6*$F344*$G344*$H344*$M344*DF$10)</f>
        <v>0</v>
      </c>
      <c r="DG344" s="34"/>
      <c r="DH344" s="34">
        <f>(DG344/12*1*$D344*$G344*$H344*$M344*DH$9)+(DG344/12*11*$E344*$G344*$H344*$M344*DH$10)</f>
        <v>0</v>
      </c>
      <c r="DI344" s="34">
        <v>0</v>
      </c>
      <c r="DJ344" s="34">
        <f t="shared" ref="DJ344:DJ346" si="2910">(DI344/3*1*$D344*$G344*$H344*$M344*DJ$9)+(DI344/3*2*$E344*$G344*$H344*$M344*DJ$10)</f>
        <v>0</v>
      </c>
      <c r="DK344" s="34"/>
      <c r="DL344" s="27"/>
      <c r="DM344" s="34"/>
      <c r="DN344" s="27"/>
      <c r="DO344" s="34">
        <v>0</v>
      </c>
      <c r="DP344" s="34">
        <f t="shared" ref="DP344:DP346" si="2911">(DO344/12*1*$D344*$G344*$H344*$L344*DP$9)+(DO344/12*5*$E344*$G344*$H344*$L344*DP$10)+(DO344/12*6*$F344*$G344*$H344*$L344*DP$10)</f>
        <v>0</v>
      </c>
      <c r="DQ344" s="34"/>
      <c r="DR344" s="34">
        <f>(DQ344/12*1*$D344*$G344*$H344*$M344*DR$9)+(DQ344/12*11*$E344*$G344*$H344*$M344*DR$10)</f>
        <v>0</v>
      </c>
      <c r="DS344" s="34">
        <v>1</v>
      </c>
      <c r="DT344" s="34">
        <v>10646.99</v>
      </c>
      <c r="DU344" s="34"/>
      <c r="DV344" s="27"/>
      <c r="DW344" s="34"/>
      <c r="DX344" s="34"/>
      <c r="DY344" s="34"/>
      <c r="DZ344" s="34">
        <f>(DY344/12*1*$D344*$G344*$H344*$M344*DZ$9)+(DY344/12*11*$E344*$G344*$H344*$M344*DZ$10)</f>
        <v>0</v>
      </c>
      <c r="EA344" s="34">
        <v>2</v>
      </c>
      <c r="EB344" s="34">
        <v>20201.690000000002</v>
      </c>
      <c r="EC344" s="27">
        <f>EB344*D344*$G$342*G344*L344*$DX$10</f>
        <v>0</v>
      </c>
      <c r="ED344" s="34">
        <f t="shared" si="2868"/>
        <v>20201.690000000002</v>
      </c>
      <c r="EE344" s="34">
        <f t="shared" si="2833"/>
        <v>2</v>
      </c>
      <c r="EF344" s="34">
        <f t="shared" si="2833"/>
        <v>40403.380000000005</v>
      </c>
      <c r="EG344" s="34"/>
      <c r="EH344" s="34">
        <f>(EG344/12*1*$D344*$G344*$H344*$L344*EH$9)+(EG344/12*11*$E344*$G344*$H344*$L344*EH$10)</f>
        <v>0</v>
      </c>
      <c r="EI344" s="34">
        <v>0</v>
      </c>
      <c r="EJ344" s="34">
        <v>0</v>
      </c>
      <c r="EK344" s="34"/>
      <c r="EL344" s="34"/>
      <c r="EM344" s="34">
        <f t="shared" si="2834"/>
        <v>0</v>
      </c>
      <c r="EN344" s="34">
        <f t="shared" si="2834"/>
        <v>0</v>
      </c>
      <c r="EO344" s="34">
        <v>0</v>
      </c>
      <c r="EP344" s="34">
        <f>(EO344/12*1*$D344*$G344*$H344*$L344*EP$9)+(EO344/12*11*$E344*$G344*$H344*$L344*EP$10)</f>
        <v>0</v>
      </c>
      <c r="EQ344" s="34">
        <v>0</v>
      </c>
      <c r="ER344" s="34">
        <f t="shared" si="2841"/>
        <v>0</v>
      </c>
      <c r="ES344" s="34"/>
      <c r="ET344" s="34"/>
      <c r="EU344" s="34">
        <f t="shared" si="2835"/>
        <v>0</v>
      </c>
      <c r="EV344" s="34">
        <f t="shared" si="2835"/>
        <v>0</v>
      </c>
      <c r="EW344" s="34">
        <v>0</v>
      </c>
      <c r="EX344" s="34">
        <f>(EW344/12*1*$D344*$G344*$H344*$M344*EX$9)+(EW344/12*11*$E344*$G344*$H344*$M344*EX$10)</f>
        <v>0</v>
      </c>
      <c r="EY344" s="34">
        <f t="shared" si="2861"/>
        <v>0</v>
      </c>
      <c r="EZ344" s="34">
        <f t="shared" si="2842"/>
        <v>0</v>
      </c>
      <c r="FA344" s="34"/>
      <c r="FB344" s="34">
        <f t="shared" si="2871"/>
        <v>0</v>
      </c>
      <c r="FC344" s="34">
        <f t="shared" si="2514"/>
        <v>0</v>
      </c>
      <c r="FD344" s="34">
        <f t="shared" si="2514"/>
        <v>0</v>
      </c>
      <c r="FE344" s="34"/>
      <c r="FF344" s="34">
        <f t="shared" ref="FF344:FF346" si="2912">(FE344/12*1*$D344*$G344*$H344*$M344*FF$9)+(FE344/12*11*$E344*$G344*$H344*$M344*FF$10)</f>
        <v>0</v>
      </c>
      <c r="FG344" s="34">
        <v>0</v>
      </c>
      <c r="FH344" s="34">
        <f t="shared" si="2396"/>
        <v>0</v>
      </c>
      <c r="FI344" s="34"/>
      <c r="FJ344" s="34">
        <f t="shared" si="2873"/>
        <v>0</v>
      </c>
      <c r="FK344" s="34">
        <f t="shared" si="2515"/>
        <v>0</v>
      </c>
      <c r="FL344" s="34">
        <f t="shared" si="2515"/>
        <v>0</v>
      </c>
      <c r="FM344" s="34">
        <v>0</v>
      </c>
      <c r="FN344" s="34">
        <f t="shared" ref="FN344:FN346" si="2913">(FM344/12*1*$D344*$G344*$H344*$M344*FN$9)+(FM344/12*11*$E344*$G344*$H344*$M344*FN$10)</f>
        <v>0</v>
      </c>
      <c r="FO344" s="34">
        <f t="shared" si="2864"/>
        <v>0</v>
      </c>
      <c r="FP344" s="34">
        <f t="shared" si="2843"/>
        <v>0</v>
      </c>
      <c r="FQ344" s="34"/>
      <c r="FR344" s="34">
        <f t="shared" si="2875"/>
        <v>0</v>
      </c>
      <c r="FS344" s="34">
        <f t="shared" si="2875"/>
        <v>0</v>
      </c>
      <c r="FT344" s="34">
        <f t="shared" si="2875"/>
        <v>0</v>
      </c>
      <c r="FU344" s="34">
        <v>0</v>
      </c>
      <c r="FV344" s="34">
        <f t="shared" ref="FV344:FV346" si="2914">(FU344/12*1*$D344*$G344*$H344*$N344*FV$9)+(FU344/12*11*$E344*$G344*$H344*$N344*FV$10)</f>
        <v>0</v>
      </c>
      <c r="FW344" s="34">
        <v>0</v>
      </c>
      <c r="FX344" s="34">
        <v>0</v>
      </c>
      <c r="FY344" s="34"/>
      <c r="FZ344" s="34"/>
      <c r="GA344" s="34">
        <f t="shared" si="2836"/>
        <v>0</v>
      </c>
      <c r="GB344" s="34">
        <f t="shared" si="2836"/>
        <v>0</v>
      </c>
      <c r="GC344" s="34">
        <v>16</v>
      </c>
      <c r="GD344" s="34">
        <f>(GC344/12*1*$D344*$G344*$H344*$O344*GD$9)+(GC344/12*11*$E344*$G344*$H344*$P344*GD$10)</f>
        <v>332785.90574933332</v>
      </c>
      <c r="GE344" s="34">
        <v>3</v>
      </c>
      <c r="GF344" s="34">
        <v>62769.66</v>
      </c>
      <c r="GG344" s="34"/>
      <c r="GH344" s="34"/>
      <c r="GI344" s="27">
        <f t="shared" si="2837"/>
        <v>3</v>
      </c>
      <c r="GJ344" s="27">
        <f t="shared" si="2837"/>
        <v>62769.66</v>
      </c>
      <c r="GK344" s="37"/>
      <c r="GL344" s="38"/>
    </row>
    <row r="345" spans="1:194" ht="45" x14ac:dyDescent="0.25">
      <c r="A345" s="41"/>
      <c r="B345" s="72">
        <v>297</v>
      </c>
      <c r="C345" s="28" t="s">
        <v>483</v>
      </c>
      <c r="D345" s="29">
        <f t="shared" si="2838"/>
        <v>18150.400000000001</v>
      </c>
      <c r="E345" s="29">
        <f t="shared" si="2838"/>
        <v>18790</v>
      </c>
      <c r="F345" s="30">
        <v>18508</v>
      </c>
      <c r="G345" s="39">
        <v>0.46</v>
      </c>
      <c r="H345" s="31">
        <v>1</v>
      </c>
      <c r="I345" s="32"/>
      <c r="J345" s="32"/>
      <c r="K345" s="32"/>
      <c r="L345" s="29">
        <v>1.4</v>
      </c>
      <c r="M345" s="29">
        <v>1.68</v>
      </c>
      <c r="N345" s="29">
        <v>2.23</v>
      </c>
      <c r="O345" s="29">
        <v>2.39</v>
      </c>
      <c r="P345" s="33">
        <v>2.57</v>
      </c>
      <c r="Q345" s="34"/>
      <c r="R345" s="34">
        <f>(Q345/12*1*$D345*$G345*$H345*$L345*R$9)+(Q345/12*5*$E345*$G345*$H345*$L345*R$10)+(Q345/12*6*$F345*$G345*$H345*$L345*R$10)</f>
        <v>0</v>
      </c>
      <c r="S345" s="34"/>
      <c r="T345" s="34">
        <f>(S345/12*1*$D345*$G345*$H345*$L345*T$9)+(S345/12*5*$E345*$G345*$H345*$L345*T$10)+(S345/12*6*$F345*$G345*$H345*$L345*T$10)</f>
        <v>0</v>
      </c>
      <c r="U345" s="34">
        <v>0</v>
      </c>
      <c r="V345" s="34">
        <f t="shared" si="2877"/>
        <v>0</v>
      </c>
      <c r="W345" s="34"/>
      <c r="X345" s="34">
        <f t="shared" si="2878"/>
        <v>0</v>
      </c>
      <c r="Y345" s="34">
        <v>0</v>
      </c>
      <c r="Z345" s="34">
        <f t="shared" si="2879"/>
        <v>0</v>
      </c>
      <c r="AA345" s="34">
        <v>0</v>
      </c>
      <c r="AB345" s="34">
        <f t="shared" si="2880"/>
        <v>0</v>
      </c>
      <c r="AC345" s="34">
        <v>0</v>
      </c>
      <c r="AD345" s="34">
        <f t="shared" si="2881"/>
        <v>0</v>
      </c>
      <c r="AE345" s="34">
        <v>0</v>
      </c>
      <c r="AF345" s="34">
        <f t="shared" si="2882"/>
        <v>0</v>
      </c>
      <c r="AG345" s="34"/>
      <c r="AH345" s="34">
        <f t="shared" si="2883"/>
        <v>0</v>
      </c>
      <c r="AI345" s="34">
        <v>0</v>
      </c>
      <c r="AJ345" s="34">
        <f t="shared" si="2884"/>
        <v>0</v>
      </c>
      <c r="AK345" s="34">
        <v>0</v>
      </c>
      <c r="AL345" s="34">
        <f>(AK345/12*1*$D345*$G345*$H345*$L345*AL$9)+(AK345/12*5*$E345*$G345*$H345*$L345*AL$10)+(AK345/12*6*$F345*$G345*$H345*$L345*AL$10)</f>
        <v>0</v>
      </c>
      <c r="AM345" s="34"/>
      <c r="AN345" s="34">
        <f>(AM345/12*1*$D345*$G345*$H345*$L345*AN$9)+(AM345/12*5*$E345*$G345*$H345*$L345*AN$10)+(AM345/12*6*$F345*$G345*$H345*$L345*AN$10)</f>
        <v>0</v>
      </c>
      <c r="AO345" s="34">
        <v>0</v>
      </c>
      <c r="AP345" s="34">
        <f t="shared" si="2885"/>
        <v>0</v>
      </c>
      <c r="AQ345" s="34"/>
      <c r="AR345" s="34">
        <f>(AQ345/12*1*$D345*$G345*$H345*$M345*AR$9)+(AQ345/12*5*$E345*$G345*$H345*$M345*AR$10)+(AQ345/12*6*$F345*$G345*$H345*$M345*AR$10)</f>
        <v>0</v>
      </c>
      <c r="AS345" s="34"/>
      <c r="AT345" s="34">
        <f>(AS345/12*1*$D345*$G345*$H345*$M345*AT$9)+(AS345/12*5*$E345*$G345*$H345*$M345*AT$10)+(AS345/12*6*$F345*$G345*$H345*$M345*AT$10)</f>
        <v>0</v>
      </c>
      <c r="AU345" s="34">
        <v>4</v>
      </c>
      <c r="AV345" s="34">
        <f t="shared" si="2886"/>
        <v>57670.049561599997</v>
      </c>
      <c r="AW345" s="34">
        <v>0</v>
      </c>
      <c r="AX345" s="34">
        <f t="shared" si="2887"/>
        <v>0</v>
      </c>
      <c r="AY345" s="34"/>
      <c r="AZ345" s="34">
        <f t="shared" si="2888"/>
        <v>0</v>
      </c>
      <c r="BA345" s="34"/>
      <c r="BB345" s="34">
        <f t="shared" si="2889"/>
        <v>0</v>
      </c>
      <c r="BC345" s="34"/>
      <c r="BD345" s="34">
        <f t="shared" si="2890"/>
        <v>0</v>
      </c>
      <c r="BE345" s="34">
        <v>0</v>
      </c>
      <c r="BF345" s="34">
        <f t="shared" si="2891"/>
        <v>0</v>
      </c>
      <c r="BG345" s="34">
        <v>0</v>
      </c>
      <c r="BH345" s="34">
        <f t="shared" si="2892"/>
        <v>0</v>
      </c>
      <c r="BI345" s="34">
        <v>0</v>
      </c>
      <c r="BJ345" s="34">
        <f t="shared" si="2893"/>
        <v>0</v>
      </c>
      <c r="BK345" s="34">
        <v>0</v>
      </c>
      <c r="BL345" s="34">
        <f t="shared" si="2894"/>
        <v>0</v>
      </c>
      <c r="BM345" s="34"/>
      <c r="BN345" s="34">
        <f t="shared" si="2895"/>
        <v>0</v>
      </c>
      <c r="BO345" s="34">
        <v>24</v>
      </c>
      <c r="BP345" s="34">
        <f t="shared" si="2896"/>
        <v>301552.11900800001</v>
      </c>
      <c r="BQ345" s="40">
        <v>1</v>
      </c>
      <c r="BR345" s="34">
        <f t="shared" si="2897"/>
        <v>15077.6059504</v>
      </c>
      <c r="BS345" s="34"/>
      <c r="BT345" s="34">
        <f t="shared" si="2898"/>
        <v>0</v>
      </c>
      <c r="BU345" s="34">
        <v>1</v>
      </c>
      <c r="BV345" s="34">
        <v>16831.95</v>
      </c>
      <c r="BW345" s="34">
        <v>0</v>
      </c>
      <c r="BX345" s="34">
        <f>(BW345/12*1*$D345*$G345*$H345*$L345*BX$9)+(BW345/12*5*$E345*$G345*$H345*$L345*BX$10)+(BW345/12*6*$F345*$G345*$H345*$L345*BX$10)</f>
        <v>0</v>
      </c>
      <c r="BY345" s="34">
        <v>0</v>
      </c>
      <c r="BZ345" s="34">
        <f>(BY345/12*1*$D345*$G345*$H345*$L345*BZ$9)+(BY345/12*5*$E345*$G345*$H345*$L345*BZ$10)+(BY345/12*6*$F345*$G345*$H345*$L345*BZ$10)</f>
        <v>0</v>
      </c>
      <c r="CA345" s="34"/>
      <c r="CB345" s="34">
        <f>(CA345/12*1*$D345*$G345*$H345*$L345*CB$9)+(CA345/12*5*$E345*$G345*$H345*$L345*CB$10)+(CA345/12*6*$F345*$G345*$H345*$L345*CB$10)</f>
        <v>0</v>
      </c>
      <c r="CC345" s="34">
        <v>0</v>
      </c>
      <c r="CD345" s="34">
        <f>(CC345/12*1*$D345*$G345*$H345*$L345*CD$9)+(CC345/12*5*$E345*$G345*$H345*$L345*CD$10)+(CC345/12*6*$F345*$G345*$H345*$L345*CD$10)</f>
        <v>0</v>
      </c>
      <c r="CE345" s="34">
        <v>0</v>
      </c>
      <c r="CF345" s="34">
        <f t="shared" si="2900"/>
        <v>0</v>
      </c>
      <c r="CG345" s="34"/>
      <c r="CH345" s="34">
        <f t="shared" si="2901"/>
        <v>0</v>
      </c>
      <c r="CI345" s="34"/>
      <c r="CJ345" s="34">
        <f t="shared" si="2902"/>
        <v>0</v>
      </c>
      <c r="CK345" s="34">
        <v>0</v>
      </c>
      <c r="CL345" s="34">
        <f t="shared" si="2903"/>
        <v>0</v>
      </c>
      <c r="CM345" s="34"/>
      <c r="CN345" s="34">
        <f>(CM345/12*1*$D345*$G345*$H345*$L345*CN$9)+(CM345/12*11*$E345*$G345*$H345*$L345*CN$10)</f>
        <v>0</v>
      </c>
      <c r="CO345" s="34"/>
      <c r="CP345" s="34">
        <f t="shared" si="2597"/>
        <v>0</v>
      </c>
      <c r="CQ345" s="34"/>
      <c r="CR345" s="34"/>
      <c r="CS345" s="34">
        <f t="shared" si="2832"/>
        <v>0</v>
      </c>
      <c r="CT345" s="34">
        <f t="shared" si="2832"/>
        <v>0</v>
      </c>
      <c r="CU345" s="34">
        <v>22</v>
      </c>
      <c r="CV345" s="34">
        <f t="shared" si="2904"/>
        <v>301767.73999679997</v>
      </c>
      <c r="CW345" s="34"/>
      <c r="CX345" s="34">
        <f t="shared" si="2905"/>
        <v>0</v>
      </c>
      <c r="CY345" s="34">
        <v>0</v>
      </c>
      <c r="CZ345" s="34">
        <f t="shared" si="2906"/>
        <v>0</v>
      </c>
      <c r="DA345" s="34">
        <v>0</v>
      </c>
      <c r="DB345" s="34">
        <f t="shared" si="2907"/>
        <v>0</v>
      </c>
      <c r="DC345" s="34"/>
      <c r="DD345" s="34">
        <f t="shared" si="2908"/>
        <v>0</v>
      </c>
      <c r="DE345" s="34"/>
      <c r="DF345" s="34">
        <f t="shared" si="2909"/>
        <v>0</v>
      </c>
      <c r="DG345" s="34"/>
      <c r="DH345" s="34">
        <f>(DG345/12*1*$D345*$G345*$H345*$M345*DH$9)+(DG345/12*11*$E345*$G345*$H345*$M345*DH$10)</f>
        <v>0</v>
      </c>
      <c r="DI345" s="34">
        <v>0</v>
      </c>
      <c r="DJ345" s="34">
        <f t="shared" si="2910"/>
        <v>0</v>
      </c>
      <c r="DK345" s="34"/>
      <c r="DL345" s="27"/>
      <c r="DM345" s="34"/>
      <c r="DN345" s="27"/>
      <c r="DO345" s="34">
        <v>0</v>
      </c>
      <c r="DP345" s="34">
        <f t="shared" si="2911"/>
        <v>0</v>
      </c>
      <c r="DQ345" s="34">
        <v>17</v>
      </c>
      <c r="DR345" s="34">
        <f>(DQ345/12*1*$D345*$G345*$H345*$M345*DR$9)+(DQ345/12*11*$E345*$G345*$H345*$M345*DR$10)</f>
        <v>258672.68323680008</v>
      </c>
      <c r="DS345" s="34">
        <v>4</v>
      </c>
      <c r="DT345" s="34">
        <v>49829.61</v>
      </c>
      <c r="DU345" s="34"/>
      <c r="DV345" s="27"/>
      <c r="DW345" s="34"/>
      <c r="DX345" s="34"/>
      <c r="DY345" s="34">
        <v>5</v>
      </c>
      <c r="DZ345" s="34">
        <f>(DY345/12*1*$D345*$G345*$H345*$M345*DZ$9)+(DY345/12*11*$E345*$G345*$H345*$M345*DZ$10)</f>
        <v>75758.757368000006</v>
      </c>
      <c r="EA345" s="34"/>
      <c r="EB345" s="34">
        <f t="shared" ref="EB345:EB346" si="2915">(EA345/3*1*$D345*$G345*$H345*$M345*EB$9)+(EA345/3*2*$E345*$G345*$H345*$M345*EB$10)</f>
        <v>0</v>
      </c>
      <c r="EC345" s="34">
        <f>DY345-EA345</f>
        <v>5</v>
      </c>
      <c r="ED345" s="27">
        <f>EC345*$E345*$G$342*$H345*$M345*ED$10</f>
        <v>582257.00400000007</v>
      </c>
      <c r="EE345" s="34">
        <f t="shared" si="2833"/>
        <v>5</v>
      </c>
      <c r="EF345" s="34">
        <f t="shared" si="2833"/>
        <v>582257.00400000007</v>
      </c>
      <c r="EG345" s="34">
        <v>8</v>
      </c>
      <c r="EH345" s="34">
        <f>(EG345/12*1*$D345*$G345*$H345*$L345*EH$9)+(EG345/12*11*$E345*$G345*$H345*$L345*EH$10)</f>
        <v>101479.23079466664</v>
      </c>
      <c r="EI345" s="34">
        <v>4</v>
      </c>
      <c r="EJ345" s="34">
        <v>43808.130000000005</v>
      </c>
      <c r="EK345" s="34"/>
      <c r="EL345" s="34"/>
      <c r="EM345" s="34">
        <f t="shared" si="2834"/>
        <v>4</v>
      </c>
      <c r="EN345" s="34">
        <f t="shared" si="2834"/>
        <v>43808.130000000005</v>
      </c>
      <c r="EO345" s="34">
        <v>2</v>
      </c>
      <c r="EP345" s="34">
        <f>(EO345/12*1*$D345*$G345*$H345*$L345*EP$9)+(EO345/12*11*$E345*$G345*$H345*$L345*EP$10)</f>
        <v>25369.80769866666</v>
      </c>
      <c r="EQ345" s="34">
        <v>0</v>
      </c>
      <c r="ER345" s="34">
        <f t="shared" si="2841"/>
        <v>0</v>
      </c>
      <c r="ES345" s="34"/>
      <c r="ET345" s="34"/>
      <c r="EU345" s="34">
        <f t="shared" si="2835"/>
        <v>0</v>
      </c>
      <c r="EV345" s="34">
        <f t="shared" si="2835"/>
        <v>0</v>
      </c>
      <c r="EW345" s="34"/>
      <c r="EX345" s="34">
        <f>(EW345/12*1*$D345*$G345*$H345*$M345*EX$9)+(EW345/12*11*$E345*$G345*$H345*$M345*EX$10)</f>
        <v>0</v>
      </c>
      <c r="EY345" s="34">
        <f t="shared" si="2861"/>
        <v>0</v>
      </c>
      <c r="EZ345" s="34">
        <f t="shared" si="2842"/>
        <v>0</v>
      </c>
      <c r="FA345" s="34"/>
      <c r="FB345" s="27">
        <f>FA345*$E345*$G$342*$H345*$M345*FB$10</f>
        <v>0</v>
      </c>
      <c r="FC345" s="34">
        <f t="shared" si="2514"/>
        <v>0</v>
      </c>
      <c r="FD345" s="34">
        <f t="shared" si="2514"/>
        <v>0</v>
      </c>
      <c r="FE345" s="34">
        <v>50</v>
      </c>
      <c r="FF345" s="34">
        <f t="shared" si="2912"/>
        <v>982965.60040000011</v>
      </c>
      <c r="FG345" s="34">
        <v>24</v>
      </c>
      <c r="FH345" s="34">
        <v>462516.5199999999</v>
      </c>
      <c r="FI345" s="34"/>
      <c r="FJ345" s="27">
        <f>FI345*$E345*$G$342*$H345*$M345*FJ$10</f>
        <v>0</v>
      </c>
      <c r="FK345" s="34">
        <f t="shared" si="2515"/>
        <v>24</v>
      </c>
      <c r="FL345" s="34">
        <f t="shared" si="2515"/>
        <v>462516.5199999999</v>
      </c>
      <c r="FM345" s="34">
        <v>30</v>
      </c>
      <c r="FN345" s="34">
        <f t="shared" si="2913"/>
        <v>589779.36023999995</v>
      </c>
      <c r="FO345" s="34">
        <v>7</v>
      </c>
      <c r="FP345" s="34">
        <v>138273.10999999999</v>
      </c>
      <c r="FQ345" s="34"/>
      <c r="FR345" s="27">
        <f>FQ345*$E345*$G$342*$H345*$M345*FR$10</f>
        <v>0</v>
      </c>
      <c r="FS345" s="34">
        <f t="shared" si="2875"/>
        <v>7</v>
      </c>
      <c r="FT345" s="34">
        <f t="shared" si="2875"/>
        <v>138273.10999999999</v>
      </c>
      <c r="FU345" s="34"/>
      <c r="FV345" s="34">
        <f t="shared" si="2914"/>
        <v>0</v>
      </c>
      <c r="FW345" s="34">
        <v>5</v>
      </c>
      <c r="FX345" s="34">
        <v>135980.16</v>
      </c>
      <c r="FY345" s="34"/>
      <c r="FZ345" s="34"/>
      <c r="GA345" s="34">
        <f t="shared" si="2836"/>
        <v>5</v>
      </c>
      <c r="GB345" s="34">
        <f t="shared" si="2836"/>
        <v>135980.16</v>
      </c>
      <c r="GC345" s="34">
        <v>4</v>
      </c>
      <c r="GD345" s="34">
        <f>(GC345/12*1*$D345*$G345*$H345*$O345*GD$9)+(GC345/12*11*$E345*$G345*$H345*$P345*GD$10)</f>
        <v>119594.93487866665</v>
      </c>
      <c r="GE345" s="34">
        <v>0</v>
      </c>
      <c r="GF345" s="34">
        <f t="shared" si="2849"/>
        <v>0</v>
      </c>
      <c r="GG345" s="34"/>
      <c r="GH345" s="34"/>
      <c r="GI345" s="27">
        <f t="shared" si="2837"/>
        <v>0</v>
      </c>
      <c r="GJ345" s="27">
        <f t="shared" si="2837"/>
        <v>0</v>
      </c>
      <c r="GK345" s="37"/>
      <c r="GL345" s="38"/>
    </row>
    <row r="346" spans="1:194" ht="30" x14ac:dyDescent="0.25">
      <c r="A346" s="41"/>
      <c r="B346" s="72">
        <v>298</v>
      </c>
      <c r="C346" s="28" t="s">
        <v>484</v>
      </c>
      <c r="D346" s="29">
        <f t="shared" si="2838"/>
        <v>18150.400000000001</v>
      </c>
      <c r="E346" s="29">
        <f t="shared" si="2838"/>
        <v>18790</v>
      </c>
      <c r="F346" s="30">
        <v>18508</v>
      </c>
      <c r="G346" s="39">
        <v>8.4</v>
      </c>
      <c r="H346" s="31">
        <v>1</v>
      </c>
      <c r="I346" s="32"/>
      <c r="J346" s="32"/>
      <c r="K346" s="32"/>
      <c r="L346" s="29">
        <v>1.4</v>
      </c>
      <c r="M346" s="29">
        <v>1.68</v>
      </c>
      <c r="N346" s="29">
        <v>2.23</v>
      </c>
      <c r="O346" s="29">
        <v>2.39</v>
      </c>
      <c r="P346" s="33">
        <v>2.57</v>
      </c>
      <c r="Q346" s="34"/>
      <c r="R346" s="34">
        <f>(Q346/12*1*$D346*$G346*$H346*$L346*R$9)+(Q346/12*5*$E346*$G346*$H346*$L346*R$10)+(Q346/12*6*$F346*$G346*$H346*$L346*R$10)</f>
        <v>0</v>
      </c>
      <c r="S346" s="34"/>
      <c r="T346" s="34">
        <f>(S346/12*1*$D346*$G346*$H346*$L346*T$9)+(S346/12*5*$E346*$G346*$H346*$L346*T$10)+(S346/12*6*$F346*$G346*$H346*$L346*T$10)</f>
        <v>0</v>
      </c>
      <c r="U346" s="34"/>
      <c r="V346" s="34">
        <f t="shared" si="2877"/>
        <v>0</v>
      </c>
      <c r="W346" s="34"/>
      <c r="X346" s="34">
        <f t="shared" si="2878"/>
        <v>0</v>
      </c>
      <c r="Y346" s="34"/>
      <c r="Z346" s="34">
        <f t="shared" si="2879"/>
        <v>0</v>
      </c>
      <c r="AA346" s="34"/>
      <c r="AB346" s="34">
        <f t="shared" si="2880"/>
        <v>0</v>
      </c>
      <c r="AC346" s="34"/>
      <c r="AD346" s="34">
        <f t="shared" si="2881"/>
        <v>0</v>
      </c>
      <c r="AE346" s="34"/>
      <c r="AF346" s="34">
        <f t="shared" si="2882"/>
        <v>0</v>
      </c>
      <c r="AG346" s="34"/>
      <c r="AH346" s="34">
        <f t="shared" si="2883"/>
        <v>0</v>
      </c>
      <c r="AI346" s="34"/>
      <c r="AJ346" s="34">
        <f t="shared" si="2884"/>
        <v>0</v>
      </c>
      <c r="AK346" s="34"/>
      <c r="AL346" s="34">
        <f>(AK346/12*1*$D346*$G346*$H346*$L346*AL$9)+(AK346/12*5*$E346*$G346*$H346*$L346*AL$10)+(AK346/12*6*$F346*$G346*$H346*$L346*AL$10)</f>
        <v>0</v>
      </c>
      <c r="AM346" s="34"/>
      <c r="AN346" s="34">
        <f>(AM346/12*1*$D346*$G346*$H346*$L346*AN$9)+(AM346/12*5*$E346*$G346*$H346*$L346*AN$10)+(AM346/12*6*$F346*$G346*$H346*$L346*AN$10)</f>
        <v>0</v>
      </c>
      <c r="AO346" s="34"/>
      <c r="AP346" s="34">
        <f t="shared" si="2885"/>
        <v>0</v>
      </c>
      <c r="AQ346" s="34"/>
      <c r="AR346" s="34">
        <f>(AQ346/12*1*$D346*$G346*$H346*$M346*AR$9)+(AQ346/12*5*$E346*$G346*$H346*$M346*AR$10)+(AQ346/12*6*$F346*$G346*$H346*$M346*AR$10)</f>
        <v>0</v>
      </c>
      <c r="AS346" s="34"/>
      <c r="AT346" s="34">
        <f>(AS346/12*1*$D346*$G346*$H346*$M346*AT$9)+(AS346/12*5*$E346*$G346*$H346*$M346*AT$10)+(AS346/12*6*$F346*$G346*$H346*$M346*AT$10)</f>
        <v>0</v>
      </c>
      <c r="AU346" s="34"/>
      <c r="AV346" s="34">
        <f t="shared" si="2886"/>
        <v>0</v>
      </c>
      <c r="AW346" s="34"/>
      <c r="AX346" s="34">
        <f t="shared" si="2887"/>
        <v>0</v>
      </c>
      <c r="AY346" s="34"/>
      <c r="AZ346" s="34">
        <f t="shared" si="2888"/>
        <v>0</v>
      </c>
      <c r="BA346" s="34"/>
      <c r="BB346" s="34">
        <f t="shared" si="2889"/>
        <v>0</v>
      </c>
      <c r="BC346" s="34"/>
      <c r="BD346" s="34">
        <f t="shared" si="2890"/>
        <v>0</v>
      </c>
      <c r="BE346" s="34"/>
      <c r="BF346" s="34">
        <f t="shared" si="2891"/>
        <v>0</v>
      </c>
      <c r="BG346" s="34"/>
      <c r="BH346" s="34">
        <f t="shared" si="2892"/>
        <v>0</v>
      </c>
      <c r="BI346" s="34"/>
      <c r="BJ346" s="34">
        <f t="shared" si="2893"/>
        <v>0</v>
      </c>
      <c r="BK346" s="34"/>
      <c r="BL346" s="34">
        <f t="shared" si="2894"/>
        <v>0</v>
      </c>
      <c r="BM346" s="34"/>
      <c r="BN346" s="34">
        <f t="shared" si="2895"/>
        <v>0</v>
      </c>
      <c r="BO346" s="34"/>
      <c r="BP346" s="34">
        <f t="shared" si="2896"/>
        <v>0</v>
      </c>
      <c r="BQ346" s="40"/>
      <c r="BR346" s="34">
        <f t="shared" si="2897"/>
        <v>0</v>
      </c>
      <c r="BS346" s="34"/>
      <c r="BT346" s="34">
        <f t="shared" si="2898"/>
        <v>0</v>
      </c>
      <c r="BU346" s="34"/>
      <c r="BV346" s="34">
        <f t="shared" si="2899"/>
        <v>0</v>
      </c>
      <c r="BW346" s="34"/>
      <c r="BX346" s="34">
        <f>(BW346/12*1*$D346*$G346*$H346*$L346*BX$9)+(BW346/12*5*$E346*$G346*$H346*$L346*BX$10)+(BW346/12*6*$F346*$G346*$H346*$L346*BX$10)</f>
        <v>0</v>
      </c>
      <c r="BY346" s="34"/>
      <c r="BZ346" s="34">
        <f>(BY346/12*1*$D346*$G346*$H346*$L346*BZ$9)+(BY346/12*5*$E346*$G346*$H346*$L346*BZ$10)+(BY346/12*6*$F346*$G346*$H346*$L346*BZ$10)</f>
        <v>0</v>
      </c>
      <c r="CA346" s="34"/>
      <c r="CB346" s="34">
        <f>(CA346/12*1*$D346*$G346*$H346*$L346*CB$9)+(CA346/12*5*$E346*$G346*$H346*$L346*CB$10)+(CA346/12*6*$F346*$G346*$H346*$L346*CB$10)</f>
        <v>0</v>
      </c>
      <c r="CC346" s="34"/>
      <c r="CD346" s="34">
        <f>(CC346/12*1*$D346*$G346*$H346*$L346*CD$9)+(CC346/12*5*$E346*$G346*$H346*$L346*CD$10)+(CC346/12*6*$F346*$G346*$H346*$L346*CD$10)</f>
        <v>0</v>
      </c>
      <c r="CE346" s="34"/>
      <c r="CF346" s="34">
        <f t="shared" si="2900"/>
        <v>0</v>
      </c>
      <c r="CG346" s="34"/>
      <c r="CH346" s="34">
        <f t="shared" si="2901"/>
        <v>0</v>
      </c>
      <c r="CI346" s="34"/>
      <c r="CJ346" s="34">
        <f t="shared" si="2902"/>
        <v>0</v>
      </c>
      <c r="CK346" s="34"/>
      <c r="CL346" s="34">
        <f t="shared" si="2903"/>
        <v>0</v>
      </c>
      <c r="CM346" s="34"/>
      <c r="CN346" s="34">
        <f>(CM346/12*1*$D346*$G346*$H346*$L346*CN$9)+(CM346/12*11*$E346*$G346*$H346*$L346*CN$10)</f>
        <v>0</v>
      </c>
      <c r="CO346" s="34"/>
      <c r="CP346" s="34">
        <f t="shared" si="2597"/>
        <v>0</v>
      </c>
      <c r="CQ346" s="34"/>
      <c r="CR346" s="34"/>
      <c r="CS346" s="34">
        <f t="shared" si="2832"/>
        <v>0</v>
      </c>
      <c r="CT346" s="34">
        <f t="shared" si="2832"/>
        <v>0</v>
      </c>
      <c r="CU346" s="34"/>
      <c r="CV346" s="34">
        <f t="shared" si="2904"/>
        <v>0</v>
      </c>
      <c r="CW346" s="34"/>
      <c r="CX346" s="34">
        <f t="shared" si="2905"/>
        <v>0</v>
      </c>
      <c r="CY346" s="34"/>
      <c r="CZ346" s="34">
        <f t="shared" si="2906"/>
        <v>0</v>
      </c>
      <c r="DA346" s="34"/>
      <c r="DB346" s="34">
        <f t="shared" si="2907"/>
        <v>0</v>
      </c>
      <c r="DC346" s="34"/>
      <c r="DD346" s="34">
        <f t="shared" si="2908"/>
        <v>0</v>
      </c>
      <c r="DE346" s="34"/>
      <c r="DF346" s="34">
        <f t="shared" si="2909"/>
        <v>0</v>
      </c>
      <c r="DG346" s="34"/>
      <c r="DH346" s="34">
        <f>(DG346/12*1*$D346*$G346*$H346*$M346*DH$9)+(DG346/12*11*$E346*$G346*$H346*$M346*DH$10)</f>
        <v>0</v>
      </c>
      <c r="DI346" s="34">
        <v>0</v>
      </c>
      <c r="DJ346" s="34">
        <f t="shared" si="2910"/>
        <v>0</v>
      </c>
      <c r="DK346" s="34"/>
      <c r="DL346" s="27"/>
      <c r="DM346" s="34"/>
      <c r="DN346" s="27"/>
      <c r="DO346" s="34"/>
      <c r="DP346" s="34">
        <f t="shared" si="2911"/>
        <v>0</v>
      </c>
      <c r="DQ346" s="34"/>
      <c r="DR346" s="34">
        <f>(DQ346/12*1*$D346*$G346*$H346*$M346*DR$9)+(DQ346/12*11*$E346*$G346*$H346*$M346*DR$10)</f>
        <v>0</v>
      </c>
      <c r="DS346" s="34">
        <v>0</v>
      </c>
      <c r="DT346" s="34">
        <f t="shared" ref="DT346" si="2916">(DS346/3*1*$D346*$G346*$H346*$M346*DT$9)+(DS346/3*2*$E346*$G346*$H346*$M346*DT$10)</f>
        <v>0</v>
      </c>
      <c r="DU346" s="34"/>
      <c r="DV346" s="27"/>
      <c r="DW346" s="34"/>
      <c r="DX346" s="34"/>
      <c r="DY346" s="34"/>
      <c r="DZ346" s="34">
        <f>(DY346/12*1*$D346*$G346*$H346*$M346*DZ$9)+(DY346/12*11*$E346*$G346*$H346*$M346*DZ$10)</f>
        <v>0</v>
      </c>
      <c r="EA346" s="34">
        <f t="shared" ref="EA346:EA357" si="2917">DY346/12*3</f>
        <v>0</v>
      </c>
      <c r="EB346" s="34">
        <f t="shared" si="2915"/>
        <v>0</v>
      </c>
      <c r="EC346" s="27">
        <f>EB346*D346*$G$342*G346*L346*$DX$10</f>
        <v>0</v>
      </c>
      <c r="ED346" s="34"/>
      <c r="EE346" s="34">
        <f t="shared" si="2833"/>
        <v>0</v>
      </c>
      <c r="EF346" s="34">
        <f t="shared" si="2833"/>
        <v>0</v>
      </c>
      <c r="EG346" s="34"/>
      <c r="EH346" s="34">
        <f>(EG346/12*1*$D346*$G346*$H346*$L346*EH$9)+(EG346/12*11*$E346*$G346*$H346*$L346*EH$10)</f>
        <v>0</v>
      </c>
      <c r="EI346" s="34">
        <v>0</v>
      </c>
      <c r="EJ346" s="34">
        <f t="shared" si="2839"/>
        <v>0</v>
      </c>
      <c r="EK346" s="34"/>
      <c r="EL346" s="34"/>
      <c r="EM346" s="34">
        <f t="shared" si="2834"/>
        <v>0</v>
      </c>
      <c r="EN346" s="34">
        <f t="shared" si="2834"/>
        <v>0</v>
      </c>
      <c r="EO346" s="34"/>
      <c r="EP346" s="34">
        <f>(EO346/12*1*$D346*$G346*$H346*$L346*EP$9)+(EO346/12*11*$E346*$G346*$H346*$L346*EP$10)</f>
        <v>0</v>
      </c>
      <c r="EQ346" s="34">
        <v>0</v>
      </c>
      <c r="ER346" s="34">
        <f t="shared" si="2841"/>
        <v>0</v>
      </c>
      <c r="ES346" s="34"/>
      <c r="ET346" s="34"/>
      <c r="EU346" s="34">
        <f t="shared" si="2835"/>
        <v>0</v>
      </c>
      <c r="EV346" s="34">
        <f t="shared" si="2835"/>
        <v>0</v>
      </c>
      <c r="EW346" s="34"/>
      <c r="EX346" s="34">
        <f>(EW346/12*1*$D346*$G346*$H346*$M346*EX$9)+(EW346/12*11*$E346*$G346*$H346*$M346*EX$10)</f>
        <v>0</v>
      </c>
      <c r="EY346" s="34">
        <f t="shared" si="2861"/>
        <v>0</v>
      </c>
      <c r="EZ346" s="34">
        <f t="shared" si="2842"/>
        <v>0</v>
      </c>
      <c r="FA346" s="34"/>
      <c r="FB346" s="34"/>
      <c r="FC346" s="34">
        <f t="shared" si="2514"/>
        <v>0</v>
      </c>
      <c r="FD346" s="34">
        <f t="shared" si="2514"/>
        <v>0</v>
      </c>
      <c r="FE346" s="34"/>
      <c r="FF346" s="34">
        <f t="shared" si="2912"/>
        <v>0</v>
      </c>
      <c r="FG346" s="34">
        <v>0</v>
      </c>
      <c r="FH346" s="34">
        <f t="shared" si="2396"/>
        <v>0</v>
      </c>
      <c r="FI346" s="34"/>
      <c r="FJ346" s="34"/>
      <c r="FK346" s="34">
        <f t="shared" si="2515"/>
        <v>0</v>
      </c>
      <c r="FL346" s="34">
        <f t="shared" si="2515"/>
        <v>0</v>
      </c>
      <c r="FM346" s="34"/>
      <c r="FN346" s="34">
        <f t="shared" si="2913"/>
        <v>0</v>
      </c>
      <c r="FO346" s="34">
        <f t="shared" si="2864"/>
        <v>0</v>
      </c>
      <c r="FP346" s="34">
        <f t="shared" si="2843"/>
        <v>0</v>
      </c>
      <c r="FQ346" s="34"/>
      <c r="FR346" s="34"/>
      <c r="FS346" s="34">
        <f t="shared" si="2875"/>
        <v>0</v>
      </c>
      <c r="FT346" s="34">
        <f t="shared" si="2875"/>
        <v>0</v>
      </c>
      <c r="FU346" s="34"/>
      <c r="FV346" s="34">
        <f t="shared" si="2914"/>
        <v>0</v>
      </c>
      <c r="FW346" s="34">
        <v>0</v>
      </c>
      <c r="FX346" s="34">
        <v>0</v>
      </c>
      <c r="FY346" s="34"/>
      <c r="FZ346" s="34"/>
      <c r="GA346" s="34">
        <f t="shared" si="2836"/>
        <v>0</v>
      </c>
      <c r="GB346" s="34">
        <f t="shared" si="2836"/>
        <v>0</v>
      </c>
      <c r="GC346" s="34"/>
      <c r="GD346" s="34">
        <f>(GC346/12*1*$D346*$G346*$H346*$O346*GD$9)+(GC346/12*11*$E346*$G346*$H346*$P346*GD$10)</f>
        <v>0</v>
      </c>
      <c r="GE346" s="34">
        <f t="shared" si="2762"/>
        <v>0</v>
      </c>
      <c r="GF346" s="34">
        <f t="shared" si="2849"/>
        <v>0</v>
      </c>
      <c r="GG346" s="34"/>
      <c r="GH346" s="34"/>
      <c r="GI346" s="27">
        <f t="shared" si="2837"/>
        <v>0</v>
      </c>
      <c r="GJ346" s="27">
        <f t="shared" si="2837"/>
        <v>0</v>
      </c>
      <c r="GK346" s="37"/>
      <c r="GL346" s="38"/>
    </row>
    <row r="347" spans="1:194" ht="30" x14ac:dyDescent="0.25">
      <c r="A347" s="41"/>
      <c r="B347" s="72">
        <v>299</v>
      </c>
      <c r="C347" s="28" t="s">
        <v>485</v>
      </c>
      <c r="D347" s="29">
        <f t="shared" si="2838"/>
        <v>18150.400000000001</v>
      </c>
      <c r="E347" s="29">
        <f t="shared" si="2838"/>
        <v>18790</v>
      </c>
      <c r="F347" s="30">
        <v>18508</v>
      </c>
      <c r="G347" s="39">
        <v>2.3199999999999998</v>
      </c>
      <c r="H347" s="31">
        <v>1</v>
      </c>
      <c r="I347" s="32"/>
      <c r="J347" s="32"/>
      <c r="K347" s="32"/>
      <c r="L347" s="29">
        <v>1.4</v>
      </c>
      <c r="M347" s="29">
        <v>1.68</v>
      </c>
      <c r="N347" s="29">
        <v>2.23</v>
      </c>
      <c r="O347" s="29">
        <v>2.39</v>
      </c>
      <c r="P347" s="33">
        <v>2.57</v>
      </c>
      <c r="Q347" s="34"/>
      <c r="R347" s="34">
        <f>(Q347/12*1*$D347*$G347*$H347*$L347*R$9)+(Q347/12*5*$E347*$G347*$H347*$L347)+(Q347/12*6*$F347*$G347*$H347*$L347)</f>
        <v>0</v>
      </c>
      <c r="S347" s="34"/>
      <c r="T347" s="34">
        <f>(S347/12*1*$D347*$G347*$H347*$L347*T$9)+(S347/12*5*$E347*$G347*$H347*$L347)+(S347/12*6*$F347*$G347*$H347*$L347)</f>
        <v>0</v>
      </c>
      <c r="U347" s="34"/>
      <c r="V347" s="34">
        <f>(U347/12*1*$D347*$G347*$H347*$L347*V$9)+(U347/12*5*$E347*$G347*$H347*$L347)+(U347/12*6*$F347*$G347*$H347*$L347)</f>
        <v>0</v>
      </c>
      <c r="W347" s="34"/>
      <c r="X347" s="34">
        <f>(W347/12*1*$D347*$G347*$H347*$L347*X$9)+(W347/12*5*$E347*$G347*$H347*$L347)+(W347/12*6*$F347*$G347*$H347*$L347)</f>
        <v>0</v>
      </c>
      <c r="Y347" s="34"/>
      <c r="Z347" s="34">
        <f>(Y347/12*1*$D347*$G347*$H347*$L347*Z$9)+(Y347/12*5*$E347*$G347*$H347*$L347)+(Y347/12*6*$F347*$G347*$H347*$L347)</f>
        <v>0</v>
      </c>
      <c r="AA347" s="34"/>
      <c r="AB347" s="34">
        <f>(AA347/12*1*$D347*$G347*$H347*$L347*AB$9)+(AA347/12*5*$E347*$G347*$H347*$L347)+(AA347/12*6*$F347*$G347*$H347*$L347)</f>
        <v>0</v>
      </c>
      <c r="AC347" s="34"/>
      <c r="AD347" s="34">
        <f>(AC347/12*1*$D347*$G347*$H347*$L347*AD$9)+(AC347/12*5*$E347*$G347*$H347*$L347)+(AC347/12*6*$F347*$G347*$H347*$L347)</f>
        <v>0</v>
      </c>
      <c r="AE347" s="34"/>
      <c r="AF347" s="34">
        <f>(AE347/12*1*$D347*$G347*$H347*$L347*AF$9)+(AE347/12*5*$E347*$G347*$H347*$L347)+(AE347/12*6*$F347*$G347*$H347*$L347)</f>
        <v>0</v>
      </c>
      <c r="AG347" s="34"/>
      <c r="AH347" s="34">
        <f>(AG347/12*1*$D347*$G347*$H347*$L347*AH$9)+(AG347/12*5*$E347*$G347*$H347*$L347)+(AG347/12*6*$F347*$G347*$H347*$L347)</f>
        <v>0</v>
      </c>
      <c r="AI347" s="34"/>
      <c r="AJ347" s="34">
        <f>(AI347/12*1*$D347*$G347*$H347*$L347*AJ$9)+(AI347/12*11*$E347*$G347*$H347*$L347)</f>
        <v>0</v>
      </c>
      <c r="AK347" s="34"/>
      <c r="AL347" s="34">
        <f>(AK347/12*1*$D347*$G347*$H347*$L347*AL$9)+(AK347/12*5*$E347*$G347*$H347*$L347)+(AK347/12*6*$F347*$G347*$H347*$L347)</f>
        <v>0</v>
      </c>
      <c r="AM347" s="34"/>
      <c r="AN347" s="34">
        <f>(AM347/12*1*$D347*$G347*$H347*$L347*AN$9)+(AM347/12*5*$E347*$G347*$H347*$L347)+(AM347/12*6*$F347*$G347*$H347*$L347)</f>
        <v>0</v>
      </c>
      <c r="AO347" s="34"/>
      <c r="AP347" s="34">
        <f>(AO347/12*1*$D347*$G347*$H347*$L347*AP$9)+(AO347/12*5*$E347*$G347*$H347*$L347)+(AO347/12*6*$F347*$G347*$H347*$L347)</f>
        <v>0</v>
      </c>
      <c r="AQ347" s="34"/>
      <c r="AR347" s="34">
        <f>(AQ347/12*1*$D347*$G347*$H347*$M347*AR$9)+(AQ347/12*5*$E347*$G347*$H347*$M347)+(AQ347/12*6*$F347*$G347*$H347*$M347)</f>
        <v>0</v>
      </c>
      <c r="AS347" s="34"/>
      <c r="AT347" s="34">
        <f>(AS347/12*1*$D347*$G347*$H347*$M347*AT$9)+(AS347/12*5*$E347*$G347*$H347*$M347)+(AS347/12*6*$F347*$G347*$H347*$M347)</f>
        <v>0</v>
      </c>
      <c r="AU347" s="34"/>
      <c r="AV347" s="34">
        <f>(AU347/12*1*$D347*$G347*$H347*$M347*AV$9)+(AU347/12*5*$E347*$G347*$H347*$M347)+(AU347/12*6*$F347*$G347*$H347*$M347)</f>
        <v>0</v>
      </c>
      <c r="AW347" s="34"/>
      <c r="AX347" s="34">
        <f>(AW347/12*1*$D347*$G347*$H347*$M347*AX$9)+(AW347/12*5*$E347*$G347*$H347*$M347)+(AW347/12*6*$F347*$G347*$H347*$M347)</f>
        <v>0</v>
      </c>
      <c r="AY347" s="34"/>
      <c r="AZ347" s="34">
        <f>(AY347/12*1*$D347*$G347*$H347*$L347*AZ$9)+(AY347/12*5*$E347*$G347*$H347*$L347)+(AY347/12*6*$F347*$G347*$H347*$L347)</f>
        <v>0</v>
      </c>
      <c r="BA347" s="34"/>
      <c r="BB347" s="34">
        <f>(BA347/12*1*$D347*$G347*$H347*$L347*BB$9)+(BA347/12*5*$E347*$G347*$H347*$L347)+(BA347/12*6*$F347*$G347*$H347*$L347)</f>
        <v>0</v>
      </c>
      <c r="BC347" s="34"/>
      <c r="BD347" s="34">
        <f>(BC347/12*1*$D347*$G347*$H347*$M347*BD$9)+(BC347/12*5*$E347*$G347*$H347*$M347)+(BC347/12*6*$F347*$G347*$H347*$M347)</f>
        <v>0</v>
      </c>
      <c r="BE347" s="34"/>
      <c r="BF347" s="34">
        <f>(BE347/12*1*$D347*$G347*$H347*$L347*BF$9)+(BE347/12*5*$E347*$G347*$H347*$L347)+(BE347/12*6*$F347*$G347*$H347*$L347)</f>
        <v>0</v>
      </c>
      <c r="BG347" s="34"/>
      <c r="BH347" s="34">
        <f>(BG347/12*1*$D347*$G347*$H347*$L347*BH$9)+(BG347/12*5*$E347*$G347*$H347*$L347)+(BG347/12*6*$F347*$G347*$H347*$L347)</f>
        <v>0</v>
      </c>
      <c r="BI347" s="34"/>
      <c r="BJ347" s="34">
        <f>(BI347/12*1*$D347*$G347*$H347*$L347*BJ$9)+(BI347/12*5*$E347*$G347*$H347*$L347)+(BI347/12*6*$F347*$G347*$H347*$L347)</f>
        <v>0</v>
      </c>
      <c r="BK347" s="34"/>
      <c r="BL347" s="34">
        <f>(BK347/12*1*$D347*$G347*$H347*$M347*BL$9)+(BK347/12*5*$E347*$G347*$H347*$M347)+(BK347/12*6*$F347*$G347*$H347*$M347)</f>
        <v>0</v>
      </c>
      <c r="BM347" s="34"/>
      <c r="BN347" s="34">
        <f>(BM347/12*1*$D347*$G347*$H347*$L347*BN$9)+(BM347/12*5*$E347*$G347*$H347*$L347)+(BM347/12*6*$F347*$G347*$H347*$L347)</f>
        <v>0</v>
      </c>
      <c r="BO347" s="34"/>
      <c r="BP347" s="34">
        <f>(BO347/12*1*$D347*$G347*$H347*$L347*BP$9)+(BO347/12*11*$E347*$G347*$H347*$L347)</f>
        <v>0</v>
      </c>
      <c r="BQ347" s="40"/>
      <c r="BR347" s="34">
        <f>(BQ347/12*1*$D347*$G347*$H347*$M347*BR$9)+(BQ347/12*5*$E347*$G347*$H347*$M347)+(BQ347/12*6*$F347*$G347*$H347*$M347)</f>
        <v>0</v>
      </c>
      <c r="BS347" s="34"/>
      <c r="BT347" s="34">
        <f>(BS347/12*1*$D347*$G347*$H347*$M347*BT$9)+(BS347/12*4*$E347*$G347*$H347*$M609)+(BS347/12*1*$E347*$G347*$H347*$M347)+(BS347/12*6*$F347*$G347*$H347*$M347)</f>
        <v>0</v>
      </c>
      <c r="BU347" s="34"/>
      <c r="BV347" s="34">
        <f>(BU347/12*1*$D347*$F347*$G347*$L347*BV$9)+(BU347/12*11*$E347*$F347*$G347*$L347)</f>
        <v>0</v>
      </c>
      <c r="BW347" s="34"/>
      <c r="BX347" s="34">
        <f>(BW347/12*1*$D347*$G347*$H347*$L347*BX$9)+(BW347/12*5*$E347*$G347*$H347*$L347)+(BW347/12*6*$F347*$G347*$H347*$L347)</f>
        <v>0</v>
      </c>
      <c r="BY347" s="34"/>
      <c r="BZ347" s="34">
        <f>(BY347/12*1*$D347*$G347*$H347*$L347*BZ$9)+(BY347/12*5*$E347*$G347*$H347*$L347)+(BY347/12*6*$F347*$G347*$H347*$L347)</f>
        <v>0</v>
      </c>
      <c r="CA347" s="34"/>
      <c r="CB347" s="34">
        <f>(CA347/12*1*$D347*$G347*$H347*$L347*CB$9)+(CA347/12*5*$E347*$G347*$H347*$L347)+(CA347/12*6*$F347*$G347*$H347*$L347)</f>
        <v>0</v>
      </c>
      <c r="CC347" s="34"/>
      <c r="CD347" s="34">
        <f>(CC347/12*1*$D347*$G347*$H347*$L347*CD$9)+(CC347/12*5*$E347*$G347*$H347*$L347)+(CC347/12*6*$F347*$G347*$H347*$L347)</f>
        <v>0</v>
      </c>
      <c r="CE347" s="34"/>
      <c r="CF347" s="34">
        <f>(CE347/12*1*$D347*$G347*$H347*$M347*CF$9)+(CE347/12*5*$E347*$G347*$H347*$M347)+(CE347/12*6*$F347*$G347*$H347*$M347)</f>
        <v>0</v>
      </c>
      <c r="CG347" s="34"/>
      <c r="CH347" s="34">
        <f>(CG347/12*1*$D347*$G347*$H347*$L347*CH$9)+(CG347/12*5*$E347*$G347*$H347*$L347)+(CG347/12*6*$F347*$G347*$H347*$L347)</f>
        <v>0</v>
      </c>
      <c r="CI347" s="34"/>
      <c r="CJ347" s="34">
        <f>(CI347/12*1*$D347*$G347*$H347*$M347*CJ$9)+(CI347/12*5*$E347*$G347*$H347*$M347)+(CI347/12*6*$F347*$G347*$H347*$M347)</f>
        <v>0</v>
      </c>
      <c r="CK347" s="34"/>
      <c r="CL347" s="34">
        <f>(CK347/12*1*$D347*$G347*$H347*$L347*CL$9)+(CK347/12*5*$E347*$G347*$H347*$L347)+(CK347/12*6*$F347*$G347*$H347*$L347)</f>
        <v>0</v>
      </c>
      <c r="CM347" s="34"/>
      <c r="CN347" s="34">
        <f>(CM347/12*1*$D347*$G347*$H347*$L347*CN$9)+(CM347/12*11*$E347*$G347*$H347*$L347)</f>
        <v>0</v>
      </c>
      <c r="CO347" s="34"/>
      <c r="CP347" s="34">
        <f t="shared" ref="CP347" si="2918">(CO347/3*1*$D347*$G347*$H347*$L347*CP$9)+(CO347/3*2*$E347*$G347*$H347*$L347)</f>
        <v>0</v>
      </c>
      <c r="CQ347" s="34"/>
      <c r="CR347" s="34"/>
      <c r="CS347" s="34">
        <f t="shared" si="2832"/>
        <v>0</v>
      </c>
      <c r="CT347" s="34">
        <f t="shared" si="2832"/>
        <v>0</v>
      </c>
      <c r="CU347" s="34"/>
      <c r="CV347" s="34">
        <f>(CU347/12*1*$D347*$G347*$H347*$M347*CV$9)+(CU347/12*5*$E347*$G347*$H347*$M347)+(CU347/12*6*$F347*$G347*$H347*$M347)</f>
        <v>0</v>
      </c>
      <c r="CW347" s="34"/>
      <c r="CX347" s="34">
        <f>(CW347/12*1*$D347*$G347*$H347*$M347*CX$9)+(CW347/12*5*$E347*$G347*$H347*$M347)+(CW347/12*6*$F347*$G347*$H347*$M347)</f>
        <v>0</v>
      </c>
      <c r="CY347" s="34"/>
      <c r="CZ347" s="34">
        <f>(CY347/12*1*$D347*$G347*$H347*$L347*CZ$9)+(CY347/12*5*$E347*$G347*$H347*$L347)+(CY347/12*6*$F347*$G347*$H347*$L347)</f>
        <v>0</v>
      </c>
      <c r="DA347" s="34"/>
      <c r="DB347" s="34">
        <f>(DA347/12*1*$D347*$G347*$H347*$M347*DB$9)+(DA347/12*5*$E347*$G347*$H347*$M347)+(DA347/12*6*$F347*$G347*$H347*$M347)</f>
        <v>0</v>
      </c>
      <c r="DC347" s="34"/>
      <c r="DD347" s="34">
        <f>(DC347/12*1*$D347*$G347*$H347*$M347*DD$9)+(DC347/12*5*$E347*$G347*$H347*$M347)+(DC347/12*6*$F347*$G347*$H347*$M347)</f>
        <v>0</v>
      </c>
      <c r="DE347" s="34"/>
      <c r="DF347" s="34">
        <f>(DE347/12*1*$D347*$G347*$H347*$M347*DF$9)+(DE347/12*5*$E347*$G347*$H347*$M347)+(DE347/12*6*$F347*$G347*$H347*$M347)</f>
        <v>0</v>
      </c>
      <c r="DG347" s="34"/>
      <c r="DH347" s="34">
        <f>(DG347/12*1*$D347*$G347*$H347*$M347*DH$9)+(DG347/12*11*$E347*$G347*$H347*$M347)</f>
        <v>0</v>
      </c>
      <c r="DI347" s="34"/>
      <c r="DJ347" s="34">
        <f t="shared" ref="DJ347" si="2919">(DI347/3*1*$D347*$G347*$H347*$M347*DJ$9)+(DI347/3*2*$E347*$G347*$H347*$M347)</f>
        <v>0</v>
      </c>
      <c r="DK347" s="34"/>
      <c r="DL347" s="27"/>
      <c r="DM347" s="34"/>
      <c r="DN347" s="27"/>
      <c r="DO347" s="34"/>
      <c r="DP347" s="34">
        <f>(DO347/12*1*$D347*$G347*$H347*$L347*DP$9)+(DO347/12*5*$E347*$G347*$H347*$L347)+(DO347/12*6*$F347*$G347*$H347*$L347)</f>
        <v>0</v>
      </c>
      <c r="DQ347" s="34"/>
      <c r="DR347" s="34">
        <f>(DQ347/12*1*$D347*$G347*$H347*$M347*DR$9)+(DQ347/12*11*$E347*$G347*$H347*$M347)</f>
        <v>0</v>
      </c>
      <c r="DS347" s="34"/>
      <c r="DT347" s="34">
        <f t="shared" ref="DT347" si="2920">(DS347/3*1*$D347*$G347*$H347*$M347*DT$9)+(DS347/3*2*$E347*$G347*$H347*$M347)</f>
        <v>0</v>
      </c>
      <c r="DU347" s="34"/>
      <c r="DV347" s="27"/>
      <c r="DW347" s="34"/>
      <c r="DX347" s="34"/>
      <c r="DY347" s="34"/>
      <c r="DZ347" s="34">
        <f>(DY347/12*1*$D347*$G347*$H347*$M347*DZ$9)+(DY347/12*11*$E347*$G347*$H347*$M347)</f>
        <v>0</v>
      </c>
      <c r="EA347" s="34">
        <f t="shared" si="2917"/>
        <v>0</v>
      </c>
      <c r="EB347" s="34">
        <f t="shared" ref="EB347" si="2921">(EA347/3*1*$D347*$G347*$H347*$M347*EB$9)+(EA347/3*2*$E347*$G347*$H347*$M347)</f>
        <v>0</v>
      </c>
      <c r="EC347" s="27">
        <f>EB347*D347*$G$342*G347*L347*$DX$10</f>
        <v>0</v>
      </c>
      <c r="ED347" s="34">
        <f t="shared" ref="ED347:ED357" si="2922">DZ347+EB347</f>
        <v>0</v>
      </c>
      <c r="EE347" s="34">
        <f t="shared" si="2833"/>
        <v>0</v>
      </c>
      <c r="EF347" s="34">
        <f t="shared" si="2833"/>
        <v>0</v>
      </c>
      <c r="EG347" s="34"/>
      <c r="EH347" s="34">
        <f>(EG347/12*1*$D347*$G347*$H347*$L347*EH$9)+(EG347/12*11*$E347*$G347*$H347*$L347)</f>
        <v>0</v>
      </c>
      <c r="EI347" s="34"/>
      <c r="EJ347" s="34">
        <f t="shared" ref="EJ347" si="2923">(EI347/3*1*$D347*$G347*$H347*$L347*EJ$9)+(EI347/3*2*$E347*$G347*$H347*$L347)</f>
        <v>0</v>
      </c>
      <c r="EK347" s="34"/>
      <c r="EL347" s="34"/>
      <c r="EM347" s="34">
        <f t="shared" si="2834"/>
        <v>0</v>
      </c>
      <c r="EN347" s="34">
        <f t="shared" si="2834"/>
        <v>0</v>
      </c>
      <c r="EO347" s="34"/>
      <c r="EP347" s="34">
        <f>(EO347/12*1*$D347*$G347*$H347*$L347*EP$9)+(EO347/12*11*$E347*$G347*$H347*$L347)</f>
        <v>0</v>
      </c>
      <c r="EQ347" s="34"/>
      <c r="ER347" s="34">
        <f t="shared" ref="ER347" si="2924">(EQ347/3*1*$D347*$G347*$H347*$L347*ER$9)+(EQ347/3*2*$E347*$G347*$H347*$L347)</f>
        <v>0</v>
      </c>
      <c r="ES347" s="34"/>
      <c r="ET347" s="34"/>
      <c r="EU347" s="34">
        <f t="shared" si="2835"/>
        <v>0</v>
      </c>
      <c r="EV347" s="34">
        <f t="shared" si="2835"/>
        <v>0</v>
      </c>
      <c r="EW347" s="34"/>
      <c r="EX347" s="34">
        <f>(EW347/12*1*$D347*$G347*$H347*$M347*EX$9)+(EW347/12*11*$E347*$G347*$H347*$M347)</f>
        <v>0</v>
      </c>
      <c r="EY347" s="34">
        <f t="shared" si="2861"/>
        <v>0</v>
      </c>
      <c r="EZ347" s="34">
        <f t="shared" ref="EZ347" si="2925">(EY347/3*1*$D347*$G347*$H347*$M347*EZ$9)+(EY347/3*2*$E347*$G347*$H347*$M347)</f>
        <v>0</v>
      </c>
      <c r="FA347" s="34"/>
      <c r="FB347" s="34">
        <f t="shared" ref="FB347:FB357" si="2926">EX347+EZ347</f>
        <v>0</v>
      </c>
      <c r="FC347" s="34">
        <f t="shared" si="2514"/>
        <v>0</v>
      </c>
      <c r="FD347" s="34">
        <f t="shared" si="2514"/>
        <v>0</v>
      </c>
      <c r="FE347" s="34"/>
      <c r="FF347" s="34">
        <f>(FE347/12*1*$D347*$G347*$H347*$M347*FF$9)+(FE347/12*11*$E347*$G347*$H347*$M347)</f>
        <v>0</v>
      </c>
      <c r="FG347" s="34"/>
      <c r="FH347" s="34">
        <f t="shared" ref="FH347" si="2927">(FG347/3*1*$D347*$G347*$H347*$M347*FH$9)+(FG347/3*2*$E347*$G347*$H347*$M347)</f>
        <v>0</v>
      </c>
      <c r="FI347" s="34"/>
      <c r="FJ347" s="34">
        <f t="shared" ref="FJ347:FJ357" si="2928">FF347+FH347</f>
        <v>0</v>
      </c>
      <c r="FK347" s="34">
        <f t="shared" si="2515"/>
        <v>0</v>
      </c>
      <c r="FL347" s="34">
        <f t="shared" si="2515"/>
        <v>0</v>
      </c>
      <c r="FM347" s="34"/>
      <c r="FN347" s="34">
        <f>(FM347/12*1*$D347*$G347*$H347*$M347*FN$9)+(FM347/12*11*$E347*$G347*$H347*$M347)</f>
        <v>0</v>
      </c>
      <c r="FO347" s="34">
        <f t="shared" si="2864"/>
        <v>0</v>
      </c>
      <c r="FP347" s="34">
        <f t="shared" ref="FP347" si="2929">(FO347/3*1*$D347*$G347*$H347*$M347*FP$9)+(FO347/3*2*$E347*$G347*$H347*$M347)</f>
        <v>0</v>
      </c>
      <c r="FQ347" s="34"/>
      <c r="FR347" s="34">
        <f t="shared" ref="FR347:FR357" si="2930">FN347+FP347</f>
        <v>0</v>
      </c>
      <c r="FS347" s="34">
        <f t="shared" si="2875"/>
        <v>0</v>
      </c>
      <c r="FT347" s="34">
        <f t="shared" si="2875"/>
        <v>0</v>
      </c>
      <c r="FU347" s="34"/>
      <c r="FV347" s="34">
        <f>(FU347/12*1*$D347*$G347*$H347*$N347*FV$9)+(FU347/12*11*$E347*$G347*$H347*$N347)</f>
        <v>0</v>
      </c>
      <c r="FW347" s="34"/>
      <c r="FX347" s="34"/>
      <c r="FY347" s="34"/>
      <c r="FZ347" s="34"/>
      <c r="GA347" s="34">
        <f t="shared" si="2836"/>
        <v>0</v>
      </c>
      <c r="GB347" s="34">
        <f t="shared" si="2836"/>
        <v>0</v>
      </c>
      <c r="GC347" s="34"/>
      <c r="GD347" s="34">
        <f>(GC347/12*1*$D347*$G347*$H347*$O347*GD$9)+(GC347/12*11*$E347*$G347*$H347*$P347)</f>
        <v>0</v>
      </c>
      <c r="GE347" s="34">
        <f t="shared" si="2762"/>
        <v>0</v>
      </c>
      <c r="GF347" s="34">
        <f t="shared" ref="GF347" si="2931">(GE347/3*1*$D347*$G347*$H347*$O347*GF$9)+(GE347/3*2*$E347*$G347*$H347*$P347)</f>
        <v>0</v>
      </c>
      <c r="GG347" s="34"/>
      <c r="GH347" s="34"/>
      <c r="GI347" s="27">
        <f t="shared" si="2837"/>
        <v>0</v>
      </c>
      <c r="GJ347" s="27">
        <f t="shared" si="2837"/>
        <v>0</v>
      </c>
      <c r="GK347" s="37"/>
      <c r="GL347" s="38"/>
    </row>
    <row r="348" spans="1:194" x14ac:dyDescent="0.25">
      <c r="A348" s="83">
        <v>37</v>
      </c>
      <c r="B348" s="78"/>
      <c r="C348" s="44" t="s">
        <v>486</v>
      </c>
      <c r="D348" s="29">
        <f t="shared" si="2838"/>
        <v>18150.400000000001</v>
      </c>
      <c r="E348" s="29">
        <f t="shared" si="2838"/>
        <v>18790</v>
      </c>
      <c r="F348" s="30">
        <v>18508</v>
      </c>
      <c r="G348" s="74">
        <v>0.75</v>
      </c>
      <c r="H348" s="31">
        <v>1</v>
      </c>
      <c r="I348" s="32"/>
      <c r="J348" s="53">
        <v>0.84</v>
      </c>
      <c r="K348" s="53"/>
      <c r="L348" s="29">
        <v>1.4</v>
      </c>
      <c r="M348" s="29">
        <v>1.68</v>
      </c>
      <c r="N348" s="29">
        <v>2.23</v>
      </c>
      <c r="O348" s="29">
        <v>2.39</v>
      </c>
      <c r="P348" s="33">
        <v>2.57</v>
      </c>
      <c r="Q348" s="27">
        <f>SUM(Q349:Q357)</f>
        <v>0</v>
      </c>
      <c r="R348" s="27">
        <f t="shared" ref="R348:CC348" si="2932">SUM(R349:R357)</f>
        <v>0</v>
      </c>
      <c r="S348" s="27">
        <f t="shared" si="2932"/>
        <v>0</v>
      </c>
      <c r="T348" s="27">
        <f t="shared" si="2932"/>
        <v>0</v>
      </c>
      <c r="U348" s="27">
        <f t="shared" si="2932"/>
        <v>0</v>
      </c>
      <c r="V348" s="27">
        <f t="shared" si="2932"/>
        <v>0</v>
      </c>
      <c r="W348" s="27">
        <f t="shared" si="2932"/>
        <v>0</v>
      </c>
      <c r="X348" s="27">
        <f t="shared" si="2932"/>
        <v>0</v>
      </c>
      <c r="Y348" s="27">
        <f t="shared" si="2932"/>
        <v>0</v>
      </c>
      <c r="Z348" s="27">
        <f t="shared" si="2932"/>
        <v>0</v>
      </c>
      <c r="AA348" s="27">
        <f t="shared" si="2932"/>
        <v>0</v>
      </c>
      <c r="AB348" s="27">
        <f t="shared" si="2932"/>
        <v>0</v>
      </c>
      <c r="AC348" s="27">
        <f t="shared" si="2932"/>
        <v>0</v>
      </c>
      <c r="AD348" s="27">
        <f t="shared" si="2932"/>
        <v>0</v>
      </c>
      <c r="AE348" s="27">
        <f t="shared" si="2932"/>
        <v>0</v>
      </c>
      <c r="AF348" s="27">
        <f t="shared" si="2932"/>
        <v>0</v>
      </c>
      <c r="AG348" s="27">
        <f t="shared" si="2932"/>
        <v>0</v>
      </c>
      <c r="AH348" s="27">
        <f t="shared" si="2932"/>
        <v>0</v>
      </c>
      <c r="AI348" s="27">
        <f>SUM(AI349:AI357)</f>
        <v>0</v>
      </c>
      <c r="AJ348" s="27">
        <f t="shared" ref="AJ348" si="2933">SUM(AJ349:AJ357)</f>
        <v>0</v>
      </c>
      <c r="AK348" s="27">
        <f t="shared" si="2932"/>
        <v>0</v>
      </c>
      <c r="AL348" s="27">
        <f t="shared" si="2932"/>
        <v>0</v>
      </c>
      <c r="AM348" s="27">
        <f t="shared" si="2932"/>
        <v>0</v>
      </c>
      <c r="AN348" s="27">
        <f t="shared" si="2932"/>
        <v>0</v>
      </c>
      <c r="AO348" s="27">
        <f t="shared" si="2932"/>
        <v>0</v>
      </c>
      <c r="AP348" s="27">
        <f t="shared" si="2932"/>
        <v>0</v>
      </c>
      <c r="AQ348" s="27">
        <f t="shared" si="2932"/>
        <v>0</v>
      </c>
      <c r="AR348" s="27">
        <f t="shared" si="2932"/>
        <v>0</v>
      </c>
      <c r="AS348" s="27">
        <f t="shared" si="2932"/>
        <v>0</v>
      </c>
      <c r="AT348" s="27">
        <f t="shared" si="2932"/>
        <v>0</v>
      </c>
      <c r="AU348" s="27">
        <f t="shared" si="2932"/>
        <v>0</v>
      </c>
      <c r="AV348" s="27">
        <f t="shared" si="2932"/>
        <v>0</v>
      </c>
      <c r="AW348" s="27">
        <f t="shared" si="2932"/>
        <v>0</v>
      </c>
      <c r="AX348" s="27">
        <f t="shared" si="2932"/>
        <v>0</v>
      </c>
      <c r="AY348" s="27">
        <f t="shared" si="2932"/>
        <v>2197</v>
      </c>
      <c r="AZ348" s="27">
        <f t="shared" si="2932"/>
        <v>68898470.896079987</v>
      </c>
      <c r="BA348" s="27">
        <f t="shared" si="2932"/>
        <v>1222</v>
      </c>
      <c r="BB348" s="27">
        <f t="shared" si="2932"/>
        <v>54026493.441199988</v>
      </c>
      <c r="BC348" s="27">
        <f t="shared" si="2932"/>
        <v>0</v>
      </c>
      <c r="BD348" s="27">
        <f t="shared" si="2932"/>
        <v>0</v>
      </c>
      <c r="BE348" s="27">
        <f t="shared" si="2932"/>
        <v>0</v>
      </c>
      <c r="BF348" s="27">
        <f t="shared" si="2932"/>
        <v>0</v>
      </c>
      <c r="BG348" s="27">
        <f t="shared" si="2932"/>
        <v>0</v>
      </c>
      <c r="BH348" s="27">
        <f t="shared" si="2932"/>
        <v>0</v>
      </c>
      <c r="BI348" s="27">
        <v>0</v>
      </c>
      <c r="BJ348" s="27">
        <f t="shared" ref="BJ348" si="2934">SUM(BJ349:BJ357)</f>
        <v>0</v>
      </c>
      <c r="BK348" s="27">
        <f t="shared" si="2932"/>
        <v>0</v>
      </c>
      <c r="BL348" s="27">
        <f t="shared" si="2932"/>
        <v>0</v>
      </c>
      <c r="BM348" s="27">
        <f>SUM(BM349:BM357)</f>
        <v>0</v>
      </c>
      <c r="BN348" s="27">
        <f t="shared" ref="BN348" si="2935">SUM(BN349:BN357)</f>
        <v>0</v>
      </c>
      <c r="BO348" s="27">
        <f t="shared" si="2932"/>
        <v>0</v>
      </c>
      <c r="BP348" s="27">
        <f t="shared" si="2932"/>
        <v>0</v>
      </c>
      <c r="BQ348" s="27">
        <v>0</v>
      </c>
      <c r="BR348" s="27">
        <f t="shared" ref="BR348" si="2936">SUM(BR349:BR357)</f>
        <v>0</v>
      </c>
      <c r="BS348" s="27">
        <f t="shared" si="2932"/>
        <v>0</v>
      </c>
      <c r="BT348" s="27">
        <f t="shared" si="2932"/>
        <v>0</v>
      </c>
      <c r="BU348" s="27">
        <f t="shared" si="2932"/>
        <v>0</v>
      </c>
      <c r="BV348" s="27">
        <f t="shared" si="2932"/>
        <v>0</v>
      </c>
      <c r="BW348" s="27">
        <f t="shared" si="2932"/>
        <v>0</v>
      </c>
      <c r="BX348" s="27">
        <f t="shared" si="2932"/>
        <v>0</v>
      </c>
      <c r="BY348" s="27">
        <f t="shared" si="2932"/>
        <v>0</v>
      </c>
      <c r="BZ348" s="27">
        <f t="shared" si="2932"/>
        <v>0</v>
      </c>
      <c r="CA348" s="27">
        <f t="shared" si="2932"/>
        <v>0</v>
      </c>
      <c r="CB348" s="27">
        <f t="shared" si="2932"/>
        <v>0</v>
      </c>
      <c r="CC348" s="27">
        <f t="shared" si="2932"/>
        <v>0</v>
      </c>
      <c r="CD348" s="27">
        <f t="shared" ref="CD348:EO348" si="2937">SUM(CD349:CD357)</f>
        <v>0</v>
      </c>
      <c r="CE348" s="27">
        <f t="shared" si="2937"/>
        <v>0</v>
      </c>
      <c r="CF348" s="27">
        <f t="shared" si="2937"/>
        <v>0</v>
      </c>
      <c r="CG348" s="27">
        <f t="shared" si="2937"/>
        <v>0</v>
      </c>
      <c r="CH348" s="27">
        <f t="shared" si="2937"/>
        <v>0</v>
      </c>
      <c r="CI348" s="27">
        <f t="shared" si="2937"/>
        <v>45</v>
      </c>
      <c r="CJ348" s="27">
        <f t="shared" si="2937"/>
        <v>1885610.837516</v>
      </c>
      <c r="CK348" s="27">
        <f t="shared" si="2937"/>
        <v>0</v>
      </c>
      <c r="CL348" s="27">
        <f t="shared" si="2937"/>
        <v>0</v>
      </c>
      <c r="CM348" s="27">
        <f t="shared" si="2937"/>
        <v>0</v>
      </c>
      <c r="CN348" s="27">
        <f t="shared" si="2937"/>
        <v>0</v>
      </c>
      <c r="CO348" s="34"/>
      <c r="CP348" s="34">
        <f t="shared" ref="CP348:CP357" si="2938">(CO348/3*1*$D348*$G348*$H348*$L348*CP$9)+(CO348/3*2*$E348*$G348*$H348*$L348*CP$10)</f>
        <v>0</v>
      </c>
      <c r="CQ348" s="27"/>
      <c r="CR348" s="27">
        <f>($CQ348/9*3* $E348*$G348*$H348*$L348*CR$10)+($CQ348/9*6* $F348*$G348*$H348*$L348*CR$10)</f>
        <v>0</v>
      </c>
      <c r="CS348" s="34">
        <f t="shared" si="2832"/>
        <v>0</v>
      </c>
      <c r="CT348" s="34">
        <f t="shared" si="2832"/>
        <v>0</v>
      </c>
      <c r="CU348" s="27">
        <f t="shared" si="2937"/>
        <v>0</v>
      </c>
      <c r="CV348" s="27">
        <f t="shared" ref="CV348" si="2939">SUM(CV349:CV357)</f>
        <v>0</v>
      </c>
      <c r="CW348" s="27">
        <f t="shared" ref="CW348:CY348" si="2940">SUM(CW349:CW357)</f>
        <v>0</v>
      </c>
      <c r="CX348" s="27">
        <f t="shared" si="2940"/>
        <v>0</v>
      </c>
      <c r="CY348" s="27">
        <f t="shared" si="2940"/>
        <v>0</v>
      </c>
      <c r="CZ348" s="27">
        <f t="shared" si="2937"/>
        <v>0</v>
      </c>
      <c r="DA348" s="27">
        <f t="shared" si="2937"/>
        <v>0</v>
      </c>
      <c r="DB348" s="27">
        <f t="shared" si="2937"/>
        <v>0</v>
      </c>
      <c r="DC348" s="27">
        <f t="shared" si="2937"/>
        <v>0</v>
      </c>
      <c r="DD348" s="27">
        <f t="shared" si="2937"/>
        <v>0</v>
      </c>
      <c r="DE348" s="27">
        <f t="shared" si="2937"/>
        <v>0</v>
      </c>
      <c r="DF348" s="27">
        <f t="shared" si="2937"/>
        <v>0</v>
      </c>
      <c r="DG348" s="27">
        <f t="shared" si="2937"/>
        <v>0</v>
      </c>
      <c r="DH348" s="27">
        <f t="shared" si="2937"/>
        <v>0</v>
      </c>
      <c r="DI348" s="34">
        <f t="shared" ref="DI348:DI357" si="2941">DG348/12*3</f>
        <v>0</v>
      </c>
      <c r="DJ348" s="34">
        <f t="shared" ref="DJ348:DJ357" si="2942">(DI348/3*1*$D348*$G348*$H348*$M348*DJ$9)+(DI348/3*2*$E348*$G348*$H348*$M348*DJ$10)</f>
        <v>0</v>
      </c>
      <c r="DK348" s="27"/>
      <c r="DL348" s="27"/>
      <c r="DM348" s="34"/>
      <c r="DN348" s="27"/>
      <c r="DO348" s="27">
        <f t="shared" si="2937"/>
        <v>0</v>
      </c>
      <c r="DP348" s="27">
        <f t="shared" si="2937"/>
        <v>0</v>
      </c>
      <c r="DQ348" s="27">
        <f t="shared" si="2937"/>
        <v>0</v>
      </c>
      <c r="DR348" s="27">
        <f t="shared" si="2937"/>
        <v>0</v>
      </c>
      <c r="DS348" s="34"/>
      <c r="DT348" s="34">
        <f t="shared" ref="DT348:DT357" si="2943">(DS348/3*1*$D348*$G348*$H348*$M348*DT$9)+(DS348/3*2*$E348*$G348*$H348*$M348*DT$10)</f>
        <v>0</v>
      </c>
      <c r="DU348" s="27"/>
      <c r="DV348" s="27"/>
      <c r="DW348" s="34"/>
      <c r="DX348" s="34"/>
      <c r="DY348" s="27">
        <f t="shared" si="2937"/>
        <v>0</v>
      </c>
      <c r="DZ348" s="27">
        <f t="shared" si="2937"/>
        <v>0</v>
      </c>
      <c r="EA348" s="34">
        <f t="shared" si="2917"/>
        <v>0</v>
      </c>
      <c r="EB348" s="34">
        <f t="shared" ref="EB348:EB357" si="2944">(EA348/3*1*$D348*$G348*$H348*$M348*EB$9)+(EA348/3*2*$E348*$G348*$H348*$M348*EB$10)</f>
        <v>0</v>
      </c>
      <c r="EC348" s="27">
        <f>EB348*D348*E348*G348*L348*$DX$10</f>
        <v>0</v>
      </c>
      <c r="ED348" s="27">
        <f>(EC348/9*3*$E348*$G348*$H348*$M348*ED$10)+(EC348/9*6*$F348*$G348*$H348*$M348*ED$10)</f>
        <v>0</v>
      </c>
      <c r="EE348" s="34">
        <f t="shared" si="2833"/>
        <v>0</v>
      </c>
      <c r="EF348" s="34">
        <f t="shared" si="2833"/>
        <v>0</v>
      </c>
      <c r="EG348" s="27">
        <f t="shared" si="2937"/>
        <v>0</v>
      </c>
      <c r="EH348" s="27">
        <f t="shared" si="2937"/>
        <v>0</v>
      </c>
      <c r="EI348" s="34">
        <f t="shared" si="2513"/>
        <v>0</v>
      </c>
      <c r="EJ348" s="34">
        <f t="shared" si="2839"/>
        <v>0</v>
      </c>
      <c r="EK348" s="27"/>
      <c r="EL348" s="27">
        <f>(EK348/9*3* $E348*$G348*$H348*$L348*EL$10)+(EK348/9*6* $F348*$G348*$H348*$L348*EL$10)</f>
        <v>0</v>
      </c>
      <c r="EM348" s="34">
        <f t="shared" si="2834"/>
        <v>0</v>
      </c>
      <c r="EN348" s="34">
        <f t="shared" si="2834"/>
        <v>0</v>
      </c>
      <c r="EO348" s="27">
        <f t="shared" si="2937"/>
        <v>0</v>
      </c>
      <c r="EP348" s="27">
        <f t="shared" ref="EP348:GD348" si="2945">SUM(EP349:EP357)</f>
        <v>0</v>
      </c>
      <c r="EQ348" s="34">
        <f t="shared" ref="EQ348:EQ357" si="2946">EO348/12*3</f>
        <v>0</v>
      </c>
      <c r="ER348" s="34">
        <f t="shared" si="2841"/>
        <v>0</v>
      </c>
      <c r="ES348" s="27"/>
      <c r="ET348" s="27">
        <f>(ES348/9*3* $E348*$G348*$H348*$L348*ET$10)+(ES348/9*6* $F348*$G348*$H348*$L348*ET$10)</f>
        <v>0</v>
      </c>
      <c r="EU348" s="34">
        <f t="shared" si="2835"/>
        <v>0</v>
      </c>
      <c r="EV348" s="34">
        <f t="shared" si="2835"/>
        <v>0</v>
      </c>
      <c r="EW348" s="27">
        <f t="shared" si="2945"/>
        <v>0</v>
      </c>
      <c r="EX348" s="27">
        <f t="shared" si="2945"/>
        <v>0</v>
      </c>
      <c r="EY348" s="34">
        <f t="shared" si="2861"/>
        <v>0</v>
      </c>
      <c r="EZ348" s="34">
        <f t="shared" si="2842"/>
        <v>0</v>
      </c>
      <c r="FA348" s="27"/>
      <c r="FB348" s="27">
        <f>(FA348/9*3*$E348*$G348*$H348*$M348*FB$10)+(FA348/9*6*$F348*$G348*$H348*$M348*FB$10)</f>
        <v>0</v>
      </c>
      <c r="FC348" s="34">
        <f t="shared" si="2514"/>
        <v>0</v>
      </c>
      <c r="FD348" s="34">
        <f t="shared" si="2514"/>
        <v>0</v>
      </c>
      <c r="FE348" s="27">
        <f t="shared" si="2945"/>
        <v>0</v>
      </c>
      <c r="FF348" s="27">
        <f t="shared" si="2945"/>
        <v>0</v>
      </c>
      <c r="FG348" s="34">
        <f t="shared" ref="FG348:FG357" si="2947">FE348/12*3</f>
        <v>0</v>
      </c>
      <c r="FH348" s="34">
        <f t="shared" si="2396"/>
        <v>0</v>
      </c>
      <c r="FI348" s="27"/>
      <c r="FJ348" s="27">
        <f>(FI348/9*3*$E348*$G348*$H348*$M348*FJ$10)+(FI348/9*6*$F348*$G348*$H348*$M348*FJ$10)</f>
        <v>0</v>
      </c>
      <c r="FK348" s="34">
        <f t="shared" si="2515"/>
        <v>0</v>
      </c>
      <c r="FL348" s="34">
        <f t="shared" si="2515"/>
        <v>0</v>
      </c>
      <c r="FM348" s="27">
        <f t="shared" si="2945"/>
        <v>0</v>
      </c>
      <c r="FN348" s="27">
        <f t="shared" si="2945"/>
        <v>0</v>
      </c>
      <c r="FO348" s="34">
        <f t="shared" si="2864"/>
        <v>0</v>
      </c>
      <c r="FP348" s="34">
        <f t="shared" si="2843"/>
        <v>0</v>
      </c>
      <c r="FQ348" s="27"/>
      <c r="FR348" s="27">
        <f>(FQ348/9*3*$E348*$G348*$H348*$M348*FR$10)+(FQ348/9*6*$F348*$G348*$H348*$M348*FR$10)</f>
        <v>0</v>
      </c>
      <c r="FS348" s="34">
        <f t="shared" si="2875"/>
        <v>0</v>
      </c>
      <c r="FT348" s="34">
        <f t="shared" si="2875"/>
        <v>0</v>
      </c>
      <c r="FU348" s="27">
        <f t="shared" ref="FU348:FV348" si="2948">SUM(FU349:FU357)</f>
        <v>0</v>
      </c>
      <c r="FV348" s="27">
        <f t="shared" si="2948"/>
        <v>0</v>
      </c>
      <c r="FW348" s="27">
        <f t="shared" si="2945"/>
        <v>0</v>
      </c>
      <c r="FX348" s="27">
        <f t="shared" si="2945"/>
        <v>0</v>
      </c>
      <c r="FY348" s="27">
        <f>FU348-FW348</f>
        <v>0</v>
      </c>
      <c r="FZ348" s="27">
        <f>SUM($FY348*$F348*$G348*$J348*N348*$FZ$10)</f>
        <v>0</v>
      </c>
      <c r="GA348" s="27">
        <f>FW348+FY348</f>
        <v>0</v>
      </c>
      <c r="GB348" s="27">
        <f>FX348+FZ348</f>
        <v>0</v>
      </c>
      <c r="GC348" s="27">
        <f t="shared" si="2945"/>
        <v>0</v>
      </c>
      <c r="GD348" s="27">
        <f t="shared" si="2945"/>
        <v>0</v>
      </c>
      <c r="GE348" s="34">
        <f t="shared" si="2762"/>
        <v>0</v>
      </c>
      <c r="GF348" s="34">
        <f t="shared" si="2849"/>
        <v>0</v>
      </c>
      <c r="GG348" s="27"/>
      <c r="GH348" s="27">
        <f>SUM($GG348/9*3*$GH$10*$E348*$G348*$H348*$P348)+($GG348/9*6*$GH$10*$F348*$G348*$H348*$P348)</f>
        <v>0</v>
      </c>
      <c r="GI348" s="27">
        <f t="shared" si="2837"/>
        <v>0</v>
      </c>
      <c r="GJ348" s="27">
        <f t="shared" si="2837"/>
        <v>0</v>
      </c>
      <c r="GK348" s="27">
        <f>SUM(Q348,S348,U348,W348,Y348,AA348,AC348,AE348,AG348,AI348,AK348,AM348,AO348,AQ348,AS348,AU348,AW348,AY348,BA348,BC348,BE348,BG348,BI348,BK348,BM348,BO348,BQ348,BS348,BU348,BW348,BY348,CA348,CC348,CE348,CG348,CI348,CK348,CS348,CU348,CW348,CY348,DA348,DC348,DE348,DM348,DO348,DW348,EE348,EM348,EU348,FC348,FK348,FS348,GA348,GI348)</f>
        <v>3464</v>
      </c>
      <c r="GL348" s="27">
        <f>SUM(R348,T348,V348,X348,Z348,AB348,AD348,AF348,AH348,AJ348,AL348,AN348,AP348,AR348,AT348,AV348,AX348,AZ348,BB348,BD348,BF348,BH348,BJ348,BL348,BN348,BP348,BR348,BT348,BV348,BX348,BZ348,CB348,CD348,CF348,CH348,CJ348,CL348,CT348,CV348,CX348,CZ348,DB348,DD348,DF348,DN348,DP348,DX348,EF348,EN348,EV348,FD348,FL348,FT348,GB348,GJ348)</f>
        <v>124810575.17479597</v>
      </c>
    </row>
    <row r="349" spans="1:194" ht="19.5" customHeight="1" x14ac:dyDescent="0.25">
      <c r="A349" s="41"/>
      <c r="B349" s="78">
        <v>300</v>
      </c>
      <c r="C349" s="28" t="s">
        <v>487</v>
      </c>
      <c r="D349" s="29">
        <f t="shared" si="2838"/>
        <v>18150.400000000001</v>
      </c>
      <c r="E349" s="29">
        <f t="shared" si="2838"/>
        <v>18790</v>
      </c>
      <c r="F349" s="30">
        <v>18508</v>
      </c>
      <c r="G349" s="39">
        <v>3</v>
      </c>
      <c r="H349" s="31">
        <v>0.84</v>
      </c>
      <c r="I349" s="32">
        <v>0.84</v>
      </c>
      <c r="J349" s="53">
        <v>0.84</v>
      </c>
      <c r="K349" s="53"/>
      <c r="L349" s="29">
        <v>1.4</v>
      </c>
      <c r="M349" s="29">
        <v>1.68</v>
      </c>
      <c r="N349" s="29">
        <v>2.23</v>
      </c>
      <c r="O349" s="29">
        <v>2.39</v>
      </c>
      <c r="P349" s="33">
        <v>2.57</v>
      </c>
      <c r="Q349" s="34"/>
      <c r="R349" s="34">
        <f t="shared" ref="R349:R357" si="2949">(Q349/12*1*$D349*$G349*$H349*$L349*R$9)+(Q349/12*5*$E349*$G349*$H349*$L349*R$10)+(Q349/12*6*$F349*$G349*$H349*$L349*R$10)</f>
        <v>0</v>
      </c>
      <c r="S349" s="34"/>
      <c r="T349" s="34">
        <f t="shared" ref="T349:T357" si="2950">(S349/12*1*$D349*$G349*$H349*$L349*T$9)+(S349/12*5*$E349*$G349*$H349*$L349*T$10)+(S349/12*6*$F349*$G349*$H349*$L349*T$10)</f>
        <v>0</v>
      </c>
      <c r="U349" s="34"/>
      <c r="V349" s="34">
        <f t="shared" ref="V349:V357" si="2951">(U349/12*1*$D349*$G349*$H349*$L349*V$9)+(U349/12*5*$E349*$G349*$H349*$L349*V$10)+(U349/12*6*$F349*$G349*$H349*$L349*V$10)</f>
        <v>0</v>
      </c>
      <c r="W349" s="34"/>
      <c r="X349" s="34">
        <f t="shared" ref="X349:X357" si="2952">(W349/12*1*$D349*$G349*$H349*$L349*X$9)+(W349/12*5*$E349*$G349*$H349*$L349*X$10)+(W349/12*6*$F349*$G349*$H349*$L349*X$10)</f>
        <v>0</v>
      </c>
      <c r="Y349" s="34"/>
      <c r="Z349" s="34">
        <f t="shared" ref="Z349:Z357" si="2953">(Y349/12*1*$D349*$G349*$H349*$L349*Z$9)+(Y349/12*5*$E349*$G349*$H349*$L349*Z$10)+(Y349/12*6*$F349*$G349*$H349*$L349*Z$10)</f>
        <v>0</v>
      </c>
      <c r="AA349" s="34"/>
      <c r="AB349" s="34">
        <f t="shared" ref="AB349:AB357" si="2954">(AA349/12*1*$D349*$G349*$H349*$L349*AB$9)+(AA349/12*5*$E349*$G349*$H349*$L349*AB$10)+(AA349/12*6*$F349*$G349*$H349*$L349*AB$10)</f>
        <v>0</v>
      </c>
      <c r="AC349" s="34"/>
      <c r="AD349" s="34">
        <f t="shared" ref="AD349:AD357" si="2955">(AC349/12*1*$D349*$G349*$H349*$L349*AD$9)+(AC349/12*5*$E349*$G349*$H349*$L349*AD$10)+(AC349/12*6*$F349*$G349*$H349*$L349*AD$10)</f>
        <v>0</v>
      </c>
      <c r="AE349" s="34"/>
      <c r="AF349" s="34">
        <f t="shared" ref="AF349:AF357" si="2956">(AE349/12*1*$D349*$G349*$H349*$L349*AF$9)+(AE349/12*5*$E349*$G349*$H349*$L349*AF$10)+(AE349/12*6*$F349*$G349*$H349*$L349*AF$10)</f>
        <v>0</v>
      </c>
      <c r="AG349" s="34"/>
      <c r="AH349" s="34">
        <f t="shared" ref="AH349:AH357" si="2957">(AG349/12*1*$D349*$G349*$H349*$L349*AH$9)+(AG349/12*5*$E349*$G349*$H349*$L349*AH$10)+(AG349/12*6*$F349*$G349*$H349*$L349*AH$10)</f>
        <v>0</v>
      </c>
      <c r="AI349" s="34"/>
      <c r="AJ349" s="34">
        <f t="shared" ref="AJ349:AJ357" si="2958">(AI349/12*1*$D349*$G349*$H349*$L349*AJ$9)+(AI349/12*3*$E349*$G349*$H349*$L349*AJ$10)+(AI349/12*2*$E349*$G349*$H349*$L349*AJ$11)+(AI349/12*6*$F349*$G349*$H349*$L349*AJ$11)</f>
        <v>0</v>
      </c>
      <c r="AK349" s="34"/>
      <c r="AL349" s="34">
        <f t="shared" ref="AL349:AL357" si="2959">(AK349/12*1*$D349*$G349*$H349*$L349*AL$9)+(AK349/12*5*$E349*$G349*$H349*$L349*AL$10)+(AK349/12*6*$F349*$G349*$H349*$L349*AL$10)</f>
        <v>0</v>
      </c>
      <c r="AM349" s="34"/>
      <c r="AN349" s="34">
        <f t="shared" ref="AN349:AN357" si="2960">(AM349/12*1*$D349*$G349*$H349*$L349*AN$9)+(AM349/12*5*$E349*$G349*$H349*$L349*AN$10)+(AM349/12*6*$F349*$G349*$H349*$L349*AN$10)</f>
        <v>0</v>
      </c>
      <c r="AO349" s="34"/>
      <c r="AP349" s="34">
        <f t="shared" ref="AP349:AP357" si="2961">(AO349/12*1*$D349*$G349*$H349*$L349*AP$9)+(AO349/12*5*$E349*$G349*$H349*$L349*AP$10)+(AO349/12*6*$F349*$G349*$H349*$L349*AP$10)</f>
        <v>0</v>
      </c>
      <c r="AQ349" s="34"/>
      <c r="AR349" s="34">
        <f t="shared" ref="AR349:AR357" si="2962">(AQ349/12*1*$D349*$G349*$H349*$M349*AR$9)+(AQ349/12*5*$E349*$G349*$H349*$M349*AR$10)+(AQ349/12*6*$F349*$G349*$H349*$M349*AR$10)</f>
        <v>0</v>
      </c>
      <c r="AS349" s="34"/>
      <c r="AT349" s="34">
        <f t="shared" ref="AT349:AT357" si="2963">(AS349/12*1*$D349*$G349*$H349*$M349*AT$9)+(AS349/12*5*$E349*$G349*$H349*$M349*AT$10)+(AS349/12*6*$F349*$G349*$H349*$M349*AT$10)</f>
        <v>0</v>
      </c>
      <c r="AU349" s="34"/>
      <c r="AV349" s="34">
        <f t="shared" ref="AV349:AV357" si="2964">(AU349/12*1*$D349*$G349*$H349*$M349*AV$9)+(AU349/12*5*$E349*$G349*$H349*$M349*AV$10)+(AU349/12*6*$F349*$G349*$H349*$M349*AV$10)</f>
        <v>0</v>
      </c>
      <c r="AW349" s="34"/>
      <c r="AX349" s="34">
        <f t="shared" ref="AX349:AX357" si="2965">(AW349/12*1*$D349*$G349*$H349*$M349*AX$9)+(AW349/12*5*$E349*$G349*$H349*$M349*AX$10)+(AW349/12*6*$F349*$G349*$H349*$M349*AX$10)</f>
        <v>0</v>
      </c>
      <c r="AY349" s="34"/>
      <c r="AZ349" s="34">
        <f t="shared" ref="AZ349:AZ357" si="2966">(AY349/12*1*$D349*$G349*$H349*$L349*AZ$9)+(AY349/12*5*$E349*$G349*$H349*$L349*AZ$10)+(AY349/12*6*$F349*$G349*$H349*$L349*AZ$10)</f>
        <v>0</v>
      </c>
      <c r="BA349" s="34">
        <v>200</v>
      </c>
      <c r="BB349" s="34">
        <f>(BA349/12*1*$D349*$G349*$H349*$L349*BB$9)+(BA349/12*5*$E349*$G349*$H349*$L349*BB$10)+(BA349/12*6*$F349*$G349*$H349*$L349*BB$10)</f>
        <v>13163815.660799999</v>
      </c>
      <c r="BC349" s="34"/>
      <c r="BD349" s="34">
        <f t="shared" ref="BD349:BD357" si="2967">(BC349/12*1*$D349*$G349*$H349*$M349*BD$9)+(BC349/12*5*$E349*$G349*$H349*$M349*BD$10)+(BC349/12*6*$F349*$G349*$H349*$M349*BD$10)</f>
        <v>0</v>
      </c>
      <c r="BE349" s="34"/>
      <c r="BF349" s="34">
        <f t="shared" ref="BF349:BF357" si="2968">(BE349/12*1*$D349*$G349*$H349*$L349*BF$9)+(BE349/12*5*$E349*$G349*$H349*$L349*BF$10)+(BE349/12*6*$F349*$G349*$H349*$L349*BF$10)</f>
        <v>0</v>
      </c>
      <c r="BG349" s="34"/>
      <c r="BH349" s="34">
        <f t="shared" ref="BH349:BH357" si="2969">(BG349/12*1*$D349*$G349*$H349*$L349*BH$9)+(BG349/12*5*$E349*$G349*$H349*$L349*BH$10)+(BG349/12*6*$F349*$G349*$H349*$L349*BH$10)</f>
        <v>0</v>
      </c>
      <c r="BI349" s="34"/>
      <c r="BJ349" s="34">
        <f t="shared" ref="BJ349:BJ357" si="2970">(BI349/12*1*$D349*$G349*$H349*$L349*BJ$9)+(BI349/12*5*$E349*$G349*$H349*$L349*BJ$10)+(BI349/12*6*$F349*$G349*$H349*$L349*BJ$10)</f>
        <v>0</v>
      </c>
      <c r="BK349" s="34"/>
      <c r="BL349" s="34">
        <f t="shared" ref="BL349:BL357" si="2971">(BK349/12*1*$D349*$G349*$H349*$M349*BL$9)+(BK349/12*5*$E349*$G349*$H349*$M349*BL$10)+(BK349/12*6*$F349*$G349*$H349*$M349*BL$10)</f>
        <v>0</v>
      </c>
      <c r="BM349" s="34"/>
      <c r="BN349" s="34">
        <f t="shared" ref="BN349:BN357" si="2972">(BM349/12*1*$D349*$G349*$H349*$L349*BN$9)+(BM349/12*5*$E349*$G349*$H349*$L349*BN$10)+(BM349/12*6*$F349*$G349*$H349*$L349*BN$10)</f>
        <v>0</v>
      </c>
      <c r="BO349" s="34"/>
      <c r="BP349" s="34">
        <f t="shared" ref="BP349:BP357" si="2973">(BO349/12*1*$D349*$G349*$H349*$L349*BP$9)+(BO349/12*3*$E349*$G349*$H349*$L349*BP$10)+(BO349/12*2*$E349*$G349*$H349*$L349*BP$11)+(BO349/12*6*$F349*$G349*$H349*$L349*BP$11)</f>
        <v>0</v>
      </c>
      <c r="BQ349" s="40"/>
      <c r="BR349" s="34">
        <f t="shared" ref="BR349:BR357" si="2974">(BQ349/12*1*$D349*$G349*$H349*$M349*BR$9)+(BQ349/12*5*$E349*$G349*$H349*$M349*BR$10)+(BQ349/12*6*$F349*$G349*$H349*$M349*BR$10)</f>
        <v>0</v>
      </c>
      <c r="BS349" s="34"/>
      <c r="BT349" s="34">
        <f t="shared" ref="BT349:BT357" si="2975">(BS349/12*1*$D349*$G349*$H349*$M349*BT$9)+(BS349/12*4*$E349*$G349*$H349*$M349*BT$10)+(BS349/12*1*$E349*$G349*$H349*$M349*BT$12)+(BS349/12*6*$F349*$G349*$H349*$M349*BT$12)</f>
        <v>0</v>
      </c>
      <c r="BU349" s="34"/>
      <c r="BV349" s="34">
        <f t="shared" ref="BV349:BV357" si="2976">(BU349/12*1*$D349*$F349*$G349*$L349*BV$9)+(BU349/12*11*$E349*$F349*$G349*$L349*BV$10)</f>
        <v>0</v>
      </c>
      <c r="BW349" s="34"/>
      <c r="BX349" s="34">
        <f t="shared" ref="BX349:BX357" si="2977">(BW349/12*1*$D349*$G349*$H349*$L349*BX$9)+(BW349/12*5*$E349*$G349*$H349*$L349*BX$10)+(BW349/12*6*$F349*$G349*$H349*$L349*BX$10)</f>
        <v>0</v>
      </c>
      <c r="BY349" s="34"/>
      <c r="BZ349" s="34">
        <f t="shared" ref="BZ349:BZ357" si="2978">(BY349/12*1*$D349*$G349*$H349*$L349*BZ$9)+(BY349/12*5*$E349*$G349*$H349*$L349*BZ$10)+(BY349/12*6*$F349*$G349*$H349*$L349*BZ$10)</f>
        <v>0</v>
      </c>
      <c r="CA349" s="34"/>
      <c r="CB349" s="34">
        <f t="shared" ref="CB349:CB357" si="2979">(CA349/12*1*$D349*$G349*$H349*$L349*CB$9)+(CA349/12*5*$E349*$G349*$H349*$L349*CB$10)+(CA349/12*6*$F349*$G349*$H349*$L349*CB$10)</f>
        <v>0</v>
      </c>
      <c r="CC349" s="34"/>
      <c r="CD349" s="34">
        <f t="shared" ref="CD349:CD357" si="2980">(CC349/12*1*$D349*$G349*$H349*$L349*CD$9)+(CC349/12*5*$E349*$G349*$H349*$L349*CD$10)+(CC349/12*6*$F349*$G349*$H349*$L349*CD$10)</f>
        <v>0</v>
      </c>
      <c r="CE349" s="34"/>
      <c r="CF349" s="34">
        <f t="shared" ref="CF349:CF357" si="2981">(CE349/12*1*$D349*$G349*$H349*$M349*CF$9)+(CE349/12*5*$E349*$G349*$H349*$M349*CF$10)+(CE349/12*6*$F349*$G349*$H349*$M349*CF$10)</f>
        <v>0</v>
      </c>
      <c r="CG349" s="34"/>
      <c r="CH349" s="34">
        <f t="shared" ref="CH349:CH357" si="2982">(CG349/12*1*$D349*$G349*$H349*$L349*CH$9)+(CG349/12*5*$E349*$G349*$H349*$L349*CH$10)+(CG349/12*6*$F349*$G349*$H349*$L349*CH$10)</f>
        <v>0</v>
      </c>
      <c r="CI349" s="34"/>
      <c r="CJ349" s="34">
        <f t="shared" ref="CJ349:CJ357" si="2983">(CI349/12*1*$D349*$G349*$H349*$M349*CJ$9)+(CI349/12*5*$E349*$G349*$H349*$M349*CJ$10)+(CI349/12*6*$F349*$G349*$H349*$M349*CJ$10)</f>
        <v>0</v>
      </c>
      <c r="CK349" s="34"/>
      <c r="CL349" s="34">
        <f t="shared" ref="CL349:CL357" si="2984">(CK349/12*1*$D349*$G349*$H349*$L349*CL$9)+(CK349/12*5*$E349*$G349*$H349*$L349*CL$10)+(CK349/12*6*$F349*$G349*$H349*$L349*CL$10)</f>
        <v>0</v>
      </c>
      <c r="CM349" s="34"/>
      <c r="CN349" s="34">
        <f t="shared" ref="CN349:CN357" si="2985">(CM349/12*1*$D349*$G349*$H349*$L349*CN$9)+(CM349/12*11*$E349*$G349*$H349*$L349*CN$10)</f>
        <v>0</v>
      </c>
      <c r="CO349" s="34"/>
      <c r="CP349" s="34">
        <f t="shared" si="2938"/>
        <v>0</v>
      </c>
      <c r="CQ349" s="34"/>
      <c r="CR349" s="34"/>
      <c r="CS349" s="34">
        <f t="shared" si="2832"/>
        <v>0</v>
      </c>
      <c r="CT349" s="34">
        <f t="shared" si="2832"/>
        <v>0</v>
      </c>
      <c r="CU349" s="34"/>
      <c r="CV349" s="34">
        <f t="shared" ref="CV349:CV357" si="2986">(CU349/12*1*$D349*$G349*$H349*$M349*CV$9)+(CU349/12*5*$E349*$G349*$H349*$M349*CV$10)+(CU349/12*6*$F349*$G349*$H349*$M349*CV$10)</f>
        <v>0</v>
      </c>
      <c r="CW349" s="34"/>
      <c r="CX349" s="34">
        <f t="shared" ref="CX349:CX357" si="2987">(CW349/12*1*$D349*$G349*$H349*$M349*CX$9)+(CW349/12*5*$E349*$G349*$H349*$M349*CX$10)+(CW349/12*6*$F349*$G349*$H349*$M349*CX$10)</f>
        <v>0</v>
      </c>
      <c r="CY349" s="34"/>
      <c r="CZ349" s="34">
        <f t="shared" ref="CZ349:CZ357" si="2988">(CY349/12*1*$D349*$G349*$H349*$L349*CZ$9)+(CY349/12*5*$E349*$G349*$H349*$L349*CZ$10)+(CY349/12*6*$F349*$G349*$H349*$L349*CZ$10)</f>
        <v>0</v>
      </c>
      <c r="DA349" s="34"/>
      <c r="DB349" s="34">
        <f t="shared" ref="DB349:DB357" si="2989">(DA349/12*1*$D349*$G349*$H349*$M349*DB$9)+(DA349/12*5*$E349*$G349*$H349*$M349*DB$10)+(DA349/12*6*$F349*$G349*$H349*$M349*DB$10)</f>
        <v>0</v>
      </c>
      <c r="DC349" s="34"/>
      <c r="DD349" s="34">
        <f t="shared" ref="DD349:DD357" si="2990">(DC349/12*1*$D349*$G349*$H349*$M349*DD$9)+(DC349/12*5*$E349*$G349*$H349*$M349*DD$10)+(DC349/12*6*$F349*$G349*$H349*$M349*DD$10)</f>
        <v>0</v>
      </c>
      <c r="DE349" s="34"/>
      <c r="DF349" s="34">
        <f t="shared" ref="DF349:DF357" si="2991">(DE349/12*1*$D349*$G349*$H349*$M349*DF$9)+(DE349/12*5*$E349*$G349*$H349*$M349*DF$10)+(DE349/12*6*$F349*$G349*$H349*$M349*DF$10)</f>
        <v>0</v>
      </c>
      <c r="DG349" s="34"/>
      <c r="DH349" s="34">
        <f t="shared" ref="DH349:DH357" si="2992">(DG349/12*1*$D349*$G349*$H349*$M349*DH$9)+(DG349/12*11*$E349*$G349*$H349*$M349*DH$10)</f>
        <v>0</v>
      </c>
      <c r="DI349" s="34">
        <f t="shared" si="2941"/>
        <v>0</v>
      </c>
      <c r="DJ349" s="34">
        <f t="shared" si="2942"/>
        <v>0</v>
      </c>
      <c r="DK349" s="34"/>
      <c r="DL349" s="27"/>
      <c r="DM349" s="34"/>
      <c r="DN349" s="27"/>
      <c r="DO349" s="34"/>
      <c r="DP349" s="34">
        <f t="shared" ref="DP349:DP357" si="2993">(DO349/12*1*$D349*$G349*$H349*$L349*DP$9)+(DO349/12*5*$E349*$G349*$H349*$L349*DP$10)+(DO349/12*6*$F349*$G349*$H349*$L349*DP$10)</f>
        <v>0</v>
      </c>
      <c r="DQ349" s="34"/>
      <c r="DR349" s="34">
        <f t="shared" ref="DR349:DR357" si="2994">(DQ349/12*1*$D349*$G349*$H349*$M349*DR$9)+(DQ349/12*11*$E349*$G349*$H349*$M349*DR$10)</f>
        <v>0</v>
      </c>
      <c r="DS349" s="34"/>
      <c r="DT349" s="34">
        <f t="shared" si="2943"/>
        <v>0</v>
      </c>
      <c r="DU349" s="34"/>
      <c r="DV349" s="27"/>
      <c r="DW349" s="34"/>
      <c r="DX349" s="34"/>
      <c r="DY349" s="34"/>
      <c r="DZ349" s="34">
        <f t="shared" ref="DZ349:DZ357" si="2995">(DY349/12*1*$D349*$G349*$H349*$M349*DZ$9)+(DY349/12*11*$E349*$G349*$H349*$M349*DZ$10)</f>
        <v>0</v>
      </c>
      <c r="EA349" s="34">
        <f t="shared" si="2917"/>
        <v>0</v>
      </c>
      <c r="EB349" s="34">
        <f t="shared" si="2944"/>
        <v>0</v>
      </c>
      <c r="EC349" s="27">
        <f t="shared" ref="EC349:EC357" si="2996">EB349*D349*$G$349*G349*L349*$DX$10</f>
        <v>0</v>
      </c>
      <c r="ED349" s="34">
        <f t="shared" si="2922"/>
        <v>0</v>
      </c>
      <c r="EE349" s="34">
        <f t="shared" si="2833"/>
        <v>0</v>
      </c>
      <c r="EF349" s="34">
        <f t="shared" si="2833"/>
        <v>0</v>
      </c>
      <c r="EG349" s="34"/>
      <c r="EH349" s="34">
        <f t="shared" ref="EH349:EH357" si="2997">(EG349/12*1*$D349*$G349*$H349*$L349*EH$9)+(EG349/12*11*$E349*$G349*$H349*$L349*EH$10)</f>
        <v>0</v>
      </c>
      <c r="EI349" s="34">
        <f t="shared" si="2513"/>
        <v>0</v>
      </c>
      <c r="EJ349" s="34">
        <f t="shared" si="2839"/>
        <v>0</v>
      </c>
      <c r="EK349" s="34"/>
      <c r="EL349" s="34"/>
      <c r="EM349" s="34">
        <f t="shared" si="2834"/>
        <v>0</v>
      </c>
      <c r="EN349" s="34">
        <f t="shared" si="2834"/>
        <v>0</v>
      </c>
      <c r="EO349" s="34"/>
      <c r="EP349" s="34">
        <f t="shared" ref="EP349:EP357" si="2998">(EO349/12*1*$D349*$G349*$H349*$L349*EP$9)+(EO349/12*11*$E349*$G349*$H349*$L349*EP$10)</f>
        <v>0</v>
      </c>
      <c r="EQ349" s="34">
        <f t="shared" si="2946"/>
        <v>0</v>
      </c>
      <c r="ER349" s="34">
        <f t="shared" si="2841"/>
        <v>0</v>
      </c>
      <c r="ES349" s="34"/>
      <c r="ET349" s="34"/>
      <c r="EU349" s="34">
        <f t="shared" si="2835"/>
        <v>0</v>
      </c>
      <c r="EV349" s="34">
        <f t="shared" si="2835"/>
        <v>0</v>
      </c>
      <c r="EW349" s="34"/>
      <c r="EX349" s="34">
        <f t="shared" ref="EX349:EX357" si="2999">(EW349/12*1*$D349*$G349*$H349*$M349*EX$9)+(EW349/12*11*$E349*$G349*$H349*$M349*EX$10)</f>
        <v>0</v>
      </c>
      <c r="EY349" s="34">
        <f t="shared" si="2861"/>
        <v>0</v>
      </c>
      <c r="EZ349" s="34">
        <f t="shared" si="2842"/>
        <v>0</v>
      </c>
      <c r="FA349" s="34"/>
      <c r="FB349" s="34">
        <f t="shared" si="2926"/>
        <v>0</v>
      </c>
      <c r="FC349" s="34">
        <f t="shared" si="2514"/>
        <v>0</v>
      </c>
      <c r="FD349" s="34">
        <f t="shared" si="2514"/>
        <v>0</v>
      </c>
      <c r="FE349" s="34"/>
      <c r="FF349" s="34">
        <f t="shared" ref="FF349:FF357" si="3000">(FE349/12*1*$D349*$G349*$H349*$M349*FF$9)+(FE349/12*11*$E349*$G349*$H349*$M349*FF$10)</f>
        <v>0</v>
      </c>
      <c r="FG349" s="34">
        <f t="shared" si="2947"/>
        <v>0</v>
      </c>
      <c r="FH349" s="34">
        <f t="shared" si="2396"/>
        <v>0</v>
      </c>
      <c r="FI349" s="34"/>
      <c r="FJ349" s="34">
        <f t="shared" si="2928"/>
        <v>0</v>
      </c>
      <c r="FK349" s="34">
        <f t="shared" si="2515"/>
        <v>0</v>
      </c>
      <c r="FL349" s="34">
        <f t="shared" si="2515"/>
        <v>0</v>
      </c>
      <c r="FM349" s="34"/>
      <c r="FN349" s="34">
        <f t="shared" ref="FN349:FN357" si="3001">(FM349/12*1*$D349*$G349*$H349*$M349*FN$9)+(FM349/12*11*$E349*$G349*$H349*$M349*FN$10)</f>
        <v>0</v>
      </c>
      <c r="FO349" s="34">
        <f t="shared" si="2864"/>
        <v>0</v>
      </c>
      <c r="FP349" s="34">
        <f t="shared" si="2843"/>
        <v>0</v>
      </c>
      <c r="FQ349" s="34"/>
      <c r="FR349" s="34">
        <f t="shared" si="2930"/>
        <v>0</v>
      </c>
      <c r="FS349" s="34">
        <f t="shared" si="2875"/>
        <v>0</v>
      </c>
      <c r="FT349" s="34">
        <f t="shared" si="2875"/>
        <v>0</v>
      </c>
      <c r="FU349" s="34"/>
      <c r="FV349" s="34">
        <f t="shared" ref="FV349:FV357" si="3002">(FU349/12*1*$D349*$G349*$H349*$N349*FV$9)+(FU349/12*11*$E349*$G349*$H349*$N349*FV$10)</f>
        <v>0</v>
      </c>
      <c r="FW349" s="34"/>
      <c r="FX349" s="34"/>
      <c r="FY349" s="34"/>
      <c r="FZ349" s="34"/>
      <c r="GA349" s="34">
        <f t="shared" si="2836"/>
        <v>0</v>
      </c>
      <c r="GB349" s="34">
        <f t="shared" si="2836"/>
        <v>0</v>
      </c>
      <c r="GC349" s="34"/>
      <c r="GD349" s="34">
        <f t="shared" ref="GD349:GD357" si="3003">(GC349/12*1*$D349*$G349*$H349*$O349*GD$9)+(GC349/12*11*$E349*$G349*$H349*$P349*GD$10)</f>
        <v>0</v>
      </c>
      <c r="GE349" s="34">
        <f t="shared" si="2762"/>
        <v>0</v>
      </c>
      <c r="GF349" s="34">
        <f t="shared" si="2849"/>
        <v>0</v>
      </c>
      <c r="GG349" s="34"/>
      <c r="GH349" s="34"/>
      <c r="GI349" s="27">
        <f t="shared" si="2837"/>
        <v>0</v>
      </c>
      <c r="GJ349" s="27">
        <f t="shared" si="2837"/>
        <v>0</v>
      </c>
      <c r="GK349" s="37"/>
      <c r="GL349" s="38"/>
    </row>
    <row r="350" spans="1:194" ht="21.75" customHeight="1" x14ac:dyDescent="0.25">
      <c r="A350" s="41"/>
      <c r="B350" s="72">
        <v>301</v>
      </c>
      <c r="C350" s="28" t="s">
        <v>488</v>
      </c>
      <c r="D350" s="29">
        <f t="shared" si="2838"/>
        <v>18150.400000000001</v>
      </c>
      <c r="E350" s="29">
        <f t="shared" si="2838"/>
        <v>18790</v>
      </c>
      <c r="F350" s="30">
        <v>18508</v>
      </c>
      <c r="G350" s="39">
        <v>1.5</v>
      </c>
      <c r="H350" s="31">
        <v>1</v>
      </c>
      <c r="I350" s="32"/>
      <c r="J350" s="32"/>
      <c r="K350" s="32"/>
      <c r="L350" s="29">
        <v>1.4</v>
      </c>
      <c r="M350" s="29">
        <v>1.68</v>
      </c>
      <c r="N350" s="29">
        <v>2.23</v>
      </c>
      <c r="O350" s="29">
        <v>2.39</v>
      </c>
      <c r="P350" s="33">
        <v>2.57</v>
      </c>
      <c r="Q350" s="34"/>
      <c r="R350" s="34">
        <f t="shared" si="2949"/>
        <v>0</v>
      </c>
      <c r="S350" s="34"/>
      <c r="T350" s="34">
        <f t="shared" si="2950"/>
        <v>0</v>
      </c>
      <c r="U350" s="34"/>
      <c r="V350" s="34">
        <f t="shared" si="2951"/>
        <v>0</v>
      </c>
      <c r="W350" s="34"/>
      <c r="X350" s="34">
        <f t="shared" si="2952"/>
        <v>0</v>
      </c>
      <c r="Y350" s="34"/>
      <c r="Z350" s="34">
        <f t="shared" si="2953"/>
        <v>0</v>
      </c>
      <c r="AA350" s="34"/>
      <c r="AB350" s="34">
        <f t="shared" si="2954"/>
        <v>0</v>
      </c>
      <c r="AC350" s="34"/>
      <c r="AD350" s="34">
        <f t="shared" si="2955"/>
        <v>0</v>
      </c>
      <c r="AE350" s="34"/>
      <c r="AF350" s="34">
        <f t="shared" si="2956"/>
        <v>0</v>
      </c>
      <c r="AG350" s="34"/>
      <c r="AH350" s="34">
        <f t="shared" si="2957"/>
        <v>0</v>
      </c>
      <c r="AI350" s="34"/>
      <c r="AJ350" s="34">
        <f t="shared" si="2958"/>
        <v>0</v>
      </c>
      <c r="AK350" s="34"/>
      <c r="AL350" s="34">
        <f t="shared" si="2959"/>
        <v>0</v>
      </c>
      <c r="AM350" s="34"/>
      <c r="AN350" s="34">
        <f t="shared" si="2960"/>
        <v>0</v>
      </c>
      <c r="AO350" s="34"/>
      <c r="AP350" s="34">
        <f t="shared" si="2961"/>
        <v>0</v>
      </c>
      <c r="AQ350" s="34"/>
      <c r="AR350" s="34">
        <f t="shared" si="2962"/>
        <v>0</v>
      </c>
      <c r="AS350" s="34"/>
      <c r="AT350" s="34">
        <f t="shared" si="2963"/>
        <v>0</v>
      </c>
      <c r="AU350" s="34"/>
      <c r="AV350" s="34">
        <f t="shared" si="2964"/>
        <v>0</v>
      </c>
      <c r="AW350" s="34"/>
      <c r="AX350" s="34">
        <f t="shared" si="2965"/>
        <v>0</v>
      </c>
      <c r="AY350" s="34"/>
      <c r="AZ350" s="34">
        <f t="shared" si="2966"/>
        <v>0</v>
      </c>
      <c r="BA350" s="34">
        <v>980</v>
      </c>
      <c r="BB350" s="34">
        <f t="shared" ref="BB350:BB357" si="3004">(BA350/12*1*$D350*$G350*$H350*$L350*BB$9)+(BA350/12*5*$E350*$G350*$H350*$L350*BB$10)+(BA350/12*6*$F350*$G350*$H350*$L350*BB$10)</f>
        <v>38394462.343999997</v>
      </c>
      <c r="BC350" s="34"/>
      <c r="BD350" s="34">
        <f t="shared" si="2967"/>
        <v>0</v>
      </c>
      <c r="BE350" s="34"/>
      <c r="BF350" s="34">
        <f t="shared" si="2968"/>
        <v>0</v>
      </c>
      <c r="BG350" s="34"/>
      <c r="BH350" s="34">
        <f t="shared" si="2969"/>
        <v>0</v>
      </c>
      <c r="BI350" s="34"/>
      <c r="BJ350" s="34">
        <f t="shared" si="2970"/>
        <v>0</v>
      </c>
      <c r="BK350" s="34"/>
      <c r="BL350" s="34">
        <f t="shared" si="2971"/>
        <v>0</v>
      </c>
      <c r="BM350" s="34"/>
      <c r="BN350" s="34">
        <f t="shared" si="2972"/>
        <v>0</v>
      </c>
      <c r="BO350" s="34"/>
      <c r="BP350" s="34">
        <f t="shared" si="2973"/>
        <v>0</v>
      </c>
      <c r="BQ350" s="40"/>
      <c r="BR350" s="34">
        <f t="shared" si="2974"/>
        <v>0</v>
      </c>
      <c r="BS350" s="34"/>
      <c r="BT350" s="34">
        <f t="shared" si="2975"/>
        <v>0</v>
      </c>
      <c r="BU350" s="34"/>
      <c r="BV350" s="34">
        <f t="shared" si="2976"/>
        <v>0</v>
      </c>
      <c r="BW350" s="34"/>
      <c r="BX350" s="34">
        <f t="shared" si="2977"/>
        <v>0</v>
      </c>
      <c r="BY350" s="34"/>
      <c r="BZ350" s="34">
        <f t="shared" si="2978"/>
        <v>0</v>
      </c>
      <c r="CA350" s="34"/>
      <c r="CB350" s="34">
        <f t="shared" si="2979"/>
        <v>0</v>
      </c>
      <c r="CC350" s="34"/>
      <c r="CD350" s="34">
        <f t="shared" si="2980"/>
        <v>0</v>
      </c>
      <c r="CE350" s="34"/>
      <c r="CF350" s="34">
        <f t="shared" si="2981"/>
        <v>0</v>
      </c>
      <c r="CG350" s="34"/>
      <c r="CH350" s="34">
        <f t="shared" si="2982"/>
        <v>0</v>
      </c>
      <c r="CI350" s="34"/>
      <c r="CJ350" s="34">
        <f t="shared" si="2983"/>
        <v>0</v>
      </c>
      <c r="CK350" s="34"/>
      <c r="CL350" s="34">
        <f t="shared" si="2984"/>
        <v>0</v>
      </c>
      <c r="CM350" s="34"/>
      <c r="CN350" s="34">
        <f t="shared" si="2985"/>
        <v>0</v>
      </c>
      <c r="CO350" s="34"/>
      <c r="CP350" s="34">
        <f t="shared" si="2938"/>
        <v>0</v>
      </c>
      <c r="CQ350" s="34"/>
      <c r="CR350" s="34"/>
      <c r="CS350" s="34">
        <f t="shared" si="2832"/>
        <v>0</v>
      </c>
      <c r="CT350" s="34">
        <f t="shared" si="2832"/>
        <v>0</v>
      </c>
      <c r="CU350" s="34"/>
      <c r="CV350" s="34">
        <f t="shared" si="2986"/>
        <v>0</v>
      </c>
      <c r="CW350" s="34"/>
      <c r="CX350" s="34">
        <f t="shared" si="2987"/>
        <v>0</v>
      </c>
      <c r="CY350" s="34"/>
      <c r="CZ350" s="34">
        <f t="shared" si="2988"/>
        <v>0</v>
      </c>
      <c r="DA350" s="34"/>
      <c r="DB350" s="34">
        <f t="shared" si="2989"/>
        <v>0</v>
      </c>
      <c r="DC350" s="34"/>
      <c r="DD350" s="34">
        <f t="shared" si="2990"/>
        <v>0</v>
      </c>
      <c r="DE350" s="34"/>
      <c r="DF350" s="34">
        <f t="shared" si="2991"/>
        <v>0</v>
      </c>
      <c r="DG350" s="34"/>
      <c r="DH350" s="34">
        <f t="shared" si="2992"/>
        <v>0</v>
      </c>
      <c r="DI350" s="34">
        <f t="shared" si="2941"/>
        <v>0</v>
      </c>
      <c r="DJ350" s="34">
        <f t="shared" si="2942"/>
        <v>0</v>
      </c>
      <c r="DK350" s="34"/>
      <c r="DL350" s="27"/>
      <c r="DM350" s="34"/>
      <c r="DN350" s="27"/>
      <c r="DO350" s="34"/>
      <c r="DP350" s="34">
        <f t="shared" si="2993"/>
        <v>0</v>
      </c>
      <c r="DQ350" s="34"/>
      <c r="DR350" s="34">
        <f t="shared" si="2994"/>
        <v>0</v>
      </c>
      <c r="DS350" s="34"/>
      <c r="DT350" s="34">
        <f t="shared" si="2943"/>
        <v>0</v>
      </c>
      <c r="DU350" s="34"/>
      <c r="DV350" s="27"/>
      <c r="DW350" s="34"/>
      <c r="DX350" s="34"/>
      <c r="DY350" s="34"/>
      <c r="DZ350" s="34">
        <f t="shared" si="2995"/>
        <v>0</v>
      </c>
      <c r="EA350" s="34">
        <f t="shared" si="2917"/>
        <v>0</v>
      </c>
      <c r="EB350" s="34">
        <f t="shared" si="2944"/>
        <v>0</v>
      </c>
      <c r="EC350" s="27">
        <f t="shared" si="2996"/>
        <v>0</v>
      </c>
      <c r="ED350" s="34">
        <f t="shared" si="2922"/>
        <v>0</v>
      </c>
      <c r="EE350" s="34">
        <f t="shared" si="2833"/>
        <v>0</v>
      </c>
      <c r="EF350" s="34">
        <f t="shared" si="2833"/>
        <v>0</v>
      </c>
      <c r="EG350" s="34"/>
      <c r="EH350" s="34">
        <f t="shared" si="2997"/>
        <v>0</v>
      </c>
      <c r="EI350" s="34">
        <f t="shared" si="2513"/>
        <v>0</v>
      </c>
      <c r="EJ350" s="34">
        <f t="shared" si="2839"/>
        <v>0</v>
      </c>
      <c r="EK350" s="34"/>
      <c r="EL350" s="34"/>
      <c r="EM350" s="34">
        <f t="shared" si="2834"/>
        <v>0</v>
      </c>
      <c r="EN350" s="34">
        <f t="shared" si="2834"/>
        <v>0</v>
      </c>
      <c r="EO350" s="34"/>
      <c r="EP350" s="34">
        <f t="shared" si="2998"/>
        <v>0</v>
      </c>
      <c r="EQ350" s="34">
        <f t="shared" si="2946"/>
        <v>0</v>
      </c>
      <c r="ER350" s="34">
        <f t="shared" si="2841"/>
        <v>0</v>
      </c>
      <c r="ES350" s="34"/>
      <c r="ET350" s="34"/>
      <c r="EU350" s="34">
        <f t="shared" si="2835"/>
        <v>0</v>
      </c>
      <c r="EV350" s="34">
        <f t="shared" si="2835"/>
        <v>0</v>
      </c>
      <c r="EW350" s="34"/>
      <c r="EX350" s="34">
        <f t="shared" si="2999"/>
        <v>0</v>
      </c>
      <c r="EY350" s="34">
        <f t="shared" si="2861"/>
        <v>0</v>
      </c>
      <c r="EZ350" s="34">
        <f t="shared" si="2842"/>
        <v>0</v>
      </c>
      <c r="FA350" s="34"/>
      <c r="FB350" s="34">
        <f t="shared" si="2926"/>
        <v>0</v>
      </c>
      <c r="FC350" s="34">
        <f t="shared" si="2514"/>
        <v>0</v>
      </c>
      <c r="FD350" s="34">
        <f t="shared" si="2514"/>
        <v>0</v>
      </c>
      <c r="FE350" s="34"/>
      <c r="FF350" s="34">
        <f t="shared" si="3000"/>
        <v>0</v>
      </c>
      <c r="FG350" s="34">
        <f t="shared" si="2947"/>
        <v>0</v>
      </c>
      <c r="FH350" s="34">
        <f t="shared" ref="FH350:FH357" si="3005">(FG350/3*1*$D350*$G350*$H350*$M350*FH$9)+(FG350/3*2*$E350*$G350*$H350*$M350*FH$10)</f>
        <v>0</v>
      </c>
      <c r="FI350" s="34"/>
      <c r="FJ350" s="34">
        <f t="shared" si="2928"/>
        <v>0</v>
      </c>
      <c r="FK350" s="34">
        <f t="shared" si="2515"/>
        <v>0</v>
      </c>
      <c r="FL350" s="34">
        <f t="shared" si="2515"/>
        <v>0</v>
      </c>
      <c r="FM350" s="34"/>
      <c r="FN350" s="34">
        <f t="shared" si="3001"/>
        <v>0</v>
      </c>
      <c r="FO350" s="34">
        <f t="shared" si="2864"/>
        <v>0</v>
      </c>
      <c r="FP350" s="34">
        <f t="shared" si="2843"/>
        <v>0</v>
      </c>
      <c r="FQ350" s="34"/>
      <c r="FR350" s="34">
        <f t="shared" si="2930"/>
        <v>0</v>
      </c>
      <c r="FS350" s="34">
        <f t="shared" si="2875"/>
        <v>0</v>
      </c>
      <c r="FT350" s="34">
        <f t="shared" si="2875"/>
        <v>0</v>
      </c>
      <c r="FU350" s="34"/>
      <c r="FV350" s="34">
        <f t="shared" si="3002"/>
        <v>0</v>
      </c>
      <c r="FW350" s="34"/>
      <c r="FX350" s="34"/>
      <c r="FY350" s="34"/>
      <c r="FZ350" s="34"/>
      <c r="GA350" s="34">
        <f t="shared" si="2836"/>
        <v>0</v>
      </c>
      <c r="GB350" s="34">
        <f t="shared" si="2836"/>
        <v>0</v>
      </c>
      <c r="GC350" s="34"/>
      <c r="GD350" s="34">
        <f t="shared" si="3003"/>
        <v>0</v>
      </c>
      <c r="GE350" s="34">
        <f t="shared" si="2762"/>
        <v>0</v>
      </c>
      <c r="GF350" s="34">
        <f t="shared" si="2849"/>
        <v>0</v>
      </c>
      <c r="GG350" s="34"/>
      <c r="GH350" s="34"/>
      <c r="GI350" s="27">
        <f t="shared" si="2837"/>
        <v>0</v>
      </c>
      <c r="GJ350" s="27">
        <f t="shared" si="2837"/>
        <v>0</v>
      </c>
      <c r="GK350" s="37"/>
      <c r="GL350" s="38"/>
    </row>
    <row r="351" spans="1:194" ht="45" x14ac:dyDescent="0.25">
      <c r="A351" s="41"/>
      <c r="B351" s="72">
        <v>302</v>
      </c>
      <c r="C351" s="28" t="s">
        <v>489</v>
      </c>
      <c r="D351" s="29">
        <f t="shared" si="2838"/>
        <v>18150.400000000001</v>
      </c>
      <c r="E351" s="29">
        <f t="shared" si="2838"/>
        <v>18790</v>
      </c>
      <c r="F351" s="30">
        <v>18508</v>
      </c>
      <c r="G351" s="39">
        <v>2.25</v>
      </c>
      <c r="H351" s="31">
        <v>1</v>
      </c>
      <c r="I351" s="32"/>
      <c r="J351" s="32"/>
      <c r="K351" s="32"/>
      <c r="L351" s="29">
        <v>1.4</v>
      </c>
      <c r="M351" s="29">
        <v>1.68</v>
      </c>
      <c r="N351" s="29">
        <v>2.23</v>
      </c>
      <c r="O351" s="29">
        <v>2.39</v>
      </c>
      <c r="P351" s="33">
        <v>2.57</v>
      </c>
      <c r="Q351" s="34"/>
      <c r="R351" s="34">
        <f t="shared" si="2949"/>
        <v>0</v>
      </c>
      <c r="S351" s="34"/>
      <c r="T351" s="34">
        <f t="shared" si="2950"/>
        <v>0</v>
      </c>
      <c r="U351" s="34"/>
      <c r="V351" s="34">
        <f t="shared" si="2951"/>
        <v>0</v>
      </c>
      <c r="W351" s="34"/>
      <c r="X351" s="34">
        <f t="shared" si="2952"/>
        <v>0</v>
      </c>
      <c r="Y351" s="34"/>
      <c r="Z351" s="34">
        <f t="shared" si="2953"/>
        <v>0</v>
      </c>
      <c r="AA351" s="34"/>
      <c r="AB351" s="34">
        <f t="shared" si="2954"/>
        <v>0</v>
      </c>
      <c r="AC351" s="34"/>
      <c r="AD351" s="34">
        <f t="shared" si="2955"/>
        <v>0</v>
      </c>
      <c r="AE351" s="34"/>
      <c r="AF351" s="34">
        <f t="shared" si="2956"/>
        <v>0</v>
      </c>
      <c r="AG351" s="34"/>
      <c r="AH351" s="34">
        <f t="shared" si="2957"/>
        <v>0</v>
      </c>
      <c r="AI351" s="34"/>
      <c r="AJ351" s="34">
        <f t="shared" si="2958"/>
        <v>0</v>
      </c>
      <c r="AK351" s="34"/>
      <c r="AL351" s="34">
        <f t="shared" si="2959"/>
        <v>0</v>
      </c>
      <c r="AM351" s="34"/>
      <c r="AN351" s="34">
        <f t="shared" si="2960"/>
        <v>0</v>
      </c>
      <c r="AO351" s="34"/>
      <c r="AP351" s="34">
        <f t="shared" si="2961"/>
        <v>0</v>
      </c>
      <c r="AQ351" s="34"/>
      <c r="AR351" s="34">
        <f t="shared" si="2962"/>
        <v>0</v>
      </c>
      <c r="AS351" s="34"/>
      <c r="AT351" s="34">
        <f t="shared" si="2963"/>
        <v>0</v>
      </c>
      <c r="AU351" s="34"/>
      <c r="AV351" s="34">
        <f t="shared" si="2964"/>
        <v>0</v>
      </c>
      <c r="AW351" s="34"/>
      <c r="AX351" s="34">
        <f t="shared" si="2965"/>
        <v>0</v>
      </c>
      <c r="AY351" s="34">
        <v>96</v>
      </c>
      <c r="AZ351" s="34">
        <f t="shared" si="2966"/>
        <v>5641635.2831999995</v>
      </c>
      <c r="BA351" s="34">
        <v>42</v>
      </c>
      <c r="BB351" s="34">
        <f t="shared" si="3004"/>
        <v>2468215.4364</v>
      </c>
      <c r="BC351" s="34"/>
      <c r="BD351" s="34">
        <f t="shared" si="2967"/>
        <v>0</v>
      </c>
      <c r="BE351" s="34"/>
      <c r="BF351" s="34">
        <f t="shared" si="2968"/>
        <v>0</v>
      </c>
      <c r="BG351" s="34"/>
      <c r="BH351" s="34">
        <f t="shared" si="2969"/>
        <v>0</v>
      </c>
      <c r="BI351" s="34"/>
      <c r="BJ351" s="34">
        <f t="shared" si="2970"/>
        <v>0</v>
      </c>
      <c r="BK351" s="34"/>
      <c r="BL351" s="34">
        <f t="shared" si="2971"/>
        <v>0</v>
      </c>
      <c r="BM351" s="34"/>
      <c r="BN351" s="34">
        <f t="shared" si="2972"/>
        <v>0</v>
      </c>
      <c r="BO351" s="34"/>
      <c r="BP351" s="34">
        <f t="shared" si="2973"/>
        <v>0</v>
      </c>
      <c r="BQ351" s="40"/>
      <c r="BR351" s="34">
        <f t="shared" si="2974"/>
        <v>0</v>
      </c>
      <c r="BS351" s="34"/>
      <c r="BT351" s="34">
        <f t="shared" si="2975"/>
        <v>0</v>
      </c>
      <c r="BU351" s="34"/>
      <c r="BV351" s="34">
        <f t="shared" si="2976"/>
        <v>0</v>
      </c>
      <c r="BW351" s="34"/>
      <c r="BX351" s="34">
        <f t="shared" si="2977"/>
        <v>0</v>
      </c>
      <c r="BY351" s="34"/>
      <c r="BZ351" s="34">
        <f t="shared" si="2978"/>
        <v>0</v>
      </c>
      <c r="CA351" s="34"/>
      <c r="CB351" s="34">
        <f t="shared" si="2979"/>
        <v>0</v>
      </c>
      <c r="CC351" s="34"/>
      <c r="CD351" s="34">
        <f t="shared" si="2980"/>
        <v>0</v>
      </c>
      <c r="CE351" s="34"/>
      <c r="CF351" s="34">
        <f t="shared" si="2981"/>
        <v>0</v>
      </c>
      <c r="CG351" s="34"/>
      <c r="CH351" s="34">
        <f t="shared" si="2982"/>
        <v>0</v>
      </c>
      <c r="CI351" s="34">
        <f>24-5</f>
        <v>19</v>
      </c>
      <c r="CJ351" s="34">
        <f t="shared" si="2983"/>
        <v>1322557.2322200001</v>
      </c>
      <c r="CK351" s="34"/>
      <c r="CL351" s="34">
        <f t="shared" si="2984"/>
        <v>0</v>
      </c>
      <c r="CM351" s="34"/>
      <c r="CN351" s="34">
        <f t="shared" si="2985"/>
        <v>0</v>
      </c>
      <c r="CO351" s="34"/>
      <c r="CP351" s="34">
        <f t="shared" si="2938"/>
        <v>0</v>
      </c>
      <c r="CQ351" s="34"/>
      <c r="CR351" s="34"/>
      <c r="CS351" s="34">
        <f t="shared" si="2832"/>
        <v>0</v>
      </c>
      <c r="CT351" s="34">
        <f t="shared" si="2832"/>
        <v>0</v>
      </c>
      <c r="CU351" s="34"/>
      <c r="CV351" s="34">
        <f t="shared" si="2986"/>
        <v>0</v>
      </c>
      <c r="CW351" s="34"/>
      <c r="CX351" s="34">
        <f t="shared" si="2987"/>
        <v>0</v>
      </c>
      <c r="CY351" s="34"/>
      <c r="CZ351" s="34">
        <f t="shared" si="2988"/>
        <v>0</v>
      </c>
      <c r="DA351" s="34"/>
      <c r="DB351" s="34">
        <f t="shared" si="2989"/>
        <v>0</v>
      </c>
      <c r="DC351" s="34"/>
      <c r="DD351" s="34">
        <f t="shared" si="2990"/>
        <v>0</v>
      </c>
      <c r="DE351" s="34"/>
      <c r="DF351" s="34">
        <f t="shared" si="2991"/>
        <v>0</v>
      </c>
      <c r="DG351" s="34"/>
      <c r="DH351" s="34">
        <f t="shared" si="2992"/>
        <v>0</v>
      </c>
      <c r="DI351" s="34">
        <f t="shared" si="2941"/>
        <v>0</v>
      </c>
      <c r="DJ351" s="34">
        <f t="shared" si="2942"/>
        <v>0</v>
      </c>
      <c r="DK351" s="34"/>
      <c r="DL351" s="27"/>
      <c r="DM351" s="34"/>
      <c r="DN351" s="27"/>
      <c r="DO351" s="34"/>
      <c r="DP351" s="34">
        <f t="shared" si="2993"/>
        <v>0</v>
      </c>
      <c r="DQ351" s="34"/>
      <c r="DR351" s="34">
        <f t="shared" si="2994"/>
        <v>0</v>
      </c>
      <c r="DS351" s="34"/>
      <c r="DT351" s="34">
        <f t="shared" si="2943"/>
        <v>0</v>
      </c>
      <c r="DU351" s="34"/>
      <c r="DV351" s="27"/>
      <c r="DW351" s="34"/>
      <c r="DX351" s="34"/>
      <c r="DY351" s="34"/>
      <c r="DZ351" s="34">
        <f t="shared" si="2995"/>
        <v>0</v>
      </c>
      <c r="EA351" s="34">
        <f t="shared" si="2917"/>
        <v>0</v>
      </c>
      <c r="EB351" s="34">
        <f t="shared" si="2944"/>
        <v>0</v>
      </c>
      <c r="EC351" s="27">
        <f t="shared" si="2996"/>
        <v>0</v>
      </c>
      <c r="ED351" s="34">
        <f t="shared" si="2922"/>
        <v>0</v>
      </c>
      <c r="EE351" s="34">
        <f t="shared" si="2833"/>
        <v>0</v>
      </c>
      <c r="EF351" s="34">
        <f t="shared" si="2833"/>
        <v>0</v>
      </c>
      <c r="EG351" s="34"/>
      <c r="EH351" s="34">
        <f t="shared" si="2997"/>
        <v>0</v>
      </c>
      <c r="EI351" s="34">
        <f t="shared" si="2513"/>
        <v>0</v>
      </c>
      <c r="EJ351" s="34">
        <f t="shared" si="2839"/>
        <v>0</v>
      </c>
      <c r="EK351" s="34"/>
      <c r="EL351" s="34"/>
      <c r="EM351" s="34">
        <f t="shared" si="2834"/>
        <v>0</v>
      </c>
      <c r="EN351" s="34">
        <f t="shared" si="2834"/>
        <v>0</v>
      </c>
      <c r="EO351" s="34"/>
      <c r="EP351" s="34">
        <f t="shared" si="2998"/>
        <v>0</v>
      </c>
      <c r="EQ351" s="34">
        <f t="shared" si="2946"/>
        <v>0</v>
      </c>
      <c r="ER351" s="34">
        <f t="shared" si="2841"/>
        <v>0</v>
      </c>
      <c r="ES351" s="34"/>
      <c r="ET351" s="34"/>
      <c r="EU351" s="34">
        <f t="shared" si="2835"/>
        <v>0</v>
      </c>
      <c r="EV351" s="34">
        <f t="shared" si="2835"/>
        <v>0</v>
      </c>
      <c r="EW351" s="34"/>
      <c r="EX351" s="34">
        <f t="shared" si="2999"/>
        <v>0</v>
      </c>
      <c r="EY351" s="34">
        <f t="shared" si="2861"/>
        <v>0</v>
      </c>
      <c r="EZ351" s="34">
        <f t="shared" si="2842"/>
        <v>0</v>
      </c>
      <c r="FA351" s="34"/>
      <c r="FB351" s="34">
        <f t="shared" si="2926"/>
        <v>0</v>
      </c>
      <c r="FC351" s="34">
        <f t="shared" si="2514"/>
        <v>0</v>
      </c>
      <c r="FD351" s="34">
        <f t="shared" si="2514"/>
        <v>0</v>
      </c>
      <c r="FE351" s="34"/>
      <c r="FF351" s="34">
        <f t="shared" si="3000"/>
        <v>0</v>
      </c>
      <c r="FG351" s="34">
        <f t="shared" si="2947"/>
        <v>0</v>
      </c>
      <c r="FH351" s="34">
        <f t="shared" si="3005"/>
        <v>0</v>
      </c>
      <c r="FI351" s="34"/>
      <c r="FJ351" s="34">
        <f t="shared" si="2928"/>
        <v>0</v>
      </c>
      <c r="FK351" s="34">
        <f t="shared" si="2515"/>
        <v>0</v>
      </c>
      <c r="FL351" s="34">
        <f t="shared" si="2515"/>
        <v>0</v>
      </c>
      <c r="FM351" s="34"/>
      <c r="FN351" s="34">
        <f t="shared" si="3001"/>
        <v>0</v>
      </c>
      <c r="FO351" s="34">
        <f t="shared" si="2864"/>
        <v>0</v>
      </c>
      <c r="FP351" s="34">
        <f t="shared" si="2843"/>
        <v>0</v>
      </c>
      <c r="FQ351" s="34"/>
      <c r="FR351" s="34">
        <f t="shared" si="2930"/>
        <v>0</v>
      </c>
      <c r="FS351" s="34">
        <f t="shared" si="2875"/>
        <v>0</v>
      </c>
      <c r="FT351" s="34">
        <f t="shared" si="2875"/>
        <v>0</v>
      </c>
      <c r="FU351" s="34"/>
      <c r="FV351" s="34">
        <f t="shared" si="3002"/>
        <v>0</v>
      </c>
      <c r="FW351" s="34"/>
      <c r="FX351" s="34"/>
      <c r="FY351" s="34"/>
      <c r="FZ351" s="34"/>
      <c r="GA351" s="34">
        <f t="shared" si="2836"/>
        <v>0</v>
      </c>
      <c r="GB351" s="34">
        <f t="shared" si="2836"/>
        <v>0</v>
      </c>
      <c r="GC351" s="34"/>
      <c r="GD351" s="34">
        <f t="shared" si="3003"/>
        <v>0</v>
      </c>
      <c r="GE351" s="34">
        <f t="shared" si="2762"/>
        <v>0</v>
      </c>
      <c r="GF351" s="34">
        <f t="shared" si="2849"/>
        <v>0</v>
      </c>
      <c r="GG351" s="34"/>
      <c r="GH351" s="34"/>
      <c r="GI351" s="27">
        <f t="shared" si="2837"/>
        <v>0</v>
      </c>
      <c r="GJ351" s="27">
        <f t="shared" si="2837"/>
        <v>0</v>
      </c>
      <c r="GK351" s="37"/>
      <c r="GL351" s="38"/>
    </row>
    <row r="352" spans="1:194" ht="45" x14ac:dyDescent="0.25">
      <c r="A352" s="41"/>
      <c r="B352" s="72">
        <v>303</v>
      </c>
      <c r="C352" s="28" t="s">
        <v>490</v>
      </c>
      <c r="D352" s="29">
        <f t="shared" si="2838"/>
        <v>18150.400000000001</v>
      </c>
      <c r="E352" s="29">
        <f t="shared" si="2838"/>
        <v>18790</v>
      </c>
      <c r="F352" s="30">
        <v>18508</v>
      </c>
      <c r="G352" s="39">
        <v>1.5</v>
      </c>
      <c r="H352" s="31">
        <v>1</v>
      </c>
      <c r="I352" s="32"/>
      <c r="J352" s="32"/>
      <c r="K352" s="32"/>
      <c r="L352" s="29">
        <v>1.4</v>
      </c>
      <c r="M352" s="29">
        <v>1.68</v>
      </c>
      <c r="N352" s="29">
        <v>2.23</v>
      </c>
      <c r="O352" s="29">
        <v>2.39</v>
      </c>
      <c r="P352" s="33">
        <v>2.57</v>
      </c>
      <c r="Q352" s="34"/>
      <c r="R352" s="34">
        <f t="shared" si="2949"/>
        <v>0</v>
      </c>
      <c r="S352" s="34"/>
      <c r="T352" s="34">
        <f t="shared" si="2950"/>
        <v>0</v>
      </c>
      <c r="U352" s="34"/>
      <c r="V352" s="34">
        <f t="shared" si="2951"/>
        <v>0</v>
      </c>
      <c r="W352" s="34"/>
      <c r="X352" s="34">
        <f t="shared" si="2952"/>
        <v>0</v>
      </c>
      <c r="Y352" s="34"/>
      <c r="Z352" s="34">
        <f t="shared" si="2953"/>
        <v>0</v>
      </c>
      <c r="AA352" s="34"/>
      <c r="AB352" s="34">
        <f t="shared" si="2954"/>
        <v>0</v>
      </c>
      <c r="AC352" s="34"/>
      <c r="AD352" s="34">
        <f t="shared" si="2955"/>
        <v>0</v>
      </c>
      <c r="AE352" s="34"/>
      <c r="AF352" s="34">
        <f t="shared" si="2956"/>
        <v>0</v>
      </c>
      <c r="AG352" s="34"/>
      <c r="AH352" s="34">
        <f t="shared" si="2957"/>
        <v>0</v>
      </c>
      <c r="AI352" s="34"/>
      <c r="AJ352" s="34">
        <f t="shared" si="2958"/>
        <v>0</v>
      </c>
      <c r="AK352" s="34"/>
      <c r="AL352" s="34">
        <f t="shared" si="2959"/>
        <v>0</v>
      </c>
      <c r="AM352" s="34"/>
      <c r="AN352" s="34">
        <f t="shared" si="2960"/>
        <v>0</v>
      </c>
      <c r="AO352" s="34"/>
      <c r="AP352" s="34">
        <f t="shared" si="2961"/>
        <v>0</v>
      </c>
      <c r="AQ352" s="34"/>
      <c r="AR352" s="34">
        <f t="shared" si="2962"/>
        <v>0</v>
      </c>
      <c r="AS352" s="34"/>
      <c r="AT352" s="34">
        <f t="shared" si="2963"/>
        <v>0</v>
      </c>
      <c r="AU352" s="34"/>
      <c r="AV352" s="34">
        <f t="shared" si="2964"/>
        <v>0</v>
      </c>
      <c r="AW352" s="34"/>
      <c r="AX352" s="34">
        <f t="shared" si="2965"/>
        <v>0</v>
      </c>
      <c r="AY352" s="34"/>
      <c r="AZ352" s="34">
        <f t="shared" si="2966"/>
        <v>0</v>
      </c>
      <c r="BA352" s="34"/>
      <c r="BB352" s="34">
        <f t="shared" si="3004"/>
        <v>0</v>
      </c>
      <c r="BC352" s="34"/>
      <c r="BD352" s="34">
        <f t="shared" si="2967"/>
        <v>0</v>
      </c>
      <c r="BE352" s="34"/>
      <c r="BF352" s="34">
        <f t="shared" si="2968"/>
        <v>0</v>
      </c>
      <c r="BG352" s="34"/>
      <c r="BH352" s="34">
        <f t="shared" si="2969"/>
        <v>0</v>
      </c>
      <c r="BI352" s="34"/>
      <c r="BJ352" s="34">
        <f t="shared" si="2970"/>
        <v>0</v>
      </c>
      <c r="BK352" s="34"/>
      <c r="BL352" s="34">
        <f t="shared" si="2971"/>
        <v>0</v>
      </c>
      <c r="BM352" s="34"/>
      <c r="BN352" s="34">
        <f t="shared" si="2972"/>
        <v>0</v>
      </c>
      <c r="BO352" s="34"/>
      <c r="BP352" s="34">
        <f t="shared" si="2973"/>
        <v>0</v>
      </c>
      <c r="BQ352" s="40"/>
      <c r="BR352" s="34">
        <f t="shared" si="2974"/>
        <v>0</v>
      </c>
      <c r="BS352" s="34"/>
      <c r="BT352" s="34">
        <f t="shared" si="2975"/>
        <v>0</v>
      </c>
      <c r="BU352" s="34"/>
      <c r="BV352" s="34">
        <f t="shared" si="2976"/>
        <v>0</v>
      </c>
      <c r="BW352" s="34"/>
      <c r="BX352" s="34">
        <f t="shared" si="2977"/>
        <v>0</v>
      </c>
      <c r="BY352" s="34"/>
      <c r="BZ352" s="34">
        <f t="shared" si="2978"/>
        <v>0</v>
      </c>
      <c r="CA352" s="34"/>
      <c r="CB352" s="34">
        <f t="shared" si="2979"/>
        <v>0</v>
      </c>
      <c r="CC352" s="34"/>
      <c r="CD352" s="34">
        <f t="shared" si="2980"/>
        <v>0</v>
      </c>
      <c r="CE352" s="34"/>
      <c r="CF352" s="34">
        <f t="shared" si="2981"/>
        <v>0</v>
      </c>
      <c r="CG352" s="34"/>
      <c r="CH352" s="34">
        <f t="shared" si="2982"/>
        <v>0</v>
      </c>
      <c r="CI352" s="34"/>
      <c r="CJ352" s="34">
        <f t="shared" si="2983"/>
        <v>0</v>
      </c>
      <c r="CK352" s="34"/>
      <c r="CL352" s="34">
        <f t="shared" si="2984"/>
        <v>0</v>
      </c>
      <c r="CM352" s="34"/>
      <c r="CN352" s="34">
        <f t="shared" si="2985"/>
        <v>0</v>
      </c>
      <c r="CO352" s="34"/>
      <c r="CP352" s="34">
        <f t="shared" si="2938"/>
        <v>0</v>
      </c>
      <c r="CQ352" s="34"/>
      <c r="CR352" s="34"/>
      <c r="CS352" s="34">
        <f t="shared" si="2832"/>
        <v>0</v>
      </c>
      <c r="CT352" s="34">
        <f t="shared" si="2832"/>
        <v>0</v>
      </c>
      <c r="CU352" s="34"/>
      <c r="CV352" s="34">
        <f t="shared" si="2986"/>
        <v>0</v>
      </c>
      <c r="CW352" s="34"/>
      <c r="CX352" s="34">
        <f t="shared" si="2987"/>
        <v>0</v>
      </c>
      <c r="CY352" s="34"/>
      <c r="CZ352" s="34">
        <f t="shared" si="2988"/>
        <v>0</v>
      </c>
      <c r="DA352" s="34"/>
      <c r="DB352" s="34">
        <f t="shared" si="2989"/>
        <v>0</v>
      </c>
      <c r="DC352" s="34"/>
      <c r="DD352" s="34">
        <f t="shared" si="2990"/>
        <v>0</v>
      </c>
      <c r="DE352" s="34"/>
      <c r="DF352" s="34">
        <f t="shared" si="2991"/>
        <v>0</v>
      </c>
      <c r="DG352" s="34"/>
      <c r="DH352" s="34">
        <f t="shared" si="2992"/>
        <v>0</v>
      </c>
      <c r="DI352" s="34">
        <f t="shared" si="2941"/>
        <v>0</v>
      </c>
      <c r="DJ352" s="34">
        <f t="shared" si="2942"/>
        <v>0</v>
      </c>
      <c r="DK352" s="34"/>
      <c r="DL352" s="27"/>
      <c r="DM352" s="34"/>
      <c r="DN352" s="27"/>
      <c r="DO352" s="34"/>
      <c r="DP352" s="34">
        <f t="shared" si="2993"/>
        <v>0</v>
      </c>
      <c r="DQ352" s="34"/>
      <c r="DR352" s="34">
        <f t="shared" si="2994"/>
        <v>0</v>
      </c>
      <c r="DS352" s="34"/>
      <c r="DT352" s="34">
        <f t="shared" si="2943"/>
        <v>0</v>
      </c>
      <c r="DU352" s="34"/>
      <c r="DV352" s="27"/>
      <c r="DW352" s="34"/>
      <c r="DX352" s="34"/>
      <c r="DY352" s="34"/>
      <c r="DZ352" s="34">
        <f t="shared" si="2995"/>
        <v>0</v>
      </c>
      <c r="EA352" s="34">
        <f t="shared" si="2917"/>
        <v>0</v>
      </c>
      <c r="EB352" s="34">
        <f t="shared" si="2944"/>
        <v>0</v>
      </c>
      <c r="EC352" s="27">
        <f t="shared" si="2996"/>
        <v>0</v>
      </c>
      <c r="ED352" s="34">
        <f t="shared" si="2922"/>
        <v>0</v>
      </c>
      <c r="EE352" s="34">
        <f t="shared" si="2833"/>
        <v>0</v>
      </c>
      <c r="EF352" s="34">
        <f t="shared" si="2833"/>
        <v>0</v>
      </c>
      <c r="EG352" s="34"/>
      <c r="EH352" s="34">
        <f t="shared" si="2997"/>
        <v>0</v>
      </c>
      <c r="EI352" s="34">
        <f t="shared" si="2513"/>
        <v>0</v>
      </c>
      <c r="EJ352" s="34">
        <f t="shared" si="2839"/>
        <v>0</v>
      </c>
      <c r="EK352" s="34"/>
      <c r="EL352" s="34"/>
      <c r="EM352" s="34">
        <f t="shared" si="2834"/>
        <v>0</v>
      </c>
      <c r="EN352" s="34">
        <f t="shared" si="2834"/>
        <v>0</v>
      </c>
      <c r="EO352" s="34"/>
      <c r="EP352" s="34">
        <f t="shared" si="2998"/>
        <v>0</v>
      </c>
      <c r="EQ352" s="34">
        <f t="shared" si="2946"/>
        <v>0</v>
      </c>
      <c r="ER352" s="34">
        <f t="shared" si="2841"/>
        <v>0</v>
      </c>
      <c r="ES352" s="34"/>
      <c r="ET352" s="34"/>
      <c r="EU352" s="34">
        <f t="shared" si="2835"/>
        <v>0</v>
      </c>
      <c r="EV352" s="34">
        <f t="shared" si="2835"/>
        <v>0</v>
      </c>
      <c r="EW352" s="34"/>
      <c r="EX352" s="34">
        <f t="shared" si="2999"/>
        <v>0</v>
      </c>
      <c r="EY352" s="34">
        <f t="shared" si="2861"/>
        <v>0</v>
      </c>
      <c r="EZ352" s="34">
        <f t="shared" si="2842"/>
        <v>0</v>
      </c>
      <c r="FA352" s="34"/>
      <c r="FB352" s="34">
        <f t="shared" si="2926"/>
        <v>0</v>
      </c>
      <c r="FC352" s="34">
        <f t="shared" si="2514"/>
        <v>0</v>
      </c>
      <c r="FD352" s="34">
        <f t="shared" si="2514"/>
        <v>0</v>
      </c>
      <c r="FE352" s="34"/>
      <c r="FF352" s="34">
        <f t="shared" si="3000"/>
        <v>0</v>
      </c>
      <c r="FG352" s="34">
        <f t="shared" si="2947"/>
        <v>0</v>
      </c>
      <c r="FH352" s="34">
        <f t="shared" si="3005"/>
        <v>0</v>
      </c>
      <c r="FI352" s="34"/>
      <c r="FJ352" s="34">
        <f t="shared" si="2928"/>
        <v>0</v>
      </c>
      <c r="FK352" s="34">
        <f t="shared" si="2515"/>
        <v>0</v>
      </c>
      <c r="FL352" s="34">
        <f t="shared" si="2515"/>
        <v>0</v>
      </c>
      <c r="FM352" s="34"/>
      <c r="FN352" s="34">
        <f t="shared" si="3001"/>
        <v>0</v>
      </c>
      <c r="FO352" s="34">
        <f t="shared" si="2864"/>
        <v>0</v>
      </c>
      <c r="FP352" s="34">
        <f t="shared" si="2843"/>
        <v>0</v>
      </c>
      <c r="FQ352" s="34"/>
      <c r="FR352" s="34">
        <f t="shared" si="2930"/>
        <v>0</v>
      </c>
      <c r="FS352" s="34">
        <f t="shared" si="2875"/>
        <v>0</v>
      </c>
      <c r="FT352" s="34">
        <f t="shared" si="2875"/>
        <v>0</v>
      </c>
      <c r="FU352" s="34"/>
      <c r="FV352" s="34">
        <f t="shared" si="3002"/>
        <v>0</v>
      </c>
      <c r="FW352" s="34"/>
      <c r="FX352" s="34"/>
      <c r="FY352" s="34"/>
      <c r="FZ352" s="34"/>
      <c r="GA352" s="34">
        <f t="shared" si="2836"/>
        <v>0</v>
      </c>
      <c r="GB352" s="34">
        <f t="shared" si="2836"/>
        <v>0</v>
      </c>
      <c r="GC352" s="34"/>
      <c r="GD352" s="34">
        <f t="shared" si="3003"/>
        <v>0</v>
      </c>
      <c r="GE352" s="34">
        <f t="shared" si="2762"/>
        <v>0</v>
      </c>
      <c r="GF352" s="34">
        <f t="shared" si="2849"/>
        <v>0</v>
      </c>
      <c r="GG352" s="34"/>
      <c r="GH352" s="34"/>
      <c r="GI352" s="27">
        <f t="shared" si="2837"/>
        <v>0</v>
      </c>
      <c r="GJ352" s="27">
        <f t="shared" si="2837"/>
        <v>0</v>
      </c>
      <c r="GK352" s="37"/>
      <c r="GL352" s="38"/>
    </row>
    <row r="353" spans="1:194" ht="30" x14ac:dyDescent="0.25">
      <c r="A353" s="41"/>
      <c r="B353" s="72">
        <v>304</v>
      </c>
      <c r="C353" s="28" t="s">
        <v>491</v>
      </c>
      <c r="D353" s="29">
        <f t="shared" ref="D353:E357" si="3006">D352</f>
        <v>18150.400000000001</v>
      </c>
      <c r="E353" s="29">
        <f t="shared" si="3006"/>
        <v>18790</v>
      </c>
      <c r="F353" s="30">
        <v>18508</v>
      </c>
      <c r="G353" s="39">
        <v>0.7</v>
      </c>
      <c r="H353" s="31">
        <v>1</v>
      </c>
      <c r="I353" s="32"/>
      <c r="J353" s="32"/>
      <c r="K353" s="32"/>
      <c r="L353" s="29">
        <v>1.4</v>
      </c>
      <c r="M353" s="29">
        <v>1.68</v>
      </c>
      <c r="N353" s="29">
        <v>2.23</v>
      </c>
      <c r="O353" s="29">
        <v>2.39</v>
      </c>
      <c r="P353" s="33">
        <v>2.57</v>
      </c>
      <c r="Q353" s="34"/>
      <c r="R353" s="34">
        <f t="shared" si="2949"/>
        <v>0</v>
      </c>
      <c r="S353" s="34"/>
      <c r="T353" s="34">
        <f t="shared" si="2950"/>
        <v>0</v>
      </c>
      <c r="U353" s="34"/>
      <c r="V353" s="34">
        <f t="shared" si="2951"/>
        <v>0</v>
      </c>
      <c r="W353" s="34"/>
      <c r="X353" s="34">
        <f t="shared" si="2952"/>
        <v>0</v>
      </c>
      <c r="Y353" s="34"/>
      <c r="Z353" s="34">
        <f t="shared" si="2953"/>
        <v>0</v>
      </c>
      <c r="AA353" s="34"/>
      <c r="AB353" s="34">
        <f t="shared" si="2954"/>
        <v>0</v>
      </c>
      <c r="AC353" s="34"/>
      <c r="AD353" s="34">
        <f t="shared" si="2955"/>
        <v>0</v>
      </c>
      <c r="AE353" s="34"/>
      <c r="AF353" s="34">
        <f t="shared" si="2956"/>
        <v>0</v>
      </c>
      <c r="AG353" s="34"/>
      <c r="AH353" s="34">
        <f t="shared" si="2957"/>
        <v>0</v>
      </c>
      <c r="AI353" s="34"/>
      <c r="AJ353" s="34">
        <f t="shared" si="2958"/>
        <v>0</v>
      </c>
      <c r="AK353" s="34"/>
      <c r="AL353" s="34">
        <f t="shared" si="2959"/>
        <v>0</v>
      </c>
      <c r="AM353" s="34"/>
      <c r="AN353" s="34">
        <f t="shared" si="2960"/>
        <v>0</v>
      </c>
      <c r="AO353" s="34"/>
      <c r="AP353" s="34">
        <f t="shared" si="2961"/>
        <v>0</v>
      </c>
      <c r="AQ353" s="34"/>
      <c r="AR353" s="34">
        <f t="shared" si="2962"/>
        <v>0</v>
      </c>
      <c r="AS353" s="34"/>
      <c r="AT353" s="34">
        <f t="shared" si="2963"/>
        <v>0</v>
      </c>
      <c r="AU353" s="34"/>
      <c r="AV353" s="34">
        <f t="shared" si="2964"/>
        <v>0</v>
      </c>
      <c r="AW353" s="34"/>
      <c r="AX353" s="34">
        <f t="shared" si="2965"/>
        <v>0</v>
      </c>
      <c r="AY353" s="34">
        <v>1637</v>
      </c>
      <c r="AZ353" s="34">
        <f t="shared" si="2966"/>
        <v>29929397.551013328</v>
      </c>
      <c r="BA353" s="34"/>
      <c r="BB353" s="34">
        <f t="shared" si="3004"/>
        <v>0</v>
      </c>
      <c r="BC353" s="34"/>
      <c r="BD353" s="34">
        <f t="shared" si="2967"/>
        <v>0</v>
      </c>
      <c r="BE353" s="34"/>
      <c r="BF353" s="34">
        <f t="shared" si="2968"/>
        <v>0</v>
      </c>
      <c r="BG353" s="34"/>
      <c r="BH353" s="34">
        <f t="shared" si="2969"/>
        <v>0</v>
      </c>
      <c r="BI353" s="34"/>
      <c r="BJ353" s="34">
        <f t="shared" si="2970"/>
        <v>0</v>
      </c>
      <c r="BK353" s="34"/>
      <c r="BL353" s="34">
        <f t="shared" si="2971"/>
        <v>0</v>
      </c>
      <c r="BM353" s="34"/>
      <c r="BN353" s="34">
        <f t="shared" si="2972"/>
        <v>0</v>
      </c>
      <c r="BO353" s="34"/>
      <c r="BP353" s="34">
        <f t="shared" si="2973"/>
        <v>0</v>
      </c>
      <c r="BQ353" s="40"/>
      <c r="BR353" s="34">
        <f t="shared" si="2974"/>
        <v>0</v>
      </c>
      <c r="BS353" s="34"/>
      <c r="BT353" s="34">
        <f t="shared" si="2975"/>
        <v>0</v>
      </c>
      <c r="BU353" s="34"/>
      <c r="BV353" s="34">
        <f t="shared" si="2976"/>
        <v>0</v>
      </c>
      <c r="BW353" s="34"/>
      <c r="BX353" s="34">
        <f t="shared" si="2977"/>
        <v>0</v>
      </c>
      <c r="BY353" s="34"/>
      <c r="BZ353" s="34">
        <f t="shared" si="2978"/>
        <v>0</v>
      </c>
      <c r="CA353" s="34"/>
      <c r="CB353" s="34">
        <f t="shared" si="2979"/>
        <v>0</v>
      </c>
      <c r="CC353" s="34"/>
      <c r="CD353" s="34">
        <f t="shared" si="2980"/>
        <v>0</v>
      </c>
      <c r="CE353" s="34"/>
      <c r="CF353" s="34">
        <f t="shared" si="2981"/>
        <v>0</v>
      </c>
      <c r="CG353" s="34"/>
      <c r="CH353" s="34">
        <f t="shared" si="2982"/>
        <v>0</v>
      </c>
      <c r="CI353" s="34">
        <f>32-6</f>
        <v>26</v>
      </c>
      <c r="CJ353" s="34">
        <f t="shared" si="2983"/>
        <v>563053.60529599991</v>
      </c>
      <c r="CK353" s="34"/>
      <c r="CL353" s="34">
        <f t="shared" si="2984"/>
        <v>0</v>
      </c>
      <c r="CM353" s="34"/>
      <c r="CN353" s="34">
        <f t="shared" si="2985"/>
        <v>0</v>
      </c>
      <c r="CO353" s="34"/>
      <c r="CP353" s="34">
        <f t="shared" si="2938"/>
        <v>0</v>
      </c>
      <c r="CQ353" s="34"/>
      <c r="CR353" s="34"/>
      <c r="CS353" s="34">
        <f t="shared" si="2832"/>
        <v>0</v>
      </c>
      <c r="CT353" s="34">
        <f t="shared" si="2832"/>
        <v>0</v>
      </c>
      <c r="CU353" s="34"/>
      <c r="CV353" s="34">
        <f t="shared" si="2986"/>
        <v>0</v>
      </c>
      <c r="CW353" s="34"/>
      <c r="CX353" s="34">
        <f t="shared" si="2987"/>
        <v>0</v>
      </c>
      <c r="CY353" s="34"/>
      <c r="CZ353" s="34">
        <f t="shared" si="2988"/>
        <v>0</v>
      </c>
      <c r="DA353" s="34"/>
      <c r="DB353" s="34">
        <f t="shared" si="2989"/>
        <v>0</v>
      </c>
      <c r="DC353" s="34"/>
      <c r="DD353" s="34">
        <f t="shared" si="2990"/>
        <v>0</v>
      </c>
      <c r="DE353" s="34"/>
      <c r="DF353" s="34">
        <f t="shared" si="2991"/>
        <v>0</v>
      </c>
      <c r="DG353" s="34"/>
      <c r="DH353" s="34">
        <f t="shared" si="2992"/>
        <v>0</v>
      </c>
      <c r="DI353" s="34">
        <f t="shared" si="2941"/>
        <v>0</v>
      </c>
      <c r="DJ353" s="34">
        <f t="shared" si="2942"/>
        <v>0</v>
      </c>
      <c r="DK353" s="34"/>
      <c r="DL353" s="27"/>
      <c r="DM353" s="34"/>
      <c r="DN353" s="27"/>
      <c r="DO353" s="34"/>
      <c r="DP353" s="34">
        <f t="shared" si="2993"/>
        <v>0</v>
      </c>
      <c r="DQ353" s="34"/>
      <c r="DR353" s="34">
        <f t="shared" si="2994"/>
        <v>0</v>
      </c>
      <c r="DS353" s="34"/>
      <c r="DT353" s="34">
        <f t="shared" si="2943"/>
        <v>0</v>
      </c>
      <c r="DU353" s="34"/>
      <c r="DV353" s="27"/>
      <c r="DW353" s="34"/>
      <c r="DX353" s="34"/>
      <c r="DY353" s="34"/>
      <c r="DZ353" s="34">
        <f t="shared" si="2995"/>
        <v>0</v>
      </c>
      <c r="EA353" s="34">
        <f t="shared" si="2917"/>
        <v>0</v>
      </c>
      <c r="EB353" s="34">
        <f t="shared" si="2944"/>
        <v>0</v>
      </c>
      <c r="EC353" s="27">
        <f t="shared" si="2996"/>
        <v>0</v>
      </c>
      <c r="ED353" s="34">
        <f t="shared" si="2922"/>
        <v>0</v>
      </c>
      <c r="EE353" s="34">
        <f t="shared" si="2833"/>
        <v>0</v>
      </c>
      <c r="EF353" s="34">
        <f t="shared" si="2833"/>
        <v>0</v>
      </c>
      <c r="EG353" s="34"/>
      <c r="EH353" s="34">
        <f t="shared" si="2997"/>
        <v>0</v>
      </c>
      <c r="EI353" s="34">
        <f t="shared" si="2513"/>
        <v>0</v>
      </c>
      <c r="EJ353" s="34">
        <f t="shared" si="2839"/>
        <v>0</v>
      </c>
      <c r="EK353" s="34"/>
      <c r="EL353" s="34"/>
      <c r="EM353" s="34">
        <f t="shared" si="2834"/>
        <v>0</v>
      </c>
      <c r="EN353" s="34">
        <f t="shared" si="2834"/>
        <v>0</v>
      </c>
      <c r="EO353" s="34"/>
      <c r="EP353" s="34">
        <f t="shared" si="2998"/>
        <v>0</v>
      </c>
      <c r="EQ353" s="34">
        <f t="shared" si="2946"/>
        <v>0</v>
      </c>
      <c r="ER353" s="34">
        <f t="shared" si="2841"/>
        <v>0</v>
      </c>
      <c r="ES353" s="34"/>
      <c r="ET353" s="34"/>
      <c r="EU353" s="34">
        <f t="shared" si="2835"/>
        <v>0</v>
      </c>
      <c r="EV353" s="34">
        <f t="shared" si="2835"/>
        <v>0</v>
      </c>
      <c r="EW353" s="34"/>
      <c r="EX353" s="34">
        <f t="shared" si="2999"/>
        <v>0</v>
      </c>
      <c r="EY353" s="34">
        <f t="shared" si="2861"/>
        <v>0</v>
      </c>
      <c r="EZ353" s="34">
        <f t="shared" si="2842"/>
        <v>0</v>
      </c>
      <c r="FA353" s="34"/>
      <c r="FB353" s="34">
        <f t="shared" si="2926"/>
        <v>0</v>
      </c>
      <c r="FC353" s="34">
        <f t="shared" si="2514"/>
        <v>0</v>
      </c>
      <c r="FD353" s="34">
        <f t="shared" si="2514"/>
        <v>0</v>
      </c>
      <c r="FE353" s="34"/>
      <c r="FF353" s="34">
        <f t="shared" si="3000"/>
        <v>0</v>
      </c>
      <c r="FG353" s="34">
        <f t="shared" si="2947"/>
        <v>0</v>
      </c>
      <c r="FH353" s="34">
        <f t="shared" si="3005"/>
        <v>0</v>
      </c>
      <c r="FI353" s="34"/>
      <c r="FJ353" s="34">
        <f t="shared" si="2928"/>
        <v>0</v>
      </c>
      <c r="FK353" s="34">
        <f t="shared" si="2515"/>
        <v>0</v>
      </c>
      <c r="FL353" s="34">
        <f t="shared" si="2515"/>
        <v>0</v>
      </c>
      <c r="FM353" s="34"/>
      <c r="FN353" s="34">
        <f t="shared" si="3001"/>
        <v>0</v>
      </c>
      <c r="FO353" s="34">
        <f t="shared" si="2864"/>
        <v>0</v>
      </c>
      <c r="FP353" s="34">
        <f t="shared" si="2843"/>
        <v>0</v>
      </c>
      <c r="FQ353" s="34"/>
      <c r="FR353" s="34">
        <f t="shared" si="2930"/>
        <v>0</v>
      </c>
      <c r="FS353" s="34">
        <f t="shared" si="2875"/>
        <v>0</v>
      </c>
      <c r="FT353" s="34">
        <f t="shared" si="2875"/>
        <v>0</v>
      </c>
      <c r="FU353" s="34"/>
      <c r="FV353" s="34">
        <f t="shared" si="3002"/>
        <v>0</v>
      </c>
      <c r="FW353" s="34"/>
      <c r="FX353" s="34"/>
      <c r="FY353" s="34"/>
      <c r="FZ353" s="34"/>
      <c r="GA353" s="34">
        <f t="shared" si="2836"/>
        <v>0</v>
      </c>
      <c r="GB353" s="34">
        <f t="shared" si="2836"/>
        <v>0</v>
      </c>
      <c r="GC353" s="34"/>
      <c r="GD353" s="34">
        <f t="shared" si="3003"/>
        <v>0</v>
      </c>
      <c r="GE353" s="34">
        <f t="shared" si="2762"/>
        <v>0</v>
      </c>
      <c r="GF353" s="34">
        <f t="shared" si="2849"/>
        <v>0</v>
      </c>
      <c r="GG353" s="34"/>
      <c r="GH353" s="34"/>
      <c r="GI353" s="27">
        <f t="shared" si="2837"/>
        <v>0</v>
      </c>
      <c r="GJ353" s="27">
        <f t="shared" si="2837"/>
        <v>0</v>
      </c>
      <c r="GK353" s="37"/>
      <c r="GL353" s="38"/>
    </row>
    <row r="354" spans="1:194" ht="45" x14ac:dyDescent="0.25">
      <c r="A354" s="41"/>
      <c r="B354" s="72">
        <v>305</v>
      </c>
      <c r="C354" s="28" t="s">
        <v>492</v>
      </c>
      <c r="D354" s="29">
        <f t="shared" si="3006"/>
        <v>18150.400000000001</v>
      </c>
      <c r="E354" s="29">
        <f t="shared" si="3006"/>
        <v>18790</v>
      </c>
      <c r="F354" s="30">
        <v>18508</v>
      </c>
      <c r="G354" s="39">
        <v>1.8</v>
      </c>
      <c r="H354" s="31">
        <v>1</v>
      </c>
      <c r="I354" s="32"/>
      <c r="J354" s="32"/>
      <c r="K354" s="32"/>
      <c r="L354" s="29">
        <v>1.4</v>
      </c>
      <c r="M354" s="29">
        <v>1.68</v>
      </c>
      <c r="N354" s="29">
        <v>2.23</v>
      </c>
      <c r="O354" s="29">
        <v>2.39</v>
      </c>
      <c r="P354" s="33">
        <v>2.57</v>
      </c>
      <c r="Q354" s="34"/>
      <c r="R354" s="34">
        <f t="shared" si="2949"/>
        <v>0</v>
      </c>
      <c r="S354" s="34"/>
      <c r="T354" s="34">
        <f t="shared" si="2950"/>
        <v>0</v>
      </c>
      <c r="U354" s="34"/>
      <c r="V354" s="34">
        <f t="shared" si="2951"/>
        <v>0</v>
      </c>
      <c r="W354" s="34"/>
      <c r="X354" s="34">
        <f t="shared" si="2952"/>
        <v>0</v>
      </c>
      <c r="Y354" s="34"/>
      <c r="Z354" s="34">
        <f t="shared" si="2953"/>
        <v>0</v>
      </c>
      <c r="AA354" s="34"/>
      <c r="AB354" s="34">
        <f t="shared" si="2954"/>
        <v>0</v>
      </c>
      <c r="AC354" s="34"/>
      <c r="AD354" s="34">
        <f t="shared" si="2955"/>
        <v>0</v>
      </c>
      <c r="AE354" s="34"/>
      <c r="AF354" s="34">
        <f t="shared" si="2956"/>
        <v>0</v>
      </c>
      <c r="AG354" s="34"/>
      <c r="AH354" s="34">
        <f t="shared" si="2957"/>
        <v>0</v>
      </c>
      <c r="AI354" s="34"/>
      <c r="AJ354" s="34">
        <f t="shared" si="2958"/>
        <v>0</v>
      </c>
      <c r="AK354" s="34"/>
      <c r="AL354" s="34">
        <f t="shared" si="2959"/>
        <v>0</v>
      </c>
      <c r="AM354" s="34"/>
      <c r="AN354" s="34">
        <f t="shared" si="2960"/>
        <v>0</v>
      </c>
      <c r="AO354" s="34"/>
      <c r="AP354" s="34">
        <f t="shared" si="2961"/>
        <v>0</v>
      </c>
      <c r="AQ354" s="34"/>
      <c r="AR354" s="34">
        <f t="shared" si="2962"/>
        <v>0</v>
      </c>
      <c r="AS354" s="34"/>
      <c r="AT354" s="34">
        <f t="shared" si="2963"/>
        <v>0</v>
      </c>
      <c r="AU354" s="34"/>
      <c r="AV354" s="34">
        <f t="shared" si="2964"/>
        <v>0</v>
      </c>
      <c r="AW354" s="34"/>
      <c r="AX354" s="34">
        <f t="shared" si="2965"/>
        <v>0</v>
      </c>
      <c r="AY354" s="34"/>
      <c r="AZ354" s="34">
        <f t="shared" si="2966"/>
        <v>0</v>
      </c>
      <c r="BA354" s="34"/>
      <c r="BB354" s="34">
        <f t="shared" si="3004"/>
        <v>0</v>
      </c>
      <c r="BC354" s="34"/>
      <c r="BD354" s="34">
        <f t="shared" si="2967"/>
        <v>0</v>
      </c>
      <c r="BE354" s="34"/>
      <c r="BF354" s="34">
        <f t="shared" si="2968"/>
        <v>0</v>
      </c>
      <c r="BG354" s="34"/>
      <c r="BH354" s="34">
        <f t="shared" si="2969"/>
        <v>0</v>
      </c>
      <c r="BI354" s="34"/>
      <c r="BJ354" s="34">
        <f t="shared" si="2970"/>
        <v>0</v>
      </c>
      <c r="BK354" s="34"/>
      <c r="BL354" s="34">
        <f t="shared" si="2971"/>
        <v>0</v>
      </c>
      <c r="BM354" s="34"/>
      <c r="BN354" s="34">
        <f t="shared" si="2972"/>
        <v>0</v>
      </c>
      <c r="BO354" s="34"/>
      <c r="BP354" s="34">
        <f t="shared" si="2973"/>
        <v>0</v>
      </c>
      <c r="BQ354" s="40"/>
      <c r="BR354" s="34">
        <f t="shared" si="2974"/>
        <v>0</v>
      </c>
      <c r="BS354" s="34"/>
      <c r="BT354" s="34">
        <f t="shared" si="2975"/>
        <v>0</v>
      </c>
      <c r="BU354" s="34"/>
      <c r="BV354" s="34">
        <f t="shared" si="2976"/>
        <v>0</v>
      </c>
      <c r="BW354" s="34"/>
      <c r="BX354" s="34">
        <f t="shared" si="2977"/>
        <v>0</v>
      </c>
      <c r="BY354" s="34"/>
      <c r="BZ354" s="34">
        <f t="shared" si="2978"/>
        <v>0</v>
      </c>
      <c r="CA354" s="34"/>
      <c r="CB354" s="34">
        <f t="shared" si="2979"/>
        <v>0</v>
      </c>
      <c r="CC354" s="34"/>
      <c r="CD354" s="34">
        <f t="shared" si="2980"/>
        <v>0</v>
      </c>
      <c r="CE354" s="34"/>
      <c r="CF354" s="34">
        <f t="shared" si="2981"/>
        <v>0</v>
      </c>
      <c r="CG354" s="34"/>
      <c r="CH354" s="34">
        <f t="shared" si="2982"/>
        <v>0</v>
      </c>
      <c r="CI354" s="34"/>
      <c r="CJ354" s="34">
        <f t="shared" si="2983"/>
        <v>0</v>
      </c>
      <c r="CK354" s="34"/>
      <c r="CL354" s="34">
        <f t="shared" si="2984"/>
        <v>0</v>
      </c>
      <c r="CM354" s="34"/>
      <c r="CN354" s="34">
        <f t="shared" si="2985"/>
        <v>0</v>
      </c>
      <c r="CO354" s="34"/>
      <c r="CP354" s="34">
        <f t="shared" si="2938"/>
        <v>0</v>
      </c>
      <c r="CQ354" s="34"/>
      <c r="CR354" s="34"/>
      <c r="CS354" s="34">
        <f t="shared" si="2832"/>
        <v>0</v>
      </c>
      <c r="CT354" s="34">
        <f t="shared" si="2832"/>
        <v>0</v>
      </c>
      <c r="CU354" s="34"/>
      <c r="CV354" s="34">
        <f t="shared" si="2986"/>
        <v>0</v>
      </c>
      <c r="CW354" s="34"/>
      <c r="CX354" s="34">
        <f t="shared" si="2987"/>
        <v>0</v>
      </c>
      <c r="CY354" s="34"/>
      <c r="CZ354" s="34">
        <f t="shared" si="2988"/>
        <v>0</v>
      </c>
      <c r="DA354" s="34"/>
      <c r="DB354" s="34">
        <f t="shared" si="2989"/>
        <v>0</v>
      </c>
      <c r="DC354" s="34"/>
      <c r="DD354" s="34">
        <f t="shared" si="2990"/>
        <v>0</v>
      </c>
      <c r="DE354" s="34"/>
      <c r="DF354" s="34">
        <f t="shared" si="2991"/>
        <v>0</v>
      </c>
      <c r="DG354" s="34"/>
      <c r="DH354" s="34">
        <f t="shared" si="2992"/>
        <v>0</v>
      </c>
      <c r="DI354" s="34">
        <f t="shared" si="2941"/>
        <v>0</v>
      </c>
      <c r="DJ354" s="34">
        <f t="shared" si="2942"/>
        <v>0</v>
      </c>
      <c r="DK354" s="34"/>
      <c r="DL354" s="27"/>
      <c r="DM354" s="34"/>
      <c r="DN354" s="27"/>
      <c r="DO354" s="34"/>
      <c r="DP354" s="34">
        <f t="shared" si="2993"/>
        <v>0</v>
      </c>
      <c r="DQ354" s="34"/>
      <c r="DR354" s="34">
        <f t="shared" si="2994"/>
        <v>0</v>
      </c>
      <c r="DS354" s="34"/>
      <c r="DT354" s="34">
        <f t="shared" si="2943"/>
        <v>0</v>
      </c>
      <c r="DU354" s="34"/>
      <c r="DV354" s="27"/>
      <c r="DW354" s="34"/>
      <c r="DX354" s="34"/>
      <c r="DY354" s="34"/>
      <c r="DZ354" s="34">
        <f t="shared" si="2995"/>
        <v>0</v>
      </c>
      <c r="EA354" s="34">
        <f t="shared" si="2917"/>
        <v>0</v>
      </c>
      <c r="EB354" s="34">
        <f t="shared" si="2944"/>
        <v>0</v>
      </c>
      <c r="EC354" s="27">
        <f t="shared" si="2996"/>
        <v>0</v>
      </c>
      <c r="ED354" s="34">
        <f t="shared" si="2922"/>
        <v>0</v>
      </c>
      <c r="EE354" s="34">
        <f t="shared" si="2833"/>
        <v>0</v>
      </c>
      <c r="EF354" s="34">
        <f t="shared" si="2833"/>
        <v>0</v>
      </c>
      <c r="EG354" s="34"/>
      <c r="EH354" s="34">
        <f t="shared" si="2997"/>
        <v>0</v>
      </c>
      <c r="EI354" s="34">
        <f t="shared" si="2513"/>
        <v>0</v>
      </c>
      <c r="EJ354" s="34">
        <f t="shared" si="2839"/>
        <v>0</v>
      </c>
      <c r="EK354" s="34"/>
      <c r="EL354" s="34"/>
      <c r="EM354" s="34">
        <f t="shared" si="2834"/>
        <v>0</v>
      </c>
      <c r="EN354" s="34">
        <f t="shared" si="2834"/>
        <v>0</v>
      </c>
      <c r="EO354" s="34"/>
      <c r="EP354" s="34">
        <f t="shared" si="2998"/>
        <v>0</v>
      </c>
      <c r="EQ354" s="34">
        <f t="shared" si="2946"/>
        <v>0</v>
      </c>
      <c r="ER354" s="34">
        <f t="shared" si="2841"/>
        <v>0</v>
      </c>
      <c r="ES354" s="34"/>
      <c r="ET354" s="34"/>
      <c r="EU354" s="34">
        <f t="shared" si="2835"/>
        <v>0</v>
      </c>
      <c r="EV354" s="34">
        <f t="shared" si="2835"/>
        <v>0</v>
      </c>
      <c r="EW354" s="34"/>
      <c r="EX354" s="34">
        <f t="shared" si="2999"/>
        <v>0</v>
      </c>
      <c r="EY354" s="34">
        <f t="shared" si="2861"/>
        <v>0</v>
      </c>
      <c r="EZ354" s="34">
        <f t="shared" si="2842"/>
        <v>0</v>
      </c>
      <c r="FA354" s="34"/>
      <c r="FB354" s="34">
        <f t="shared" si="2926"/>
        <v>0</v>
      </c>
      <c r="FC354" s="34">
        <f t="shared" si="2514"/>
        <v>0</v>
      </c>
      <c r="FD354" s="34">
        <f t="shared" si="2514"/>
        <v>0</v>
      </c>
      <c r="FE354" s="34"/>
      <c r="FF354" s="34">
        <f t="shared" si="3000"/>
        <v>0</v>
      </c>
      <c r="FG354" s="34">
        <f t="shared" si="2947"/>
        <v>0</v>
      </c>
      <c r="FH354" s="34">
        <f t="shared" si="3005"/>
        <v>0</v>
      </c>
      <c r="FI354" s="34"/>
      <c r="FJ354" s="34">
        <f t="shared" si="2928"/>
        <v>0</v>
      </c>
      <c r="FK354" s="34">
        <f t="shared" si="2515"/>
        <v>0</v>
      </c>
      <c r="FL354" s="34">
        <f t="shared" si="2515"/>
        <v>0</v>
      </c>
      <c r="FM354" s="34"/>
      <c r="FN354" s="34">
        <f t="shared" si="3001"/>
        <v>0</v>
      </c>
      <c r="FO354" s="34">
        <f t="shared" si="2864"/>
        <v>0</v>
      </c>
      <c r="FP354" s="34">
        <f t="shared" si="2843"/>
        <v>0</v>
      </c>
      <c r="FQ354" s="34"/>
      <c r="FR354" s="34">
        <f t="shared" si="2930"/>
        <v>0</v>
      </c>
      <c r="FS354" s="34">
        <f t="shared" si="2875"/>
        <v>0</v>
      </c>
      <c r="FT354" s="34">
        <f t="shared" si="2875"/>
        <v>0</v>
      </c>
      <c r="FU354" s="34"/>
      <c r="FV354" s="34">
        <f t="shared" si="3002"/>
        <v>0</v>
      </c>
      <c r="FW354" s="34"/>
      <c r="FX354" s="34"/>
      <c r="FY354" s="34"/>
      <c r="FZ354" s="34"/>
      <c r="GA354" s="34">
        <f t="shared" si="2836"/>
        <v>0</v>
      </c>
      <c r="GB354" s="34">
        <f t="shared" si="2836"/>
        <v>0</v>
      </c>
      <c r="GC354" s="34"/>
      <c r="GD354" s="34">
        <f t="shared" si="3003"/>
        <v>0</v>
      </c>
      <c r="GE354" s="34">
        <f t="shared" si="2762"/>
        <v>0</v>
      </c>
      <c r="GF354" s="34">
        <f t="shared" si="2849"/>
        <v>0</v>
      </c>
      <c r="GG354" s="34"/>
      <c r="GH354" s="34"/>
      <c r="GI354" s="27">
        <f t="shared" si="2837"/>
        <v>0</v>
      </c>
      <c r="GJ354" s="27">
        <f t="shared" si="2837"/>
        <v>0</v>
      </c>
      <c r="GK354" s="37"/>
      <c r="GL354" s="38"/>
    </row>
    <row r="355" spans="1:194" ht="60" x14ac:dyDescent="0.25">
      <c r="A355" s="41"/>
      <c r="B355" s="72">
        <v>306</v>
      </c>
      <c r="C355" s="28" t="s">
        <v>493</v>
      </c>
      <c r="D355" s="29">
        <f t="shared" si="3006"/>
        <v>18150.400000000001</v>
      </c>
      <c r="E355" s="29">
        <f t="shared" si="3006"/>
        <v>18790</v>
      </c>
      <c r="F355" s="30">
        <v>18508</v>
      </c>
      <c r="G355" s="39">
        <v>4.8099999999999996</v>
      </c>
      <c r="H355" s="31">
        <v>1</v>
      </c>
      <c r="I355" s="32"/>
      <c r="J355" s="32"/>
      <c r="K355" s="32"/>
      <c r="L355" s="29">
        <v>1.4</v>
      </c>
      <c r="M355" s="29">
        <v>1.68</v>
      </c>
      <c r="N355" s="29">
        <v>2.23</v>
      </c>
      <c r="O355" s="29">
        <v>2.39</v>
      </c>
      <c r="P355" s="33">
        <v>2.57</v>
      </c>
      <c r="Q355" s="34"/>
      <c r="R355" s="34">
        <f t="shared" si="2949"/>
        <v>0</v>
      </c>
      <c r="S355" s="34"/>
      <c r="T355" s="34">
        <f t="shared" si="2950"/>
        <v>0</v>
      </c>
      <c r="U355" s="34"/>
      <c r="V355" s="34">
        <f t="shared" si="2951"/>
        <v>0</v>
      </c>
      <c r="W355" s="34"/>
      <c r="X355" s="34">
        <f t="shared" si="2952"/>
        <v>0</v>
      </c>
      <c r="Y355" s="34"/>
      <c r="Z355" s="34">
        <f t="shared" si="2953"/>
        <v>0</v>
      </c>
      <c r="AA355" s="34"/>
      <c r="AB355" s="34">
        <f t="shared" si="2954"/>
        <v>0</v>
      </c>
      <c r="AC355" s="34"/>
      <c r="AD355" s="34">
        <f t="shared" si="2955"/>
        <v>0</v>
      </c>
      <c r="AE355" s="34"/>
      <c r="AF355" s="34">
        <f t="shared" si="2956"/>
        <v>0</v>
      </c>
      <c r="AG355" s="34"/>
      <c r="AH355" s="34">
        <f t="shared" si="2957"/>
        <v>0</v>
      </c>
      <c r="AI355" s="34"/>
      <c r="AJ355" s="34">
        <f t="shared" si="2958"/>
        <v>0</v>
      </c>
      <c r="AK355" s="34"/>
      <c r="AL355" s="34">
        <f t="shared" si="2959"/>
        <v>0</v>
      </c>
      <c r="AM355" s="34"/>
      <c r="AN355" s="34">
        <f t="shared" si="2960"/>
        <v>0</v>
      </c>
      <c r="AO355" s="34"/>
      <c r="AP355" s="34">
        <f t="shared" si="2961"/>
        <v>0</v>
      </c>
      <c r="AQ355" s="34"/>
      <c r="AR355" s="34">
        <f t="shared" si="2962"/>
        <v>0</v>
      </c>
      <c r="AS355" s="34"/>
      <c r="AT355" s="34">
        <f t="shared" si="2963"/>
        <v>0</v>
      </c>
      <c r="AU355" s="34"/>
      <c r="AV355" s="34">
        <f t="shared" si="2964"/>
        <v>0</v>
      </c>
      <c r="AW355" s="34"/>
      <c r="AX355" s="34">
        <f t="shared" si="2965"/>
        <v>0</v>
      </c>
      <c r="AY355" s="34"/>
      <c r="AZ355" s="34">
        <f t="shared" si="2966"/>
        <v>0</v>
      </c>
      <c r="BA355" s="34"/>
      <c r="BB355" s="34">
        <f t="shared" si="3004"/>
        <v>0</v>
      </c>
      <c r="BC355" s="34"/>
      <c r="BD355" s="34">
        <f t="shared" si="2967"/>
        <v>0</v>
      </c>
      <c r="BE355" s="34"/>
      <c r="BF355" s="34">
        <f t="shared" si="2968"/>
        <v>0</v>
      </c>
      <c r="BG355" s="34"/>
      <c r="BH355" s="34">
        <f t="shared" si="2969"/>
        <v>0</v>
      </c>
      <c r="BI355" s="34"/>
      <c r="BJ355" s="34">
        <f t="shared" si="2970"/>
        <v>0</v>
      </c>
      <c r="BK355" s="34"/>
      <c r="BL355" s="34">
        <f t="shared" si="2971"/>
        <v>0</v>
      </c>
      <c r="BM355" s="34"/>
      <c r="BN355" s="34">
        <f t="shared" si="2972"/>
        <v>0</v>
      </c>
      <c r="BO355" s="34"/>
      <c r="BP355" s="34">
        <f t="shared" si="2973"/>
        <v>0</v>
      </c>
      <c r="BQ355" s="40"/>
      <c r="BR355" s="34">
        <f t="shared" si="2974"/>
        <v>0</v>
      </c>
      <c r="BS355" s="34"/>
      <c r="BT355" s="34">
        <f t="shared" si="2975"/>
        <v>0</v>
      </c>
      <c r="BU355" s="34"/>
      <c r="BV355" s="27">
        <f t="shared" si="2976"/>
        <v>0</v>
      </c>
      <c r="BW355" s="34"/>
      <c r="BX355" s="34">
        <f t="shared" si="2977"/>
        <v>0</v>
      </c>
      <c r="BY355" s="34"/>
      <c r="BZ355" s="34">
        <f t="shared" si="2978"/>
        <v>0</v>
      </c>
      <c r="CA355" s="34"/>
      <c r="CB355" s="34">
        <f t="shared" si="2979"/>
        <v>0</v>
      </c>
      <c r="CC355" s="34"/>
      <c r="CD355" s="34">
        <f t="shared" si="2980"/>
        <v>0</v>
      </c>
      <c r="CE355" s="34"/>
      <c r="CF355" s="34">
        <f t="shared" si="2981"/>
        <v>0</v>
      </c>
      <c r="CG355" s="34"/>
      <c r="CH355" s="34">
        <f t="shared" si="2982"/>
        <v>0</v>
      </c>
      <c r="CI355" s="34"/>
      <c r="CJ355" s="34">
        <f t="shared" si="2983"/>
        <v>0</v>
      </c>
      <c r="CK355" s="34"/>
      <c r="CL355" s="34">
        <f t="shared" si="2984"/>
        <v>0</v>
      </c>
      <c r="CM355" s="34"/>
      <c r="CN355" s="34">
        <f t="shared" si="2985"/>
        <v>0</v>
      </c>
      <c r="CO355" s="34"/>
      <c r="CP355" s="34">
        <f t="shared" si="2938"/>
        <v>0</v>
      </c>
      <c r="CQ355" s="34"/>
      <c r="CR355" s="34"/>
      <c r="CS355" s="34">
        <f t="shared" si="2832"/>
        <v>0</v>
      </c>
      <c r="CT355" s="34">
        <f t="shared" si="2832"/>
        <v>0</v>
      </c>
      <c r="CU355" s="34"/>
      <c r="CV355" s="34">
        <f t="shared" si="2986"/>
        <v>0</v>
      </c>
      <c r="CW355" s="34"/>
      <c r="CX355" s="34">
        <f t="shared" si="2987"/>
        <v>0</v>
      </c>
      <c r="CY355" s="34"/>
      <c r="CZ355" s="34">
        <f t="shared" si="2988"/>
        <v>0</v>
      </c>
      <c r="DA355" s="34"/>
      <c r="DB355" s="34">
        <f t="shared" si="2989"/>
        <v>0</v>
      </c>
      <c r="DC355" s="34"/>
      <c r="DD355" s="34">
        <f t="shared" si="2990"/>
        <v>0</v>
      </c>
      <c r="DE355" s="34"/>
      <c r="DF355" s="34">
        <f t="shared" si="2991"/>
        <v>0</v>
      </c>
      <c r="DG355" s="34"/>
      <c r="DH355" s="34">
        <f t="shared" si="2992"/>
        <v>0</v>
      </c>
      <c r="DI355" s="34">
        <f t="shared" si="2941"/>
        <v>0</v>
      </c>
      <c r="DJ355" s="34">
        <f t="shared" si="2942"/>
        <v>0</v>
      </c>
      <c r="DK355" s="34"/>
      <c r="DL355" s="27"/>
      <c r="DM355" s="34"/>
      <c r="DN355" s="27"/>
      <c r="DO355" s="34"/>
      <c r="DP355" s="34">
        <f t="shared" si="2993"/>
        <v>0</v>
      </c>
      <c r="DQ355" s="34"/>
      <c r="DR355" s="34">
        <f t="shared" si="2994"/>
        <v>0</v>
      </c>
      <c r="DS355" s="34"/>
      <c r="DT355" s="34">
        <f t="shared" si="2943"/>
        <v>0</v>
      </c>
      <c r="DU355" s="34"/>
      <c r="DV355" s="27"/>
      <c r="DW355" s="34"/>
      <c r="DX355" s="34"/>
      <c r="DY355" s="34"/>
      <c r="DZ355" s="34">
        <f t="shared" si="2995"/>
        <v>0</v>
      </c>
      <c r="EA355" s="34">
        <f t="shared" si="2917"/>
        <v>0</v>
      </c>
      <c r="EB355" s="34">
        <f t="shared" si="2944"/>
        <v>0</v>
      </c>
      <c r="EC355" s="27">
        <f t="shared" si="2996"/>
        <v>0</v>
      </c>
      <c r="ED355" s="34">
        <f t="shared" si="2922"/>
        <v>0</v>
      </c>
      <c r="EE355" s="34">
        <f t="shared" si="2833"/>
        <v>0</v>
      </c>
      <c r="EF355" s="34">
        <f t="shared" si="2833"/>
        <v>0</v>
      </c>
      <c r="EG355" s="34"/>
      <c r="EH355" s="34">
        <f t="shared" si="2997"/>
        <v>0</v>
      </c>
      <c r="EI355" s="34">
        <f t="shared" si="2513"/>
        <v>0</v>
      </c>
      <c r="EJ355" s="34">
        <f t="shared" si="2839"/>
        <v>0</v>
      </c>
      <c r="EK355" s="34"/>
      <c r="EL355" s="34"/>
      <c r="EM355" s="34">
        <f t="shared" si="2834"/>
        <v>0</v>
      </c>
      <c r="EN355" s="34">
        <f t="shared" si="2834"/>
        <v>0</v>
      </c>
      <c r="EO355" s="34"/>
      <c r="EP355" s="34">
        <f t="shared" si="2998"/>
        <v>0</v>
      </c>
      <c r="EQ355" s="34">
        <f t="shared" si="2946"/>
        <v>0</v>
      </c>
      <c r="ER355" s="34">
        <f t="shared" si="2841"/>
        <v>0</v>
      </c>
      <c r="ES355" s="34"/>
      <c r="ET355" s="34"/>
      <c r="EU355" s="34">
        <f t="shared" si="2835"/>
        <v>0</v>
      </c>
      <c r="EV355" s="34">
        <f t="shared" si="2835"/>
        <v>0</v>
      </c>
      <c r="EW355" s="34"/>
      <c r="EX355" s="34">
        <f t="shared" si="2999"/>
        <v>0</v>
      </c>
      <c r="EY355" s="34">
        <f t="shared" si="2861"/>
        <v>0</v>
      </c>
      <c r="EZ355" s="34">
        <f t="shared" si="2842"/>
        <v>0</v>
      </c>
      <c r="FA355" s="34"/>
      <c r="FB355" s="34">
        <f t="shared" si="2926"/>
        <v>0</v>
      </c>
      <c r="FC355" s="34">
        <f t="shared" si="2514"/>
        <v>0</v>
      </c>
      <c r="FD355" s="34">
        <f t="shared" si="2514"/>
        <v>0</v>
      </c>
      <c r="FE355" s="34"/>
      <c r="FF355" s="34">
        <f t="shared" si="3000"/>
        <v>0</v>
      </c>
      <c r="FG355" s="34">
        <f t="shared" si="2947"/>
        <v>0</v>
      </c>
      <c r="FH355" s="34">
        <f t="shared" si="3005"/>
        <v>0</v>
      </c>
      <c r="FI355" s="34"/>
      <c r="FJ355" s="34">
        <f t="shared" si="2928"/>
        <v>0</v>
      </c>
      <c r="FK355" s="34">
        <f t="shared" si="2515"/>
        <v>0</v>
      </c>
      <c r="FL355" s="34">
        <f t="shared" si="2515"/>
        <v>0</v>
      </c>
      <c r="FM355" s="34"/>
      <c r="FN355" s="34">
        <f t="shared" si="3001"/>
        <v>0</v>
      </c>
      <c r="FO355" s="34">
        <f t="shared" si="2864"/>
        <v>0</v>
      </c>
      <c r="FP355" s="34">
        <f t="shared" si="2843"/>
        <v>0</v>
      </c>
      <c r="FQ355" s="34"/>
      <c r="FR355" s="34">
        <f t="shared" si="2930"/>
        <v>0</v>
      </c>
      <c r="FS355" s="34">
        <f t="shared" si="2875"/>
        <v>0</v>
      </c>
      <c r="FT355" s="34">
        <f t="shared" si="2875"/>
        <v>0</v>
      </c>
      <c r="FU355" s="34"/>
      <c r="FV355" s="34">
        <f t="shared" si="3002"/>
        <v>0</v>
      </c>
      <c r="FW355" s="34"/>
      <c r="FX355" s="34"/>
      <c r="FY355" s="34"/>
      <c r="FZ355" s="34"/>
      <c r="GA355" s="34">
        <f t="shared" si="2836"/>
        <v>0</v>
      </c>
      <c r="GB355" s="34">
        <f t="shared" si="2836"/>
        <v>0</v>
      </c>
      <c r="GC355" s="34"/>
      <c r="GD355" s="34">
        <f t="shared" si="3003"/>
        <v>0</v>
      </c>
      <c r="GE355" s="34">
        <f t="shared" si="2762"/>
        <v>0</v>
      </c>
      <c r="GF355" s="34">
        <f t="shared" si="2849"/>
        <v>0</v>
      </c>
      <c r="GG355" s="34"/>
      <c r="GH355" s="34"/>
      <c r="GI355" s="27">
        <f t="shared" si="2837"/>
        <v>0</v>
      </c>
      <c r="GJ355" s="27">
        <f t="shared" si="2837"/>
        <v>0</v>
      </c>
      <c r="GK355" s="37"/>
      <c r="GL355" s="38"/>
    </row>
    <row r="356" spans="1:194" ht="30" x14ac:dyDescent="0.25">
      <c r="A356" s="41"/>
      <c r="B356" s="72">
        <v>307</v>
      </c>
      <c r="C356" s="28" t="s">
        <v>494</v>
      </c>
      <c r="D356" s="29">
        <f t="shared" si="3006"/>
        <v>18150.400000000001</v>
      </c>
      <c r="E356" s="29">
        <f t="shared" si="3006"/>
        <v>18790</v>
      </c>
      <c r="F356" s="30">
        <v>18508</v>
      </c>
      <c r="G356" s="39">
        <v>2.75</v>
      </c>
      <c r="H356" s="31">
        <v>1</v>
      </c>
      <c r="I356" s="32"/>
      <c r="J356" s="32"/>
      <c r="K356" s="32"/>
      <c r="L356" s="29">
        <v>1.4</v>
      </c>
      <c r="M356" s="29">
        <v>1.68</v>
      </c>
      <c r="N356" s="29">
        <v>2.23</v>
      </c>
      <c r="O356" s="29">
        <v>2.39</v>
      </c>
      <c r="P356" s="33">
        <v>2.57</v>
      </c>
      <c r="Q356" s="34"/>
      <c r="R356" s="34">
        <f t="shared" si="2949"/>
        <v>0</v>
      </c>
      <c r="S356" s="34"/>
      <c r="T356" s="34">
        <f t="shared" si="2950"/>
        <v>0</v>
      </c>
      <c r="U356" s="34"/>
      <c r="V356" s="34">
        <f t="shared" si="2951"/>
        <v>0</v>
      </c>
      <c r="W356" s="34"/>
      <c r="X356" s="34">
        <f t="shared" si="2952"/>
        <v>0</v>
      </c>
      <c r="Y356" s="34"/>
      <c r="Z356" s="34">
        <f t="shared" si="2953"/>
        <v>0</v>
      </c>
      <c r="AA356" s="34"/>
      <c r="AB356" s="34">
        <f t="shared" si="2954"/>
        <v>0</v>
      </c>
      <c r="AC356" s="34"/>
      <c r="AD356" s="34">
        <f t="shared" si="2955"/>
        <v>0</v>
      </c>
      <c r="AE356" s="34"/>
      <c r="AF356" s="34">
        <f t="shared" si="2956"/>
        <v>0</v>
      </c>
      <c r="AG356" s="34"/>
      <c r="AH356" s="34">
        <f t="shared" si="2957"/>
        <v>0</v>
      </c>
      <c r="AI356" s="34"/>
      <c r="AJ356" s="34">
        <f t="shared" si="2958"/>
        <v>0</v>
      </c>
      <c r="AK356" s="34"/>
      <c r="AL356" s="34">
        <f t="shared" si="2959"/>
        <v>0</v>
      </c>
      <c r="AM356" s="34"/>
      <c r="AN356" s="34">
        <f t="shared" si="2960"/>
        <v>0</v>
      </c>
      <c r="AO356" s="34"/>
      <c r="AP356" s="34">
        <f t="shared" si="2961"/>
        <v>0</v>
      </c>
      <c r="AQ356" s="34"/>
      <c r="AR356" s="34">
        <f t="shared" si="2962"/>
        <v>0</v>
      </c>
      <c r="AS356" s="34"/>
      <c r="AT356" s="34">
        <f t="shared" si="2963"/>
        <v>0</v>
      </c>
      <c r="AU356" s="34"/>
      <c r="AV356" s="34">
        <f t="shared" si="2964"/>
        <v>0</v>
      </c>
      <c r="AW356" s="34"/>
      <c r="AX356" s="34">
        <f t="shared" si="2965"/>
        <v>0</v>
      </c>
      <c r="AY356" s="34">
        <v>464</v>
      </c>
      <c r="AZ356" s="34">
        <f t="shared" si="2966"/>
        <v>33327438.061866663</v>
      </c>
      <c r="BA356" s="34"/>
      <c r="BB356" s="34">
        <f t="shared" si="3004"/>
        <v>0</v>
      </c>
      <c r="BC356" s="34"/>
      <c r="BD356" s="34">
        <f t="shared" si="2967"/>
        <v>0</v>
      </c>
      <c r="BE356" s="34"/>
      <c r="BF356" s="34">
        <f t="shared" si="2968"/>
        <v>0</v>
      </c>
      <c r="BG356" s="34"/>
      <c r="BH356" s="34">
        <f t="shared" si="2969"/>
        <v>0</v>
      </c>
      <c r="BI356" s="34"/>
      <c r="BJ356" s="34">
        <f t="shared" si="2970"/>
        <v>0</v>
      </c>
      <c r="BK356" s="34"/>
      <c r="BL356" s="34">
        <f t="shared" si="2971"/>
        <v>0</v>
      </c>
      <c r="BM356" s="34"/>
      <c r="BN356" s="34">
        <f t="shared" si="2972"/>
        <v>0</v>
      </c>
      <c r="BO356" s="34"/>
      <c r="BP356" s="34">
        <f t="shared" si="2973"/>
        <v>0</v>
      </c>
      <c r="BQ356" s="40"/>
      <c r="BR356" s="34">
        <f t="shared" si="2974"/>
        <v>0</v>
      </c>
      <c r="BS356" s="34"/>
      <c r="BT356" s="34">
        <f t="shared" si="2975"/>
        <v>0</v>
      </c>
      <c r="BU356" s="34"/>
      <c r="BV356" s="34">
        <f t="shared" si="2976"/>
        <v>0</v>
      </c>
      <c r="BW356" s="34"/>
      <c r="BX356" s="34">
        <f t="shared" si="2977"/>
        <v>0</v>
      </c>
      <c r="BY356" s="34"/>
      <c r="BZ356" s="34">
        <f t="shared" si="2978"/>
        <v>0</v>
      </c>
      <c r="CA356" s="34"/>
      <c r="CB356" s="34">
        <f t="shared" si="2979"/>
        <v>0</v>
      </c>
      <c r="CC356" s="34"/>
      <c r="CD356" s="34">
        <f t="shared" si="2980"/>
        <v>0</v>
      </c>
      <c r="CE356" s="34"/>
      <c r="CF356" s="34">
        <f t="shared" si="2981"/>
        <v>0</v>
      </c>
      <c r="CG356" s="34"/>
      <c r="CH356" s="34">
        <f t="shared" si="2982"/>
        <v>0</v>
      </c>
      <c r="CI356" s="34"/>
      <c r="CJ356" s="34">
        <f t="shared" si="2983"/>
        <v>0</v>
      </c>
      <c r="CK356" s="34"/>
      <c r="CL356" s="34">
        <f t="shared" si="2984"/>
        <v>0</v>
      </c>
      <c r="CM356" s="34"/>
      <c r="CN356" s="34">
        <f t="shared" si="2985"/>
        <v>0</v>
      </c>
      <c r="CO356" s="34"/>
      <c r="CP356" s="34">
        <f t="shared" si="2938"/>
        <v>0</v>
      </c>
      <c r="CQ356" s="34"/>
      <c r="CR356" s="34"/>
      <c r="CS356" s="34">
        <f t="shared" si="2832"/>
        <v>0</v>
      </c>
      <c r="CT356" s="34">
        <f t="shared" si="2832"/>
        <v>0</v>
      </c>
      <c r="CU356" s="34"/>
      <c r="CV356" s="34">
        <f t="shared" si="2986"/>
        <v>0</v>
      </c>
      <c r="CW356" s="34"/>
      <c r="CX356" s="34">
        <f t="shared" si="2987"/>
        <v>0</v>
      </c>
      <c r="CY356" s="34"/>
      <c r="CZ356" s="34">
        <f t="shared" si="2988"/>
        <v>0</v>
      </c>
      <c r="DA356" s="34"/>
      <c r="DB356" s="34">
        <f t="shared" si="2989"/>
        <v>0</v>
      </c>
      <c r="DC356" s="34"/>
      <c r="DD356" s="34">
        <f t="shared" si="2990"/>
        <v>0</v>
      </c>
      <c r="DE356" s="34"/>
      <c r="DF356" s="34">
        <f t="shared" si="2991"/>
        <v>0</v>
      </c>
      <c r="DG356" s="34"/>
      <c r="DH356" s="34">
        <f t="shared" si="2992"/>
        <v>0</v>
      </c>
      <c r="DI356" s="34">
        <f t="shared" si="2941"/>
        <v>0</v>
      </c>
      <c r="DJ356" s="34">
        <f t="shared" si="2942"/>
        <v>0</v>
      </c>
      <c r="DK356" s="34"/>
      <c r="DL356" s="27"/>
      <c r="DM356" s="34"/>
      <c r="DN356" s="27"/>
      <c r="DO356" s="34"/>
      <c r="DP356" s="34">
        <f t="shared" si="2993"/>
        <v>0</v>
      </c>
      <c r="DQ356" s="34"/>
      <c r="DR356" s="34">
        <f t="shared" si="2994"/>
        <v>0</v>
      </c>
      <c r="DS356" s="34"/>
      <c r="DT356" s="34">
        <f t="shared" si="2943"/>
        <v>0</v>
      </c>
      <c r="DU356" s="34"/>
      <c r="DV356" s="27"/>
      <c r="DW356" s="34"/>
      <c r="DX356" s="34"/>
      <c r="DY356" s="34"/>
      <c r="DZ356" s="34">
        <f t="shared" si="2995"/>
        <v>0</v>
      </c>
      <c r="EA356" s="34">
        <f t="shared" si="2917"/>
        <v>0</v>
      </c>
      <c r="EB356" s="34">
        <f t="shared" si="2944"/>
        <v>0</v>
      </c>
      <c r="EC356" s="27">
        <f t="shared" si="2996"/>
        <v>0</v>
      </c>
      <c r="ED356" s="34">
        <f t="shared" si="2922"/>
        <v>0</v>
      </c>
      <c r="EE356" s="34">
        <f t="shared" si="2833"/>
        <v>0</v>
      </c>
      <c r="EF356" s="34">
        <f t="shared" si="2833"/>
        <v>0</v>
      </c>
      <c r="EG356" s="34"/>
      <c r="EH356" s="34">
        <f t="shared" si="2997"/>
        <v>0</v>
      </c>
      <c r="EI356" s="34">
        <f t="shared" si="2513"/>
        <v>0</v>
      </c>
      <c r="EJ356" s="34">
        <f t="shared" si="2839"/>
        <v>0</v>
      </c>
      <c r="EK356" s="34"/>
      <c r="EL356" s="34"/>
      <c r="EM356" s="34">
        <f t="shared" si="2834"/>
        <v>0</v>
      </c>
      <c r="EN356" s="34">
        <f t="shared" si="2834"/>
        <v>0</v>
      </c>
      <c r="EO356" s="34"/>
      <c r="EP356" s="34">
        <f t="shared" si="2998"/>
        <v>0</v>
      </c>
      <c r="EQ356" s="34">
        <f t="shared" si="2946"/>
        <v>0</v>
      </c>
      <c r="ER356" s="34">
        <f t="shared" si="2841"/>
        <v>0</v>
      </c>
      <c r="ES356" s="34"/>
      <c r="ET356" s="34"/>
      <c r="EU356" s="34">
        <f t="shared" si="2835"/>
        <v>0</v>
      </c>
      <c r="EV356" s="34">
        <f t="shared" si="2835"/>
        <v>0</v>
      </c>
      <c r="EW356" s="34"/>
      <c r="EX356" s="34">
        <f t="shared" si="2999"/>
        <v>0</v>
      </c>
      <c r="EY356" s="34">
        <f t="shared" si="2861"/>
        <v>0</v>
      </c>
      <c r="EZ356" s="34">
        <f t="shared" si="2842"/>
        <v>0</v>
      </c>
      <c r="FA356" s="34"/>
      <c r="FB356" s="34">
        <f t="shared" si="2926"/>
        <v>0</v>
      </c>
      <c r="FC356" s="34">
        <f t="shared" si="2514"/>
        <v>0</v>
      </c>
      <c r="FD356" s="34">
        <f t="shared" si="2514"/>
        <v>0</v>
      </c>
      <c r="FE356" s="34"/>
      <c r="FF356" s="34">
        <f t="shared" si="3000"/>
        <v>0</v>
      </c>
      <c r="FG356" s="34">
        <f t="shared" si="2947"/>
        <v>0</v>
      </c>
      <c r="FH356" s="34">
        <f t="shared" si="3005"/>
        <v>0</v>
      </c>
      <c r="FI356" s="34"/>
      <c r="FJ356" s="34">
        <f t="shared" si="2928"/>
        <v>0</v>
      </c>
      <c r="FK356" s="34">
        <f t="shared" si="2515"/>
        <v>0</v>
      </c>
      <c r="FL356" s="34">
        <f t="shared" si="2515"/>
        <v>0</v>
      </c>
      <c r="FM356" s="34"/>
      <c r="FN356" s="34">
        <f t="shared" si="3001"/>
        <v>0</v>
      </c>
      <c r="FO356" s="34">
        <f t="shared" si="2864"/>
        <v>0</v>
      </c>
      <c r="FP356" s="34">
        <f t="shared" si="2843"/>
        <v>0</v>
      </c>
      <c r="FQ356" s="34"/>
      <c r="FR356" s="34">
        <f t="shared" si="2930"/>
        <v>0</v>
      </c>
      <c r="FS356" s="34">
        <f t="shared" si="2875"/>
        <v>0</v>
      </c>
      <c r="FT356" s="34">
        <f t="shared" si="2875"/>
        <v>0</v>
      </c>
      <c r="FU356" s="34"/>
      <c r="FV356" s="34">
        <f t="shared" si="3002"/>
        <v>0</v>
      </c>
      <c r="FW356" s="34"/>
      <c r="FX356" s="34"/>
      <c r="FY356" s="34"/>
      <c r="FZ356" s="34"/>
      <c r="GA356" s="34">
        <f t="shared" si="2836"/>
        <v>0</v>
      </c>
      <c r="GB356" s="34">
        <f t="shared" si="2836"/>
        <v>0</v>
      </c>
      <c r="GC356" s="34"/>
      <c r="GD356" s="34">
        <f t="shared" si="3003"/>
        <v>0</v>
      </c>
      <c r="GE356" s="34">
        <f t="shared" si="2762"/>
        <v>0</v>
      </c>
      <c r="GF356" s="34">
        <f t="shared" si="2849"/>
        <v>0</v>
      </c>
      <c r="GG356" s="34"/>
      <c r="GH356" s="34"/>
      <c r="GI356" s="27">
        <f t="shared" si="2837"/>
        <v>0</v>
      </c>
      <c r="GJ356" s="27">
        <f t="shared" si="2837"/>
        <v>0</v>
      </c>
      <c r="GK356" s="37"/>
      <c r="GL356" s="38"/>
    </row>
    <row r="357" spans="1:194" ht="45" x14ac:dyDescent="0.25">
      <c r="A357" s="41"/>
      <c r="B357" s="72">
        <v>308</v>
      </c>
      <c r="C357" s="28" t="s">
        <v>495</v>
      </c>
      <c r="D357" s="29">
        <f t="shared" si="3006"/>
        <v>18150.400000000001</v>
      </c>
      <c r="E357" s="29">
        <f t="shared" si="3006"/>
        <v>18790</v>
      </c>
      <c r="F357" s="30">
        <v>18508</v>
      </c>
      <c r="G357" s="39">
        <v>2.35</v>
      </c>
      <c r="H357" s="31">
        <v>1</v>
      </c>
      <c r="I357" s="32"/>
      <c r="J357" s="32"/>
      <c r="K357" s="32"/>
      <c r="L357" s="29">
        <v>1.4</v>
      </c>
      <c r="M357" s="29">
        <v>1.68</v>
      </c>
      <c r="N357" s="29">
        <v>2.23</v>
      </c>
      <c r="O357" s="29">
        <v>2.39</v>
      </c>
      <c r="P357" s="33">
        <v>2.57</v>
      </c>
      <c r="Q357" s="34"/>
      <c r="R357" s="34">
        <f t="shared" si="2949"/>
        <v>0</v>
      </c>
      <c r="S357" s="34"/>
      <c r="T357" s="34">
        <f t="shared" si="2950"/>
        <v>0</v>
      </c>
      <c r="U357" s="34"/>
      <c r="V357" s="34">
        <f t="shared" si="2951"/>
        <v>0</v>
      </c>
      <c r="W357" s="34"/>
      <c r="X357" s="34">
        <f t="shared" si="2952"/>
        <v>0</v>
      </c>
      <c r="Y357" s="34"/>
      <c r="Z357" s="34">
        <f t="shared" si="2953"/>
        <v>0</v>
      </c>
      <c r="AA357" s="34"/>
      <c r="AB357" s="34">
        <f t="shared" si="2954"/>
        <v>0</v>
      </c>
      <c r="AC357" s="34"/>
      <c r="AD357" s="34">
        <f t="shared" si="2955"/>
        <v>0</v>
      </c>
      <c r="AE357" s="34"/>
      <c r="AF357" s="34">
        <f t="shared" si="2956"/>
        <v>0</v>
      </c>
      <c r="AG357" s="34"/>
      <c r="AH357" s="34">
        <f t="shared" si="2957"/>
        <v>0</v>
      </c>
      <c r="AI357" s="34"/>
      <c r="AJ357" s="34">
        <f t="shared" si="2958"/>
        <v>0</v>
      </c>
      <c r="AK357" s="34"/>
      <c r="AL357" s="34">
        <f t="shared" si="2959"/>
        <v>0</v>
      </c>
      <c r="AM357" s="34"/>
      <c r="AN357" s="34">
        <f t="shared" si="2960"/>
        <v>0</v>
      </c>
      <c r="AO357" s="34"/>
      <c r="AP357" s="34">
        <f t="shared" si="2961"/>
        <v>0</v>
      </c>
      <c r="AQ357" s="34"/>
      <c r="AR357" s="34">
        <f t="shared" si="2962"/>
        <v>0</v>
      </c>
      <c r="AS357" s="34"/>
      <c r="AT357" s="34">
        <f t="shared" si="2963"/>
        <v>0</v>
      </c>
      <c r="AU357" s="34"/>
      <c r="AV357" s="34">
        <f t="shared" si="2964"/>
        <v>0</v>
      </c>
      <c r="AW357" s="34"/>
      <c r="AX357" s="34">
        <f t="shared" si="2965"/>
        <v>0</v>
      </c>
      <c r="AY357" s="34"/>
      <c r="AZ357" s="34">
        <f t="shared" si="2966"/>
        <v>0</v>
      </c>
      <c r="BA357" s="34"/>
      <c r="BB357" s="34">
        <f t="shared" si="3004"/>
        <v>0</v>
      </c>
      <c r="BC357" s="34"/>
      <c r="BD357" s="34">
        <f t="shared" si="2967"/>
        <v>0</v>
      </c>
      <c r="BE357" s="34"/>
      <c r="BF357" s="34">
        <f t="shared" si="2968"/>
        <v>0</v>
      </c>
      <c r="BG357" s="34"/>
      <c r="BH357" s="34">
        <f t="shared" si="2969"/>
        <v>0</v>
      </c>
      <c r="BI357" s="34"/>
      <c r="BJ357" s="34">
        <f t="shared" si="2970"/>
        <v>0</v>
      </c>
      <c r="BK357" s="34"/>
      <c r="BL357" s="34">
        <f t="shared" si="2971"/>
        <v>0</v>
      </c>
      <c r="BM357" s="34"/>
      <c r="BN357" s="34">
        <f t="shared" si="2972"/>
        <v>0</v>
      </c>
      <c r="BO357" s="34"/>
      <c r="BP357" s="34">
        <f t="shared" si="2973"/>
        <v>0</v>
      </c>
      <c r="BQ357" s="40"/>
      <c r="BR357" s="34">
        <f t="shared" si="2974"/>
        <v>0</v>
      </c>
      <c r="BS357" s="34"/>
      <c r="BT357" s="34">
        <f t="shared" si="2975"/>
        <v>0</v>
      </c>
      <c r="BU357" s="34"/>
      <c r="BV357" s="34">
        <f t="shared" si="2976"/>
        <v>0</v>
      </c>
      <c r="BW357" s="34"/>
      <c r="BX357" s="34">
        <f t="shared" si="2977"/>
        <v>0</v>
      </c>
      <c r="BY357" s="34"/>
      <c r="BZ357" s="34">
        <f t="shared" si="2978"/>
        <v>0</v>
      </c>
      <c r="CA357" s="34"/>
      <c r="CB357" s="34">
        <f t="shared" si="2979"/>
        <v>0</v>
      </c>
      <c r="CC357" s="34"/>
      <c r="CD357" s="34">
        <f t="shared" si="2980"/>
        <v>0</v>
      </c>
      <c r="CE357" s="34"/>
      <c r="CF357" s="34">
        <f t="shared" si="2981"/>
        <v>0</v>
      </c>
      <c r="CG357" s="34"/>
      <c r="CH357" s="34">
        <f t="shared" si="2982"/>
        <v>0</v>
      </c>
      <c r="CI357" s="34"/>
      <c r="CJ357" s="34">
        <f t="shared" si="2983"/>
        <v>0</v>
      </c>
      <c r="CK357" s="34"/>
      <c r="CL357" s="34">
        <f t="shared" si="2984"/>
        <v>0</v>
      </c>
      <c r="CM357" s="34"/>
      <c r="CN357" s="34">
        <f t="shared" si="2985"/>
        <v>0</v>
      </c>
      <c r="CO357" s="34"/>
      <c r="CP357" s="34">
        <f t="shared" si="2938"/>
        <v>0</v>
      </c>
      <c r="CQ357" s="34"/>
      <c r="CR357" s="34"/>
      <c r="CS357" s="34">
        <f t="shared" si="2832"/>
        <v>0</v>
      </c>
      <c r="CT357" s="34">
        <f t="shared" si="2832"/>
        <v>0</v>
      </c>
      <c r="CU357" s="34"/>
      <c r="CV357" s="34">
        <f t="shared" si="2986"/>
        <v>0</v>
      </c>
      <c r="CW357" s="34"/>
      <c r="CX357" s="34">
        <f t="shared" si="2987"/>
        <v>0</v>
      </c>
      <c r="CY357" s="34"/>
      <c r="CZ357" s="34">
        <f t="shared" si="2988"/>
        <v>0</v>
      </c>
      <c r="DA357" s="34"/>
      <c r="DB357" s="34">
        <f t="shared" si="2989"/>
        <v>0</v>
      </c>
      <c r="DC357" s="34"/>
      <c r="DD357" s="34">
        <f t="shared" si="2990"/>
        <v>0</v>
      </c>
      <c r="DE357" s="34"/>
      <c r="DF357" s="34">
        <f t="shared" si="2991"/>
        <v>0</v>
      </c>
      <c r="DG357" s="34"/>
      <c r="DH357" s="34">
        <f t="shared" si="2992"/>
        <v>0</v>
      </c>
      <c r="DI357" s="34">
        <f t="shared" si="2941"/>
        <v>0</v>
      </c>
      <c r="DJ357" s="34">
        <f t="shared" si="2942"/>
        <v>0</v>
      </c>
      <c r="DK357" s="34"/>
      <c r="DL357" s="27"/>
      <c r="DM357" s="34"/>
      <c r="DN357" s="27"/>
      <c r="DO357" s="34"/>
      <c r="DP357" s="34">
        <f t="shared" si="2993"/>
        <v>0</v>
      </c>
      <c r="DQ357" s="34"/>
      <c r="DR357" s="34">
        <f t="shared" si="2994"/>
        <v>0</v>
      </c>
      <c r="DS357" s="34"/>
      <c r="DT357" s="34">
        <f t="shared" si="2943"/>
        <v>0</v>
      </c>
      <c r="DU357" s="34"/>
      <c r="DV357" s="27"/>
      <c r="DW357" s="34"/>
      <c r="DX357" s="34"/>
      <c r="DY357" s="34"/>
      <c r="DZ357" s="34">
        <f t="shared" si="2995"/>
        <v>0</v>
      </c>
      <c r="EA357" s="34">
        <f t="shared" si="2917"/>
        <v>0</v>
      </c>
      <c r="EB357" s="34">
        <f t="shared" si="2944"/>
        <v>0</v>
      </c>
      <c r="EC357" s="27">
        <f t="shared" si="2996"/>
        <v>0</v>
      </c>
      <c r="ED357" s="34">
        <f t="shared" si="2922"/>
        <v>0</v>
      </c>
      <c r="EE357" s="34">
        <f t="shared" si="2833"/>
        <v>0</v>
      </c>
      <c r="EF357" s="34">
        <f t="shared" si="2833"/>
        <v>0</v>
      </c>
      <c r="EG357" s="34"/>
      <c r="EH357" s="34">
        <f t="shared" si="2997"/>
        <v>0</v>
      </c>
      <c r="EI357" s="34">
        <f t="shared" si="2513"/>
        <v>0</v>
      </c>
      <c r="EJ357" s="34">
        <f t="shared" si="2839"/>
        <v>0</v>
      </c>
      <c r="EK357" s="34"/>
      <c r="EL357" s="34"/>
      <c r="EM357" s="34">
        <f t="shared" si="2834"/>
        <v>0</v>
      </c>
      <c r="EN357" s="34">
        <f t="shared" si="2834"/>
        <v>0</v>
      </c>
      <c r="EO357" s="34"/>
      <c r="EP357" s="34">
        <f t="shared" si="2998"/>
        <v>0</v>
      </c>
      <c r="EQ357" s="34">
        <f t="shared" si="2946"/>
        <v>0</v>
      </c>
      <c r="ER357" s="34">
        <f t="shared" si="2841"/>
        <v>0</v>
      </c>
      <c r="ES357" s="34"/>
      <c r="ET357" s="34"/>
      <c r="EU357" s="34">
        <f t="shared" si="2835"/>
        <v>0</v>
      </c>
      <c r="EV357" s="34">
        <f t="shared" si="2835"/>
        <v>0</v>
      </c>
      <c r="EW357" s="34"/>
      <c r="EX357" s="34">
        <f t="shared" si="2999"/>
        <v>0</v>
      </c>
      <c r="EY357" s="34">
        <f t="shared" si="2861"/>
        <v>0</v>
      </c>
      <c r="EZ357" s="34">
        <f t="shared" si="2842"/>
        <v>0</v>
      </c>
      <c r="FA357" s="34"/>
      <c r="FB357" s="34">
        <f t="shared" si="2926"/>
        <v>0</v>
      </c>
      <c r="FC357" s="34">
        <f t="shared" si="2514"/>
        <v>0</v>
      </c>
      <c r="FD357" s="34">
        <f t="shared" si="2514"/>
        <v>0</v>
      </c>
      <c r="FE357" s="34"/>
      <c r="FF357" s="34">
        <f t="shared" si="3000"/>
        <v>0</v>
      </c>
      <c r="FG357" s="34">
        <f t="shared" si="2947"/>
        <v>0</v>
      </c>
      <c r="FH357" s="34">
        <f t="shared" si="3005"/>
        <v>0</v>
      </c>
      <c r="FI357" s="34"/>
      <c r="FJ357" s="34">
        <f t="shared" si="2928"/>
        <v>0</v>
      </c>
      <c r="FK357" s="34">
        <f t="shared" si="2515"/>
        <v>0</v>
      </c>
      <c r="FL357" s="34">
        <f t="shared" si="2515"/>
        <v>0</v>
      </c>
      <c r="FM357" s="34"/>
      <c r="FN357" s="34">
        <f t="shared" si="3001"/>
        <v>0</v>
      </c>
      <c r="FO357" s="34">
        <f t="shared" si="2864"/>
        <v>0</v>
      </c>
      <c r="FP357" s="34">
        <f t="shared" si="2843"/>
        <v>0</v>
      </c>
      <c r="FQ357" s="34"/>
      <c r="FR357" s="34">
        <f t="shared" si="2930"/>
        <v>0</v>
      </c>
      <c r="FS357" s="34">
        <f t="shared" si="2875"/>
        <v>0</v>
      </c>
      <c r="FT357" s="34">
        <f t="shared" si="2875"/>
        <v>0</v>
      </c>
      <c r="FU357" s="34"/>
      <c r="FV357" s="34">
        <f t="shared" si="3002"/>
        <v>0</v>
      </c>
      <c r="FW357" s="34"/>
      <c r="FX357" s="34"/>
      <c r="FY357" s="34"/>
      <c r="FZ357" s="34"/>
      <c r="GA357" s="34">
        <f t="shared" si="2836"/>
        <v>0</v>
      </c>
      <c r="GB357" s="34">
        <f t="shared" si="2836"/>
        <v>0</v>
      </c>
      <c r="GC357" s="34"/>
      <c r="GD357" s="34">
        <f t="shared" si="3003"/>
        <v>0</v>
      </c>
      <c r="GE357" s="34">
        <f t="shared" si="2762"/>
        <v>0</v>
      </c>
      <c r="GF357" s="34">
        <f t="shared" si="2849"/>
        <v>0</v>
      </c>
      <c r="GG357" s="34"/>
      <c r="GH357" s="34"/>
      <c r="GI357" s="27">
        <f t="shared" si="2837"/>
        <v>0</v>
      </c>
      <c r="GJ357" s="27">
        <f t="shared" si="2837"/>
        <v>0</v>
      </c>
      <c r="GK357" s="37"/>
      <c r="GL357" s="38"/>
    </row>
    <row r="358" spans="1:194" s="84" customFormat="1" ht="27" customHeight="1" x14ac:dyDescent="0.2">
      <c r="A358" s="124"/>
      <c r="B358" s="125"/>
      <c r="C358" s="54" t="s">
        <v>497</v>
      </c>
      <c r="D358" s="54"/>
      <c r="E358" s="54"/>
      <c r="F358" s="54"/>
      <c r="G358" s="55"/>
      <c r="H358" s="55"/>
      <c r="I358" s="55"/>
      <c r="J358" s="55"/>
      <c r="K358" s="55"/>
      <c r="L358" s="55"/>
      <c r="M358" s="55"/>
      <c r="N358" s="55"/>
      <c r="O358" s="55"/>
      <c r="P358" s="55"/>
      <c r="Q358" s="56">
        <f t="shared" ref="Q358:CB358" si="3007">Q13+Q15+Q29+Q32+Q38+Q44+Q48+Q50+Q54+Q65+Q73+Q78+Q90+Q98+Q102+Q120+Q133+Q141+Q145+Q175+Q186+Q195+Q200+Q207+Q212+Q225+Q227+Q244+Q250+Q264+Q278+Q298+Q317+Q325+Q331+Q348+Q341</f>
        <v>17787</v>
      </c>
      <c r="R358" s="56">
        <f t="shared" si="3007"/>
        <v>693625772.90248656</v>
      </c>
      <c r="S358" s="56">
        <f t="shared" si="3007"/>
        <v>16057</v>
      </c>
      <c r="T358" s="56">
        <f t="shared" si="3007"/>
        <v>735041297.34177339</v>
      </c>
      <c r="U358" s="56">
        <f t="shared" si="3007"/>
        <v>7850</v>
      </c>
      <c r="V358" s="56">
        <f t="shared" si="3007"/>
        <v>288321904.19919598</v>
      </c>
      <c r="W358" s="56">
        <f t="shared" si="3007"/>
        <v>1773</v>
      </c>
      <c r="X358" s="56">
        <f t="shared" si="3007"/>
        <v>47595869.295613334</v>
      </c>
      <c r="Y358" s="56">
        <f t="shared" si="3007"/>
        <v>5630</v>
      </c>
      <c r="Z358" s="56">
        <f t="shared" si="3007"/>
        <v>402906867.13162667</v>
      </c>
      <c r="AA358" s="56">
        <f t="shared" si="3007"/>
        <v>3677</v>
      </c>
      <c r="AB358" s="56">
        <f t="shared" si="3007"/>
        <v>140816369.76120001</v>
      </c>
      <c r="AC358" s="56">
        <f t="shared" si="3007"/>
        <v>2375</v>
      </c>
      <c r="AD358" s="56">
        <f t="shared" si="3007"/>
        <v>102396095.70577332</v>
      </c>
      <c r="AE358" s="56">
        <f t="shared" si="3007"/>
        <v>150</v>
      </c>
      <c r="AF358" s="56">
        <f t="shared" si="3007"/>
        <v>22252778.166616667</v>
      </c>
      <c r="AG358" s="56">
        <f t="shared" si="3007"/>
        <v>8019</v>
      </c>
      <c r="AH358" s="56">
        <f t="shared" si="3007"/>
        <v>392244216.47217327</v>
      </c>
      <c r="AI358" s="56">
        <f t="shared" si="3007"/>
        <v>10707</v>
      </c>
      <c r="AJ358" s="56">
        <f t="shared" si="3007"/>
        <v>348832426.75894654</v>
      </c>
      <c r="AK358" s="56">
        <f t="shared" si="3007"/>
        <v>411</v>
      </c>
      <c r="AL358" s="56">
        <f t="shared" si="3007"/>
        <v>12233115.275247999</v>
      </c>
      <c r="AM358" s="56">
        <f t="shared" si="3007"/>
        <v>200</v>
      </c>
      <c r="AN358" s="56">
        <f t="shared" si="3007"/>
        <v>6190127.6023999993</v>
      </c>
      <c r="AO358" s="56">
        <f t="shared" si="3007"/>
        <v>4935</v>
      </c>
      <c r="AP358" s="56">
        <f t="shared" si="3007"/>
        <v>107441026.16626398</v>
      </c>
      <c r="AQ358" s="56">
        <f t="shared" si="3007"/>
        <v>10862</v>
      </c>
      <c r="AR358" s="56">
        <f t="shared" si="3007"/>
        <v>391288465.4578144</v>
      </c>
      <c r="AS358" s="56">
        <f t="shared" si="3007"/>
        <v>1690</v>
      </c>
      <c r="AT358" s="56">
        <f t="shared" si="3007"/>
        <v>54905021.424467199</v>
      </c>
      <c r="AU358" s="56">
        <f t="shared" si="3007"/>
        <v>14850</v>
      </c>
      <c r="AV358" s="56">
        <f t="shared" si="3007"/>
        <v>572087666.99524605</v>
      </c>
      <c r="AW358" s="56">
        <f t="shared" si="3007"/>
        <v>2186</v>
      </c>
      <c r="AX358" s="56">
        <f t="shared" si="3007"/>
        <v>161065866.51771834</v>
      </c>
      <c r="AY358" s="56">
        <f t="shared" si="3007"/>
        <v>2197</v>
      </c>
      <c r="AZ358" s="56">
        <f t="shared" si="3007"/>
        <v>68898470.896079987</v>
      </c>
      <c r="BA358" s="56">
        <f t="shared" si="3007"/>
        <v>1222</v>
      </c>
      <c r="BB358" s="56">
        <f t="shared" si="3007"/>
        <v>54026493.441199988</v>
      </c>
      <c r="BC358" s="56">
        <f t="shared" si="3007"/>
        <v>1198</v>
      </c>
      <c r="BD358" s="56">
        <f t="shared" si="3007"/>
        <v>39943718.077603199</v>
      </c>
      <c r="BE358" s="56">
        <f t="shared" si="3007"/>
        <v>3452</v>
      </c>
      <c r="BF358" s="56">
        <f t="shared" si="3007"/>
        <v>87842612.040791988</v>
      </c>
      <c r="BG358" s="56">
        <f t="shared" si="3007"/>
        <v>1925</v>
      </c>
      <c r="BH358" s="56">
        <f t="shared" si="3007"/>
        <v>49373450.266653337</v>
      </c>
      <c r="BI358" s="56">
        <f t="shared" si="3007"/>
        <v>2098</v>
      </c>
      <c r="BJ358" s="56">
        <f t="shared" si="3007"/>
        <v>53369347.405434661</v>
      </c>
      <c r="BK358" s="56">
        <f t="shared" si="3007"/>
        <v>8780</v>
      </c>
      <c r="BL358" s="56">
        <f t="shared" si="3007"/>
        <v>199522700.27401602</v>
      </c>
      <c r="BM358" s="56">
        <f t="shared" si="3007"/>
        <v>15123</v>
      </c>
      <c r="BN358" s="56">
        <f t="shared" si="3007"/>
        <v>343018502.115282</v>
      </c>
      <c r="BO358" s="56">
        <f t="shared" si="3007"/>
        <v>10520</v>
      </c>
      <c r="BP358" s="56">
        <f t="shared" si="3007"/>
        <v>281565426.84444988</v>
      </c>
      <c r="BQ358" s="56">
        <f t="shared" si="3007"/>
        <v>4845</v>
      </c>
      <c r="BR358" s="56">
        <f t="shared" si="3007"/>
        <v>149955370.51175523</v>
      </c>
      <c r="BS358" s="56">
        <f t="shared" si="3007"/>
        <v>3091</v>
      </c>
      <c r="BT358" s="56">
        <f t="shared" si="3007"/>
        <v>116810734.86412962</v>
      </c>
      <c r="BU358" s="56">
        <f t="shared" si="3007"/>
        <v>1841</v>
      </c>
      <c r="BV358" s="56">
        <f t="shared" si="3007"/>
        <v>38011311.020000003</v>
      </c>
      <c r="BW358" s="56">
        <f t="shared" si="3007"/>
        <v>960</v>
      </c>
      <c r="BX358" s="56">
        <f t="shared" si="3007"/>
        <v>16540698.799291331</v>
      </c>
      <c r="BY358" s="56">
        <f t="shared" si="3007"/>
        <v>2759</v>
      </c>
      <c r="BZ358" s="56">
        <f t="shared" si="3007"/>
        <v>56530923.93438001</v>
      </c>
      <c r="CA358" s="56">
        <f t="shared" si="3007"/>
        <v>2960</v>
      </c>
      <c r="CB358" s="56">
        <f t="shared" si="3007"/>
        <v>56903794.669946</v>
      </c>
      <c r="CC358" s="56">
        <f t="shared" ref="CC358:DN358" si="3008">CC13+CC15+CC29+CC32+CC38+CC44+CC48+CC50+CC54+CC65+CC73+CC78+CC90+CC98+CC102+CC120+CC133+CC141+CC145+CC175+CC186+CC195+CC200+CC207+CC212+CC225+CC227+CC244+CC250+CC264+CC278+CC298+CC317+CC325+CC331+CC348+CC341</f>
        <v>486</v>
      </c>
      <c r="CD358" s="56">
        <f t="shared" si="3008"/>
        <v>9358961.3705046643</v>
      </c>
      <c r="CE358" s="56">
        <f t="shared" si="3008"/>
        <v>90</v>
      </c>
      <c r="CF358" s="56">
        <f t="shared" si="3008"/>
        <v>2418344.0010183994</v>
      </c>
      <c r="CG358" s="56">
        <f t="shared" si="3008"/>
        <v>30</v>
      </c>
      <c r="CH358" s="56">
        <f t="shared" si="3008"/>
        <v>797952.17473999993</v>
      </c>
      <c r="CI358" s="56">
        <f t="shared" si="3008"/>
        <v>45</v>
      </c>
      <c r="CJ358" s="56">
        <f t="shared" si="3008"/>
        <v>1885610.837516</v>
      </c>
      <c r="CK358" s="56">
        <f t="shared" si="3008"/>
        <v>1742</v>
      </c>
      <c r="CL358" s="56">
        <f t="shared" si="3008"/>
        <v>45106884.715974659</v>
      </c>
      <c r="CM358" s="56">
        <f t="shared" si="3008"/>
        <v>2993</v>
      </c>
      <c r="CN358" s="56">
        <f t="shared" si="3008"/>
        <v>71079103.953344673</v>
      </c>
      <c r="CO358" s="56">
        <f t="shared" si="3008"/>
        <v>857</v>
      </c>
      <c r="CP358" s="56">
        <f t="shared" si="3008"/>
        <v>17138502.699999999</v>
      </c>
      <c r="CQ358" s="56">
        <f t="shared" si="3008"/>
        <v>2162</v>
      </c>
      <c r="CR358" s="56">
        <f t="shared" si="3008"/>
        <v>55711552.586255983</v>
      </c>
      <c r="CS358" s="56">
        <f t="shared" si="3008"/>
        <v>3019</v>
      </c>
      <c r="CT358" s="56">
        <f t="shared" si="3008"/>
        <v>72850055.286256</v>
      </c>
      <c r="CU358" s="56">
        <f t="shared" si="3008"/>
        <v>9269</v>
      </c>
      <c r="CV358" s="56">
        <f t="shared" si="3008"/>
        <v>258185727.00659314</v>
      </c>
      <c r="CW358" s="56">
        <f t="shared" si="3008"/>
        <v>5135</v>
      </c>
      <c r="CX358" s="56">
        <f t="shared" si="3008"/>
        <v>154876493.85047838</v>
      </c>
      <c r="CY358" s="56">
        <f t="shared" si="3008"/>
        <v>2300</v>
      </c>
      <c r="CZ358" s="56">
        <f t="shared" si="3008"/>
        <v>54333191.968523994</v>
      </c>
      <c r="DA358" s="56">
        <f t="shared" si="3008"/>
        <v>3127</v>
      </c>
      <c r="DB358" s="56">
        <f t="shared" si="3008"/>
        <v>92819567.972747803</v>
      </c>
      <c r="DC358" s="56">
        <f t="shared" si="3008"/>
        <v>1240</v>
      </c>
      <c r="DD358" s="56">
        <f t="shared" si="3008"/>
        <v>40769384.257795192</v>
      </c>
      <c r="DE358" s="56">
        <f t="shared" si="3008"/>
        <v>1874</v>
      </c>
      <c r="DF358" s="56">
        <f t="shared" si="3008"/>
        <v>51573837.578625597</v>
      </c>
      <c r="DG358" s="56">
        <f t="shared" si="3008"/>
        <v>3900</v>
      </c>
      <c r="DH358" s="56">
        <f t="shared" si="3008"/>
        <v>109789638.25729196</v>
      </c>
      <c r="DI358" s="56">
        <f t="shared" si="3008"/>
        <v>977</v>
      </c>
      <c r="DJ358" s="56">
        <f t="shared" si="3008"/>
        <v>25335691.980000008</v>
      </c>
      <c r="DK358" s="56">
        <f t="shared" si="3008"/>
        <v>2932</v>
      </c>
      <c r="DL358" s="56">
        <f t="shared" si="3008"/>
        <v>94839367.129600123</v>
      </c>
      <c r="DM358" s="56">
        <f t="shared" si="3008"/>
        <v>3909</v>
      </c>
      <c r="DN358" s="56">
        <f t="shared" si="3008"/>
        <v>120175059.10960011</v>
      </c>
      <c r="DO358" s="56">
        <f>DO13+DO15+DO29+DO32+DO38+DO44+DO48+DO50+DO54+DO65+DO73+DO78+DO90+DO98+DO102+DO120+DO133+DO141+DO145+DO175+DO186+DO195+DO200+DO207+DO212+DO225+DO227+DO244+DO250+DO264+DO278+DO298+DO317+DO325+DO331+DO348+DO341</f>
        <v>435</v>
      </c>
      <c r="DP358" s="56">
        <f t="shared" ref="DP358" si="3009">DP13+DP15+DP29+DP32+DP38+DP44+DP48+DP50+DP54+DP65+DP73+DP78+DP90+DP98+DP102+DP120+DP133+DP141+DP145+DP175+DP186+DP195+DP200+DP207+DP212+DP225+DP227+DP244+DP250+DP264+DP278+DP298+DP317+DP325+DP331+DP348+DP341</f>
        <v>12524163.186276</v>
      </c>
      <c r="DQ358" s="56">
        <f>DQ13+DQ15+DQ29+DQ32+DQ38+DQ44+DQ48+DQ50+DQ54+DQ65+DQ73+DQ78+DQ90+DQ98+DQ102+DQ120+DQ133+DQ141+DQ145+DQ175+DQ186+DQ195+DQ200+DQ207+DQ212+DQ225+DQ227+DQ244+DQ250+DQ264+DQ278+DQ298+DQ317+DQ325+DQ331+DQ348+DQ341</f>
        <v>2990</v>
      </c>
      <c r="DR358" s="56">
        <f>DR13+DR15+DR29+DR32+DR38+DR44+DR48+DR50+DR54+DR65+DR73+DR78+DR90+DR98+DR102+DR120+DR133+DR141+DR145+DR175+DR186+DR195+DR200+DR207+DR212+DR225+DR227+DR244+DR250+DR264+DR278+DR298+DR317+DR325+DR331+DR348+DR341</f>
        <v>92880848.822159991</v>
      </c>
      <c r="DS358" s="56">
        <f t="shared" ref="DS358:DX358" si="3010">DS13+DS15+DS29+DS32+DS38+DS44+DS48+DS50+DS54+DS65+DS73+DS78+DS90+DS98+DS102+DS120+DS133+DS141+DS145+DS175+DS186+DS195+DS200+DS207+DS212+DS225+DS227+DS244+DS250+DS264+DS278+DS298+DS317+DS325+DS331+DS348+DS341</f>
        <v>759</v>
      </c>
      <c r="DT358" s="56">
        <f t="shared" si="3010"/>
        <v>23767424.890000004</v>
      </c>
      <c r="DU358" s="56">
        <f t="shared" si="3010"/>
        <v>2238</v>
      </c>
      <c r="DV358" s="56">
        <f t="shared" si="3010"/>
        <v>72489369.600076795</v>
      </c>
      <c r="DW358" s="56">
        <f t="shared" si="3010"/>
        <v>2997</v>
      </c>
      <c r="DX358" s="56">
        <f t="shared" si="3010"/>
        <v>96256794.490076795</v>
      </c>
      <c r="DY358" s="56">
        <f>DY13+DY15+DY29+DY32+DY38+DY44+DY48+DY50+DY54+DY65+DY73+DY78+DY90+DY98+DY102+DY120+DY133+DY141+DY145+DY175+DY186+DY195+DY200+DY207+DY212+DY225+DY227+DY244+DY250+DY264+DY278+DY298+DY317+DY325+DY331+DY348+DY341</f>
        <v>5170</v>
      </c>
      <c r="DZ358" s="56">
        <f>DZ13+DZ15+DZ29+DZ32+DZ38+DZ44+DZ48+DZ50+DZ54+DZ65+DZ73+DZ78+DZ90+DZ98+DZ102+DZ120+DZ133+DZ141+DZ145+DZ175+DZ186+DZ195+DZ200+DZ207+DZ212+DZ225+DZ227+DZ244+DZ250+DZ264+DZ278+DZ298+DZ317+DZ325+DZ331+DZ348+DZ341</f>
        <v>162226231.09698597</v>
      </c>
      <c r="EA358" s="56">
        <f t="shared" ref="EA358:EF358" si="3011">EA13+EA15+EA29+EA32+EA38+EA44+EA48+EA50+EA54+EA65+EA73+EA78+EA90+EA98+EA102+EA120+EA133+EA141+EA145+EA175+EA186+EA195+EA200+EA207+EA212+EA225+EA227+EA244+EA250+EA264+EA278+EA298+EA317+EA325+EA331+EA348+EA341</f>
        <v>1266</v>
      </c>
      <c r="EB358" s="56">
        <f t="shared" si="3011"/>
        <v>35688650.345622391</v>
      </c>
      <c r="EC358" s="56">
        <f t="shared" si="3011"/>
        <v>3944</v>
      </c>
      <c r="ED358" s="56">
        <f t="shared" si="3011"/>
        <v>130587995.86725852</v>
      </c>
      <c r="EE358" s="56">
        <f t="shared" si="3011"/>
        <v>5210</v>
      </c>
      <c r="EF358" s="56">
        <f t="shared" si="3011"/>
        <v>166276646.21288085</v>
      </c>
      <c r="EG358" s="56">
        <f>EG13+EG15+EG29+EG32+EG38+EG44+EG48+EG50+EG54+EG65+EG73+EG78+EG90+EG98+EG102+EG120+EG133+EG141+EG145+EG175+EG186+EG195+EG200+EG207+EG212+EG225+EG227+EG244+EG250+EG264+EG278+EG298+EG317+EG325+EG331+EG348+EG341</f>
        <v>5380</v>
      </c>
      <c r="EH358" s="56">
        <f>EH13+EH15+EH29+EH32+EH38+EH44+EH48+EH50+EH54+EH65+EH73+EH78+EH90+EH98+EH102+EH120+EH133+EH141+EH145+EH175+EH186+EH195+EH200+EH207+EH212+EH225+EH227+EH244+EH250+EH264+EH278+EH298+EH317+EH325+EH331+EH348+EH341</f>
        <v>132339205.95639801</v>
      </c>
      <c r="EI358" s="56">
        <f t="shared" ref="EI358:EN358" si="3012">EI13+EI15+EI29+EI32+EI38+EI44+EI48+EI50+EI54+EI65+EI73+EI78+EI90+EI98+EI102+EI120+EI133+EI141+EI145+EI175+EI186+EI195+EI200+EI207+EI212+EI225+EI227+EI244+EI250+EI264+EI278+EI298+EI317+EI325+EI331+EI348+EI341</f>
        <v>1351</v>
      </c>
      <c r="EJ358" s="56">
        <f t="shared" si="3012"/>
        <v>32447805.979999997</v>
      </c>
      <c r="EK358" s="56">
        <f t="shared" si="3012"/>
        <v>4074</v>
      </c>
      <c r="EL358" s="56">
        <f t="shared" si="3012"/>
        <v>110034878.75952767</v>
      </c>
      <c r="EM358" s="56">
        <f t="shared" si="3012"/>
        <v>5425</v>
      </c>
      <c r="EN358" s="56">
        <f t="shared" si="3012"/>
        <v>142482684.7395277</v>
      </c>
      <c r="EO358" s="56">
        <f>EO13+EO15+EO29+EO32+EO38+EO44+EO48+EO50+EO54+EO65+EO73+EO78+EO90+EO98+EO102+EO120+EO133+EO141+EO145+EO175+EO186+EO195+EO200+EO207+EO212+EO225+EO227+EO244+EO250+EO264+EO278+EO298+EO317+EO325+EO331+EO348+EO341</f>
        <v>2435</v>
      </c>
      <c r="EP358" s="56">
        <f>EP13+EP15+EP29+EP32+EP38+EP44+EP48+EP50+EP54+EP65+EP73+EP78+EP90+EP98+EP102+EP120+EP133+EP141+EP145+EP175+EP186+EP195+EP200+EP207+EP212+EP225+EP227+EP244+EP250+EP264+EP278+EP298+EP317+EP325+EP331+EP348+EP341</f>
        <v>61968691.328772664</v>
      </c>
      <c r="EQ358" s="56">
        <f t="shared" ref="EQ358:EV358" si="3013">EQ13+EQ15+EQ29+EQ32+EQ38+EQ44+EQ48+EQ50+EQ54+EQ65+EQ73+EQ78+EQ90+EQ98+EQ102+EQ120+EQ133+EQ141+EQ145+EQ175+EQ186+EQ195+EQ200+EQ207+EQ212+EQ225+EQ227+EQ244+EQ250+EQ264+EQ278+EQ298+EQ317+EQ325+EQ331+EQ348+EQ341</f>
        <v>617</v>
      </c>
      <c r="ER358" s="56">
        <f t="shared" si="3013"/>
        <v>15230607.370000001</v>
      </c>
      <c r="ES358" s="56">
        <f t="shared" si="3013"/>
        <v>1818</v>
      </c>
      <c r="ET358" s="56">
        <f t="shared" si="3013"/>
        <v>49317938.869129285</v>
      </c>
      <c r="EU358" s="56">
        <f t="shared" si="3013"/>
        <v>2435</v>
      </c>
      <c r="EV358" s="56">
        <f t="shared" si="3013"/>
        <v>64548546.239129283</v>
      </c>
      <c r="EW358" s="56">
        <f>EW13+EW15+EW29+EW32+EW38+EW44+EW48+EW50+EW54+EW65+EW73+EW78+EW90+EW98+EW102+EW120+EW133+EW141+EW145+EW175+EW186+EW195+EW200+EW207+EW212+EW225+EW227+EW244+EW250+EW264+EW278+EW298+EW317+EW325+EW331+EW348+EW341</f>
        <v>390</v>
      </c>
      <c r="EX358" s="56">
        <f>EX13+EX15+EX29+EX32+EX38+EX44+EX48+EX50+EX54+EX65+EX73+EX78+EX90+EX98+EX102+EX120+EX133+EX141+EX145+EX175+EX186+EX195+EX200+EX207+EX212+EX225+EX227+EX244+EX250+EX264+EX278+EX298+EX317+EX325+EX331+EX348+EX341</f>
        <v>14306704.575716</v>
      </c>
      <c r="EY358" s="56">
        <f t="shared" ref="EY358:FD358" si="3014">EY13+EY15+EY29+EY32+EY38+EY44+EY48+EY50+EY54+EY65+EY73+EY78+EY90+EY98+EY102+EY120+EY133+EY141+EY145+EY175+EY186+EY195+EY200+EY207+EY212+EY225+EY227+EY244+EY250+EY264+EY278+EY298+EY317+EY325+EY331+EY348+EY341</f>
        <v>113</v>
      </c>
      <c r="EZ358" s="56">
        <f t="shared" si="3014"/>
        <v>4415262.97</v>
      </c>
      <c r="FA358" s="56">
        <f t="shared" si="3014"/>
        <v>285</v>
      </c>
      <c r="FB358" s="56">
        <f t="shared" si="3014"/>
        <v>12107402.516227201</v>
      </c>
      <c r="FC358" s="56">
        <f t="shared" si="3014"/>
        <v>398</v>
      </c>
      <c r="FD358" s="56">
        <f t="shared" si="3014"/>
        <v>16522665.486227203</v>
      </c>
      <c r="FE358" s="56">
        <f>FE13+FE15+FE29+FE32+FE38+FE44+FE48+FE50+FE54+FE65+FE73+FE78+FE90+FE98+FE102+FE120+FE133+FE141+FE145+FE175+FE186+FE195+FE200+FE207+FE212+FE225+FE227+FE244+FE250+FE264+FE278+FE298+FE317+FE325+FE331+FE348+FE341</f>
        <v>2610</v>
      </c>
      <c r="FF358" s="56">
        <f>FF13+FF15+FF29+FF32+FF38+FF44+FF48+FF50+FF54+FF65+FF73+FF78+FF90+FF98+FF102+FF120+FF133+FF141+FF145+FF175+FF186+FF195+FF200+FF207+FF212+FF225+FF227+FF244+FF250+FF264+FF278+FF298+FF317+FF325+FF331+FF348+FF341</f>
        <v>91205633.615684003</v>
      </c>
      <c r="FG358" s="56">
        <f t="shared" ref="FG358:FL358" si="3015">FG13+FG15+FG29+FG32+FG38+FG44+FG48+FG50+FG54+FG65+FG73+FG78+FG90+FG98+FG102+FG120+FG133+FG141+FG145+FG175+FG186+FG195+FG200+FG207+FG212+FG225+FG227+FG244+FG250+FG264+FG278+FG298+FG317+FG325+FG331+FG348+FG341</f>
        <v>670</v>
      </c>
      <c r="FH358" s="56">
        <f t="shared" si="3015"/>
        <v>22923513.230000004</v>
      </c>
      <c r="FI358" s="56">
        <f t="shared" si="3015"/>
        <v>1994</v>
      </c>
      <c r="FJ358" s="56">
        <f t="shared" si="3015"/>
        <v>81526943.693905935</v>
      </c>
      <c r="FK358" s="56">
        <f t="shared" si="3015"/>
        <v>2664</v>
      </c>
      <c r="FL358" s="56">
        <f t="shared" si="3015"/>
        <v>104450456.92390594</v>
      </c>
      <c r="FM358" s="56">
        <f>FM13+FM15+FM29+FM32+FM38+FM44+FM48+FM50+FM54+FM65+FM73+FM78+FM90+FM98+FM102+FM120+FM133+FM141+FM145+FM175+FM186+FM195+FM200+FM207+FM212+FM225+FM227+FM244+FM250+FM264+FM278+FM298+FM317+FM325+FM331+FM348+FM341</f>
        <v>800</v>
      </c>
      <c r="FN358" s="56">
        <f>FN13+FN15+FN29+FN32+FN38+FN44+FN48+FN50+FN54+FN65+FN73+FN78+FN90+FN98+FN102+FN120+FN133+FN141+FN145+FN175+FN186+FN195+FN200+FN207+FN212+FN225+FN227+FN244+FN250+FN264+FN278+FN298+FN317+FN325+FN331+FN348+FN341</f>
        <v>25350003.751939993</v>
      </c>
      <c r="FO358" s="56">
        <f t="shared" ref="FO358:FT358" si="3016">FO13+FO15+FO29+FO32+FO38+FO44+FO48+FO50+FO54+FO65+FO73+FO78+FO90+FO98+FO102+FO120+FO133+FO141+FO145+FO175+FO186+FO195+FO200+FO207+FO212+FO225+FO227+FO244+FO250+FO264+FO278+FO298+FO317+FO325+FO331+FO348+FO341</f>
        <v>245</v>
      </c>
      <c r="FP358" s="56">
        <f t="shared" si="3016"/>
        <v>7759411.0199999996</v>
      </c>
      <c r="FQ358" s="56">
        <f t="shared" si="3016"/>
        <v>617</v>
      </c>
      <c r="FR358" s="56">
        <f t="shared" si="3016"/>
        <v>25206574.508693762</v>
      </c>
      <c r="FS358" s="56">
        <f t="shared" si="3016"/>
        <v>862</v>
      </c>
      <c r="FT358" s="56">
        <f t="shared" si="3016"/>
        <v>32965985.528693762</v>
      </c>
      <c r="FU358" s="56">
        <f>FU13+FU15+FU29+FU32+FU38+FU44+FU48+FU50+FU54+FU65+FU73+FU78+FU90+FU98+FU102+FU120+FU133+FU141+FU145+FU175+FU186+FU195+FU200+FU207+FU212+FU225+FU227+FU244+FU250+FU264+FU278+FU298+FU317+FU325+FU331+FU348+FU341</f>
        <v>585</v>
      </c>
      <c r="FV358" s="56">
        <f>FV13+FV15+FV29+FV32+FV38+FV44+FV48+FV50+FV54+FV65+FV73+FV78+FV90+FV98+FV102+FV120+FV133+FV141+FV145+FV175+FV186+FV195+FV200+FV207+FV212+FV225+FV227+FV244+FV250+FV264+FV278+FV298+FV317+FV325+FV331+FV348+FV341</f>
        <v>26604338.33998717</v>
      </c>
      <c r="FW358" s="56">
        <f t="shared" ref="FW358:GB358" si="3017">FW13+FW15+FW29+FW32+FW38+FW44+FW48+FW50+FW54+FW65+FW73+FW78+FW90+FW98+FW102+FW120+FW133+FW141+FW145+FW175+FW186+FW195+FW200+FW207+FW212+FW225+FW227+FW244+FW250+FW264+FW278+FW298+FW317+FW325+FW331+FW348+FW341</f>
        <v>329</v>
      </c>
      <c r="FX358" s="56">
        <f t="shared" si="3017"/>
        <v>14449347.780000001</v>
      </c>
      <c r="FY358" s="56">
        <f t="shared" si="3017"/>
        <v>268</v>
      </c>
      <c r="FZ358" s="56">
        <f t="shared" si="3017"/>
        <v>14370422.831324002</v>
      </c>
      <c r="GA358" s="56">
        <f t="shared" si="3017"/>
        <v>597</v>
      </c>
      <c r="GB358" s="56">
        <f t="shared" si="3017"/>
        <v>28819770.611324001</v>
      </c>
      <c r="GC358" s="56">
        <f>GC13+GC15+GC29+GC32+GC38+GC44+GC48+GC50+GC54+GC65+GC73+GC78+GC90+GC98+GC102+GC120+GC133+GC141+GC145+GC175+GC186+GC195+GC200+GC207+GC212+GC225+GC227+GC244+GC250+GC264+GC278+GC298+GC317+GC325+GC331+GC348+GC341</f>
        <v>1540</v>
      </c>
      <c r="GD358" s="56">
        <f>GD13+GD15+GD29+GD32+GD38+GD44+GD48+GD50+GD54+GD65+GD73+GD78+GD90+GD98+GD102+GD120+GD133+GD141+GD145+GD175+GD186+GD195+GD200+GD207+GD212+GD225+GD227+GD244+GD250+GD264+GD278+GD298+GD317+GD325+GD331+GD348+GD341</f>
        <v>83664423.378994152</v>
      </c>
      <c r="GE358" s="85">
        <f t="shared" ref="GE358:GJ358" si="3018">GE13+GE15+GE29+GE32+GE38+GE44+GE48+GE50+GE54+GE65+GE73+GE78+GE90+GE98+GE102+GE120+GE133+GE141+GE145+GE175+GE186+GE195+GE200+GE207+GE212+GE225+GE227+GE244+GE250+GE264+GE278+GE298+GE317+GE325+GE331+GE348+GE341</f>
        <v>449</v>
      </c>
      <c r="GF358" s="85">
        <f t="shared" si="3018"/>
        <v>21782297.779999997</v>
      </c>
      <c r="GG358" s="85">
        <f t="shared" si="3018"/>
        <v>1101</v>
      </c>
      <c r="GH358" s="85">
        <f t="shared" si="3018"/>
        <v>71473054.166224957</v>
      </c>
      <c r="GI358" s="85">
        <f t="shared" si="3018"/>
        <v>1550</v>
      </c>
      <c r="GJ358" s="85">
        <f t="shared" si="3018"/>
        <v>93255351.946224958</v>
      </c>
      <c r="GK358" s="85">
        <f>GK13+GK15+GK29+GK32+GK38+GK44+GK48+GK50+GK54+GK65+GK73+GK78+GK90+GK98+GK102+GK120+GK133+GK141+GK145+GK175+GK186+GK195+GK200+GK207+GK212+GK225+GK227+GK244+GK250+GK264+GK278+GK298+GK317+GK325+GK331+GK348+GK341</f>
        <v>226969</v>
      </c>
      <c r="GL358" s="56">
        <f>GL13+GL15+GL29+GL32+GL38+GL44+GL48+GL50+GL54+GL65+GL73+GL78+GL90+GL98+GL102+GL120+GL133+GL141+GL145+GL175+GL186+GL195+GL200+GL207+GL212+GL225+GL227+GL244+GL250+GL264+GL278+GL298+GL317+GL325+GL331+GL348+GL341</f>
        <v>7754812577.8302174</v>
      </c>
    </row>
  </sheetData>
  <autoFilter ref="A13:GK358"/>
  <mergeCells count="309">
    <mergeCell ref="P1:R2"/>
    <mergeCell ref="EI7:EJ7"/>
    <mergeCell ref="EK7:EL7"/>
    <mergeCell ref="EM7:EN7"/>
    <mergeCell ref="EO7:EP7"/>
    <mergeCell ref="EQ7:ER7"/>
    <mergeCell ref="ES7:ET7"/>
    <mergeCell ref="EU7:EV7"/>
    <mergeCell ref="EW7:EX7"/>
    <mergeCell ref="EG7:EH7"/>
    <mergeCell ref="EG6:EH6"/>
    <mergeCell ref="BQ7:BR7"/>
    <mergeCell ref="BS7:BT7"/>
    <mergeCell ref="BU7:BV7"/>
    <mergeCell ref="BW7:BX7"/>
    <mergeCell ref="BY7:BZ7"/>
    <mergeCell ref="CA7:CB7"/>
    <mergeCell ref="CC7:CD7"/>
    <mergeCell ref="CE7:CF7"/>
    <mergeCell ref="CG7:CH7"/>
    <mergeCell ref="CI7:CJ7"/>
    <mergeCell ref="CK7:CL7"/>
    <mergeCell ref="CM7:CN7"/>
    <mergeCell ref="CO7:CP7"/>
    <mergeCell ref="A358:B358"/>
    <mergeCell ref="DQ7:DR7"/>
    <mergeCell ref="DS7:DT7"/>
    <mergeCell ref="DU7:DV7"/>
    <mergeCell ref="DW7:DX7"/>
    <mergeCell ref="DY7:DZ7"/>
    <mergeCell ref="EA7:EB7"/>
    <mergeCell ref="EC7:ED7"/>
    <mergeCell ref="EE7:EF7"/>
    <mergeCell ref="CY7:CZ7"/>
    <mergeCell ref="DA7:DB7"/>
    <mergeCell ref="DC7:DD7"/>
    <mergeCell ref="DE7:DF7"/>
    <mergeCell ref="DG7:DH7"/>
    <mergeCell ref="DI7:DJ7"/>
    <mergeCell ref="DK7:DL7"/>
    <mergeCell ref="DM7:DN7"/>
    <mergeCell ref="DO7:DP7"/>
    <mergeCell ref="BE7:BF7"/>
    <mergeCell ref="BG7:BH7"/>
    <mergeCell ref="BI7:BJ7"/>
    <mergeCell ref="BK7:BL7"/>
    <mergeCell ref="BM7:BN7"/>
    <mergeCell ref="BO7:BP7"/>
    <mergeCell ref="DQ6:DR6"/>
    <mergeCell ref="DS6:DX6"/>
    <mergeCell ref="DY6:DZ6"/>
    <mergeCell ref="EA6:EF6"/>
    <mergeCell ref="CG6:CH6"/>
    <mergeCell ref="CI6:CJ6"/>
    <mergeCell ref="CK6:CL6"/>
    <mergeCell ref="CM6:CN6"/>
    <mergeCell ref="CO6:CT6"/>
    <mergeCell ref="CU6:CV6"/>
    <mergeCell ref="CW6:CX6"/>
    <mergeCell ref="CY6:CZ6"/>
    <mergeCell ref="DA6:DB6"/>
    <mergeCell ref="DC6:DD6"/>
    <mergeCell ref="DE6:DF6"/>
    <mergeCell ref="DG6:DH6"/>
    <mergeCell ref="DI6:DN6"/>
    <mergeCell ref="DO6:DP6"/>
    <mergeCell ref="BO6:BP6"/>
    <mergeCell ref="BQ6:BR6"/>
    <mergeCell ref="BS6:BT6"/>
    <mergeCell ref="BU6:BV6"/>
    <mergeCell ref="BW6:BX6"/>
    <mergeCell ref="BY6:BZ6"/>
    <mergeCell ref="CA6:CB6"/>
    <mergeCell ref="CC6:CD6"/>
    <mergeCell ref="CE6:CF6"/>
    <mergeCell ref="GC5:GD5"/>
    <mergeCell ref="GE5:GJ5"/>
    <mergeCell ref="O6:O8"/>
    <mergeCell ref="Y6:Z6"/>
    <mergeCell ref="AA6:AB6"/>
    <mergeCell ref="AC6:AD6"/>
    <mergeCell ref="AE6:AF6"/>
    <mergeCell ref="AG6:AH6"/>
    <mergeCell ref="AI6:AJ6"/>
    <mergeCell ref="AK6:AL6"/>
    <mergeCell ref="AM6:AN6"/>
    <mergeCell ref="AO6:AP6"/>
    <mergeCell ref="AQ6:AR6"/>
    <mergeCell ref="AS6:AT6"/>
    <mergeCell ref="AU6:AV6"/>
    <mergeCell ref="AW6:AX6"/>
    <mergeCell ref="AY6:AZ6"/>
    <mergeCell ref="BA6:BB6"/>
    <mergeCell ref="BC6:BD6"/>
    <mergeCell ref="BE6:BF6"/>
    <mergeCell ref="BG6:BH6"/>
    <mergeCell ref="BI6:BJ6"/>
    <mergeCell ref="BK6:BL6"/>
    <mergeCell ref="BM6:BN6"/>
    <mergeCell ref="CM5:CN5"/>
    <mergeCell ref="CO5:CT5"/>
    <mergeCell ref="CU5:CV5"/>
    <mergeCell ref="CW5:CX5"/>
    <mergeCell ref="CY5:CZ5"/>
    <mergeCell ref="FM5:FN5"/>
    <mergeCell ref="FO5:FT5"/>
    <mergeCell ref="FU5:FV5"/>
    <mergeCell ref="FW5:GB5"/>
    <mergeCell ref="DA5:DB5"/>
    <mergeCell ref="DC5:DD5"/>
    <mergeCell ref="DE5:DF5"/>
    <mergeCell ref="DG5:DH5"/>
    <mergeCell ref="DI5:DN5"/>
    <mergeCell ref="DO5:DP5"/>
    <mergeCell ref="DQ5:DR5"/>
    <mergeCell ref="DS5:DX5"/>
    <mergeCell ref="DY5:DZ5"/>
    <mergeCell ref="EA5:EF5"/>
    <mergeCell ref="EG5:EH5"/>
    <mergeCell ref="EI5:EN5"/>
    <mergeCell ref="EO5:EP5"/>
    <mergeCell ref="EQ5:EV5"/>
    <mergeCell ref="EW5:EX5"/>
    <mergeCell ref="DQ4:DR4"/>
    <mergeCell ref="DS4:DX4"/>
    <mergeCell ref="DY4:DZ4"/>
    <mergeCell ref="EA4:EF4"/>
    <mergeCell ref="AY5:AZ5"/>
    <mergeCell ref="BA5:BB5"/>
    <mergeCell ref="BC5:BD5"/>
    <mergeCell ref="BE5:BF5"/>
    <mergeCell ref="BG5:BH5"/>
    <mergeCell ref="BI5:BJ5"/>
    <mergeCell ref="BK5:BL5"/>
    <mergeCell ref="BM5:BN5"/>
    <mergeCell ref="BO5:BP5"/>
    <mergeCell ref="BQ5:BR5"/>
    <mergeCell ref="BS5:BT5"/>
    <mergeCell ref="BU5:BV5"/>
    <mergeCell ref="BW5:BX5"/>
    <mergeCell ref="BY5:BZ5"/>
    <mergeCell ref="CA5:CB5"/>
    <mergeCell ref="CC5:CD5"/>
    <mergeCell ref="CE5:CF5"/>
    <mergeCell ref="CG5:CH5"/>
    <mergeCell ref="CI5:CJ5"/>
    <mergeCell ref="CK5:CL5"/>
    <mergeCell ref="CU4:CV4"/>
    <mergeCell ref="CW4:CX4"/>
    <mergeCell ref="CY4:CZ4"/>
    <mergeCell ref="DA4:DB4"/>
    <mergeCell ref="DC4:DD4"/>
    <mergeCell ref="DE4:DF4"/>
    <mergeCell ref="DG4:DH4"/>
    <mergeCell ref="DI4:DN4"/>
    <mergeCell ref="DO4:DP4"/>
    <mergeCell ref="BY4:BZ4"/>
    <mergeCell ref="CA4:CB4"/>
    <mergeCell ref="CC4:CD4"/>
    <mergeCell ref="CE4:CF4"/>
    <mergeCell ref="CG4:CH4"/>
    <mergeCell ref="CI4:CJ4"/>
    <mergeCell ref="CK4:CL4"/>
    <mergeCell ref="CM4:CN4"/>
    <mergeCell ref="CO4:CT4"/>
    <mergeCell ref="BG4:BH4"/>
    <mergeCell ref="BI4:BJ4"/>
    <mergeCell ref="BK4:BL4"/>
    <mergeCell ref="BM4:BN4"/>
    <mergeCell ref="BO4:BP4"/>
    <mergeCell ref="BQ4:BR4"/>
    <mergeCell ref="BS4:BT4"/>
    <mergeCell ref="BU4:BV4"/>
    <mergeCell ref="BW4:BX4"/>
    <mergeCell ref="AO4:AP4"/>
    <mergeCell ref="AQ4:AR4"/>
    <mergeCell ref="AS4:AT4"/>
    <mergeCell ref="AU4:AV4"/>
    <mergeCell ref="AW4:AX4"/>
    <mergeCell ref="AY4:AZ4"/>
    <mergeCell ref="BA4:BB4"/>
    <mergeCell ref="BC4:BD4"/>
    <mergeCell ref="BE4:BF4"/>
    <mergeCell ref="J4:J8"/>
    <mergeCell ref="L6:L8"/>
    <mergeCell ref="M6:M8"/>
    <mergeCell ref="N6:N8"/>
    <mergeCell ref="P6:P8"/>
    <mergeCell ref="Q6:R6"/>
    <mergeCell ref="S6:T6"/>
    <mergeCell ref="U6:V6"/>
    <mergeCell ref="W6:X6"/>
    <mergeCell ref="CN3:CS3"/>
    <mergeCell ref="A4:A8"/>
    <mergeCell ref="B4:B8"/>
    <mergeCell ref="C4:C8"/>
    <mergeCell ref="D4:D8"/>
    <mergeCell ref="E4:E8"/>
    <mergeCell ref="F4:F8"/>
    <mergeCell ref="G4:G8"/>
    <mergeCell ref="H4:H8"/>
    <mergeCell ref="I4:I8"/>
    <mergeCell ref="K4:K8"/>
    <mergeCell ref="L4:P4"/>
    <mergeCell ref="Q4:R4"/>
    <mergeCell ref="S4:T4"/>
    <mergeCell ref="U4:V4"/>
    <mergeCell ref="W4:X4"/>
    <mergeCell ref="Y4:Z4"/>
    <mergeCell ref="AA4:AB4"/>
    <mergeCell ref="AC4:AD4"/>
    <mergeCell ref="AE4:AF4"/>
    <mergeCell ref="AG4:AH4"/>
    <mergeCell ref="AI4:AJ4"/>
    <mergeCell ref="AK4:AL4"/>
    <mergeCell ref="AM4:AN4"/>
    <mergeCell ref="EG4:EH4"/>
    <mergeCell ref="EI4:EN4"/>
    <mergeCell ref="EO4:EP4"/>
    <mergeCell ref="EQ4:EV4"/>
    <mergeCell ref="EW4:EX4"/>
    <mergeCell ref="EY4:FD4"/>
    <mergeCell ref="FE4:FF4"/>
    <mergeCell ref="FG4:FL4"/>
    <mergeCell ref="FM4:FN4"/>
    <mergeCell ref="FO4:FT4"/>
    <mergeCell ref="FU4:FV4"/>
    <mergeCell ref="FW4:GB4"/>
    <mergeCell ref="GC4:GD4"/>
    <mergeCell ref="GE4:GJ4"/>
    <mergeCell ref="GK4:GL4"/>
    <mergeCell ref="L5:O5"/>
    <mergeCell ref="Q5:R5"/>
    <mergeCell ref="S5:T5"/>
    <mergeCell ref="U5:V5"/>
    <mergeCell ref="W5:X5"/>
    <mergeCell ref="Y5:Z5"/>
    <mergeCell ref="AA5:AB5"/>
    <mergeCell ref="AC5:AD5"/>
    <mergeCell ref="AE5:AF5"/>
    <mergeCell ref="AG5:AH5"/>
    <mergeCell ref="AI5:AJ5"/>
    <mergeCell ref="AK5:AL5"/>
    <mergeCell ref="AM5:AN5"/>
    <mergeCell ref="AO5:AP5"/>
    <mergeCell ref="AQ5:AR5"/>
    <mergeCell ref="AS5:AT5"/>
    <mergeCell ref="AU5:AV5"/>
    <mergeCell ref="AW5:AX5"/>
    <mergeCell ref="EY5:FD5"/>
    <mergeCell ref="FE5:FF5"/>
    <mergeCell ref="FG5:FL5"/>
    <mergeCell ref="EI6:EN6"/>
    <mergeCell ref="EO6:EP6"/>
    <mergeCell ref="EQ6:EV6"/>
    <mergeCell ref="EW6:EX6"/>
    <mergeCell ref="EY6:FD6"/>
    <mergeCell ref="FE6:FF6"/>
    <mergeCell ref="FG6:FL6"/>
    <mergeCell ref="FM6:FN6"/>
    <mergeCell ref="FO6:FT6"/>
    <mergeCell ref="FU6:FV6"/>
    <mergeCell ref="FW6:GB6"/>
    <mergeCell ref="GC6:GD6"/>
    <mergeCell ref="GE6:GJ6"/>
    <mergeCell ref="Q7:R7"/>
    <mergeCell ref="S7:T7"/>
    <mergeCell ref="U7:V7"/>
    <mergeCell ref="W7:X7"/>
    <mergeCell ref="Y7:Z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AW7:AX7"/>
    <mergeCell ref="AY7:AZ7"/>
    <mergeCell ref="BA7:BB7"/>
    <mergeCell ref="BC7:BD7"/>
    <mergeCell ref="EY7:EZ7"/>
    <mergeCell ref="FA7:FB7"/>
    <mergeCell ref="FC7:FD7"/>
    <mergeCell ref="FE7:FF7"/>
    <mergeCell ref="FG7:FH7"/>
    <mergeCell ref="FI7:FJ7"/>
    <mergeCell ref="FK7:FL7"/>
    <mergeCell ref="CQ7:CR7"/>
    <mergeCell ref="CS7:CT7"/>
    <mergeCell ref="CU7:CV7"/>
    <mergeCell ref="CW7:CX7"/>
    <mergeCell ref="FM7:FN7"/>
    <mergeCell ref="FO7:FP7"/>
    <mergeCell ref="GI7:GJ7"/>
    <mergeCell ref="GK7:GL7"/>
    <mergeCell ref="FQ7:FR7"/>
    <mergeCell ref="FS7:FT7"/>
    <mergeCell ref="FU7:FV7"/>
    <mergeCell ref="FW7:FX7"/>
    <mergeCell ref="FY7:FZ7"/>
    <mergeCell ref="GA7:GB7"/>
    <mergeCell ref="GC7:GD7"/>
    <mergeCell ref="GE7:GF7"/>
    <mergeCell ref="GG7:GH7"/>
  </mergeCells>
  <pageMargins left="0" right="0" top="0.39370078740157483" bottom="0.19685039370078741" header="0.11811023622047245" footer="0.11811023622047245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2016-08-09T00:00:01Z</cp:lastPrinted>
  <dcterms:created xsi:type="dcterms:W3CDTF">2016-07-27T00:00:14Z</dcterms:created>
  <dcterms:modified xsi:type="dcterms:W3CDTF">2016-08-09T00:00:12Z</dcterms:modified>
</cp:coreProperties>
</file>